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1-12-01-1 - Oprava mostu..." sheetId="2" r:id="rId2"/>
    <sheet name="21-12-01-2 - Oprava mostu..." sheetId="3" r:id="rId3"/>
    <sheet name="21-12-01-3 - Oprava mostu..." sheetId="4" r:id="rId4"/>
    <sheet name="21-12-01-4 - Oprava mostu..." sheetId="5" r:id="rId5"/>
    <sheet name="21-12-01-5 - Oprava mostu..." sheetId="6" r:id="rId6"/>
  </sheets>
  <definedNames>
    <definedName name="_xlnm.Print_Area" localSheetId="0">'Rekapitulace zakázky'!$D$4:$AO$76,'Rekapitulace zakázky'!$C$82:$AQ$101</definedName>
    <definedName name="_xlnm._FilterDatabase" localSheetId="1" hidden="1">'21-12-01-1 - Oprava mostu...'!$C$137:$K$372</definedName>
    <definedName name="_xlnm.Print_Area" localSheetId="1">'21-12-01-1 - Oprava mostu...'!$C$4:$J$75,'21-12-01-1 - Oprava mostu...'!$C$81:$J$117,'21-12-01-1 - Oprava mostu...'!$C$123:$K$372</definedName>
    <definedName name="_xlnm._FilterDatabase" localSheetId="2" hidden="1">'21-12-01-2 - Oprava mostu...'!$C$129:$K$203</definedName>
    <definedName name="_xlnm.Print_Area" localSheetId="2">'21-12-01-2 - Oprava mostu...'!$C$4:$J$75,'21-12-01-2 - Oprava mostu...'!$C$81:$J$109,'21-12-01-2 - Oprava mostu...'!$C$115:$K$203</definedName>
    <definedName name="_xlnm._FilterDatabase" localSheetId="3" hidden="1">'21-12-01-3 - Oprava mostu...'!$C$121:$K$202</definedName>
    <definedName name="_xlnm.Print_Area" localSheetId="3">'21-12-01-3 - Oprava mostu...'!$C$4:$J$75,'21-12-01-3 - Oprava mostu...'!$C$81:$J$101,'21-12-01-3 - Oprava mostu...'!$C$107:$K$202</definedName>
    <definedName name="_xlnm._FilterDatabase" localSheetId="4" hidden="1">'21-12-01-4 - Oprava mostu...'!$C$124:$K$152</definedName>
    <definedName name="_xlnm.Print_Area" localSheetId="4">'21-12-01-4 - Oprava mostu...'!$C$4:$J$75,'21-12-01-4 - Oprava mostu...'!$C$81:$J$104,'21-12-01-4 - Oprava mostu...'!$C$110:$K$152</definedName>
    <definedName name="_xlnm._FilterDatabase" localSheetId="5" hidden="1">'21-12-01-5 - Oprava mostu...'!$C$120:$K$125</definedName>
    <definedName name="_xlnm.Print_Area" localSheetId="5">'21-12-01-5 - Oprava mostu...'!$C$4:$J$75,'21-12-01-5 - Oprava mostu...'!$C$81:$J$100,'21-12-01-5 - Oprava mostu...'!$C$106:$K$125</definedName>
    <definedName name="_xlnm.Print_Titles" localSheetId="0">'Rekapitulace zakázky'!$92:$92</definedName>
    <definedName name="_xlnm.Print_Titles" localSheetId="1">'21-12-01-1 - Oprava mostu...'!$137:$137</definedName>
    <definedName name="_xlnm.Print_Titles" localSheetId="2">'21-12-01-2 - Oprava mostu...'!$129:$129</definedName>
    <definedName name="_xlnm.Print_Titles" localSheetId="3">'21-12-01-3 - Oprava mostu...'!$121:$121</definedName>
    <definedName name="_xlnm.Print_Titles" localSheetId="4">'21-12-01-4 - Oprava mostu...'!$124:$124</definedName>
    <definedName name="_xlnm.Print_Titles" localSheetId="5">'21-12-01-5 - Oprava mostu...'!$120:$120</definedName>
  </definedNames>
  <calcPr fullCalcOnLoad="1"/>
</workbook>
</file>

<file path=xl/sharedStrings.xml><?xml version="1.0" encoding="utf-8"?>
<sst xmlns="http://schemas.openxmlformats.org/spreadsheetml/2006/main" count="5245" uniqueCount="919">
  <si>
    <t>Export Komplet</t>
  </si>
  <si>
    <t/>
  </si>
  <si>
    <t>2.0</t>
  </si>
  <si>
    <t>ZAMOK</t>
  </si>
  <si>
    <t>False</t>
  </si>
  <si>
    <t>{eec0dba1-e5cc-4c4b-81b0-2cd4deb23bef}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</si>
  <si>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</si>
  <si>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</si>
  <si>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</si>
  <si>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</si>
  <si>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</si>
  <si>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</si>
  <si>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</si>
  <si>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</si>
  <si>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21-12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</si>
  <si>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</si>
  <si>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</si>
  <si>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mostu v km 1,508 trati Kralupy nad Vltavou - Neratovice</t>
  </si>
  <si>
    <t>KSO:</t>
  </si>
  <si>
    <t>821</t>
  </si>
  <si>
    <t>CC-CZ:</t>
  </si>
  <si>
    <t>214</t>
  </si>
  <si>
    <t>Místo:</t>
  </si>
  <si>
    <t>Chvatěruby</t>
  </si>
  <si>
    <t>Datum:</t>
  </si>
  <si>
    <t>9. 11. 2021</t>
  </si>
  <si>
    <t>CZ-CPV:</t>
  </si>
  <si>
    <t>45000000-7</t>
  </si>
  <si>
    <t>CZ-CPA:</t>
  </si>
  <si>
    <t>42</t>
  </si>
  <si>
    <t>Zadavatel:</t>
  </si>
  <si>
    <t>IČ:</t>
  </si>
  <si>
    <t>70994234</t>
  </si>
  <si>
    <t>Správa železnic, státní organizace</t>
  </si>
  <si>
    <t>DIČ:</t>
  </si>
  <si>
    <t>CZ 70994234</t>
  </si>
  <si>
    <t>Uchazeč:</t>
  </si>
  <si>
    <t>Vyplň údaj</t>
  </si>
  <si>
    <t>Projektant:</t>
  </si>
  <si>
    <t>45274983</t>
  </si>
  <si>
    <t>TOP CON SERVIS s.r.o.</t>
  </si>
  <si>
    <t>CZ45274983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</si>
  <si>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</si>
  <si>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</si>
  <si>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</si>
  <si>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</si>
  <si>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</si>
  <si>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</si>
  <si>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</si>
  <si>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</si>
  <si>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</si>
  <si>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</si>
  <si>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</si>
  <si>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</si>
  <si>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</si>
  <si>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</si>
  <si>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</si>
  <si>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</si>
  <si>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</si>
  <si>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</si>
  <si>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</si>
  <si>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</si>
  <si>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</si>
  <si>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</si>
  <si>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</si>
  <si>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</si>
  <si>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</si>
  <si>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</si>
  <si>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</si>
  <si>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</si>
  <si>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</si>
  <si>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</si>
  <si>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</si>
  <si>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</si>
  <si>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</si>
  <si>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</si>
  <si>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</si>
  <si>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</si>
  <si>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</si>
  <si>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</si>
  <si>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</si>
  <si>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</si>
  <si>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</si>
  <si>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</si>
  <si>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</si>
  <si>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</si>
  <si>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</si>
  <si>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</si>
  <si>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</si>
  <si>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</si>
  <si>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21-12-01</t>
  </si>
  <si>
    <t>Oprava mostu v km 1,508 _ Most</t>
  </si>
  <si>
    <t>ING</t>
  </si>
  <si>
    <t>1</t>
  </si>
  <si>
    <t>{71c05ca9-595e-4ab6-a994-5fd99d55be14}</t>
  </si>
  <si>
    <t>2</t>
  </si>
  <si>
    <t>/</t>
  </si>
  <si>
    <t>21-12-01/1</t>
  </si>
  <si>
    <t>Oprava mostu v km 1,508 _ NK _ PKO _ K 02</t>
  </si>
  <si>
    <t>Soupis</t>
  </si>
  <si>
    <t>{3e37fcd3-56a0-4642-a47c-90561585f750}</t>
  </si>
  <si>
    <t>21-12-01/2</t>
  </si>
  <si>
    <t>Oprava mostu v km 1,508 _ Izolace _ K 03 - K 05</t>
  </si>
  <si>
    <t>{9624fa3f-ec97-4a74-80aa-60d22cc85056}</t>
  </si>
  <si>
    <t>21-12-01/3</t>
  </si>
  <si>
    <t>Oprava mostu v km 1,508 _ Železniční svršek</t>
  </si>
  <si>
    <t>{92be1e19-d5bf-43d1-8e6f-59a92e685db2}</t>
  </si>
  <si>
    <t>21-12-01/4</t>
  </si>
  <si>
    <t xml:space="preserve">Oprava mostu v km 1,508 _ VRN </t>
  </si>
  <si>
    <t>{0302d4db-079e-48d1-bf9e-553ddd930b21}</t>
  </si>
  <si>
    <t>21-12-01/5</t>
  </si>
  <si>
    <t xml:space="preserve">Oprava mostu v km 1,508 _ DSPS </t>
  </si>
  <si>
    <t>{4f61e6f9-a453-4686-b039-4146aa947246}</t>
  </si>
  <si>
    <t>KRYCÍ LIST SOUPISU PRACÍ</t>
  </si>
  <si>
    <t>Objekt:</t>
  </si>
  <si>
    <t>21-12-01 - Oprava mostu v km 1,508 _ Most</t>
  </si>
  <si>
    <t>Soupis:</t>
  </si>
  <si>
    <t>21-12-01/1 - Oprava mostu v km 1,508 _ NK _ PKO _ K 02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</si>
  <si>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</si>
  <si>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</si>
  <si>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</si>
  <si>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</si>
  <si>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</si>
  <si>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</si>
  <si>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</si>
  <si>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</si>
  <si>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</si>
  <si>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</si>
  <si>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</si>
  <si>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</si>
  <si>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</si>
  <si>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</si>
  <si>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</si>
  <si>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</si>
  <si>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</si>
  <si>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</si>
  <si>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789 - Povrchové úpravy ocelových konstrukcí a technologických zařízení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</si>
  <si>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</si>
  <si>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</si>
  <si>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</si>
  <si>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</si>
  <si>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</si>
  <si>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</si>
  <si>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</si>
  <si>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</si>
  <si>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</si>
  <si>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</si>
  <si>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</si>
  <si>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</si>
  <si>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</si>
  <si>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</si>
  <si>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</si>
  <si>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</si>
  <si>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</si>
  <si>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</si>
  <si>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</si>
  <si>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</si>
  <si>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</si>
  <si>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</si>
  <si>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</si>
  <si>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119001421</t>
  </si>
  <si>
    <t>Dočasné zajištění kabelů a kabelových tratí ze 3 volně ložených kabelů</t>
  </si>
  <si>
    <t>m</t>
  </si>
  <si>
    <t>CS ÚRS 2021 02</t>
  </si>
  <si>
    <t>4</t>
  </si>
  <si>
    <t>-1657781625</t>
  </si>
  <si>
    <t>P</t>
  </si>
  <si>
    <t>Poznámka k položce:
K1 a K2</t>
  </si>
  <si>
    <t>VV</t>
  </si>
  <si>
    <t>170,8+170,5+170,5+113+115</t>
  </si>
  <si>
    <t>151101101</t>
  </si>
  <si>
    <t>Zřízení příložného pažení a rozepření stěn rýh hl do 2 m</t>
  </si>
  <si>
    <t>m2</t>
  </si>
  <si>
    <t>1838978397</t>
  </si>
  <si>
    <t>Poznámka k položce:
na pilířích mezi NK1 a 2, na pilíři mezi NK 2 a 3</t>
  </si>
  <si>
    <t>0,65*9,5*2 "Pažení podél závěru Pilíř I a IV"</t>
  </si>
  <si>
    <t>3</t>
  </si>
  <si>
    <t>151101111</t>
  </si>
  <si>
    <t>Odstranění příložného pažení a rozepření stěn rýh hl do 2 m</t>
  </si>
  <si>
    <t>250644969</t>
  </si>
  <si>
    <t>Zakládání</t>
  </si>
  <si>
    <t>273322611</t>
  </si>
  <si>
    <t>Základové desky ze ŽB se zvýšenými nároky na prostředí tř. C 30/37</t>
  </si>
  <si>
    <t>m3</t>
  </si>
  <si>
    <t>-1750529570</t>
  </si>
  <si>
    <t>"žb přechodová deska pilíř I"  9</t>
  </si>
  <si>
    <t>"kapsa pro závěr pilíř I"    0,3*0,3*(0,13+0,395+0,8+5,271+0,8+0,742+0,543)</t>
  </si>
  <si>
    <t>"žb přechodová deska pilíř IV"   9</t>
  </si>
  <si>
    <t>"kapsa pro závěr pilíř IV"    0,3*0,3*(0,773+0,8+4,55+0,8+0,345)</t>
  </si>
  <si>
    <t>Součet</t>
  </si>
  <si>
    <t>5</t>
  </si>
  <si>
    <t>273351121</t>
  </si>
  <si>
    <t>Zřízení bednění základových desek</t>
  </si>
  <si>
    <t>921241629</t>
  </si>
  <si>
    <t>"žb přechodová deska pilíř I"     6,549*1,160+25,4+6,65*(0,5+0,5+0,15)+1,444*(0,6+0,6+0,15)</t>
  </si>
  <si>
    <t>"kapsa pro závěr pilíř I"    0,7*(0,13+0,395+0,8+5,271+0,8+0,742+0,543)</t>
  </si>
  <si>
    <t>"žb přechodová deska pilíř IV"  6,379*1,160+23,8+6,068*(0,6+0,6+0,15)+2,152*(0,4+0,4+0,15)</t>
  </si>
  <si>
    <t>"kapsa pro závěr pilíř IV"    0,7*(0,773+0,8+4,55+0,8+0,345)</t>
  </si>
  <si>
    <t>6</t>
  </si>
  <si>
    <t>273351122</t>
  </si>
  <si>
    <t>Odstranění bednění základových desek</t>
  </si>
  <si>
    <t>1168789791</t>
  </si>
  <si>
    <t>7</t>
  </si>
  <si>
    <t>273361821</t>
  </si>
  <si>
    <t>Výztuž základových desek betonářskou ocelí 10 505 (R)</t>
  </si>
  <si>
    <t>t</t>
  </si>
  <si>
    <t>629114924</t>
  </si>
  <si>
    <t>"ŽB přechodové desky u pipíře I"    1,210</t>
  </si>
  <si>
    <t>"ŽB přechodové desky u pipíře IV"   1,18962</t>
  </si>
  <si>
    <t>Vodorovné konstrukce</t>
  </si>
  <si>
    <t>8</t>
  </si>
  <si>
    <t>421941512</t>
  </si>
  <si>
    <t>Demontáž podlahových plechů s výztuhami na mostech</t>
  </si>
  <si>
    <t>644638479</t>
  </si>
  <si>
    <t>"demontáž podlah pro obnovu PKO a osazení mostnic"    1759,0</t>
  </si>
  <si>
    <t>9</t>
  </si>
  <si>
    <t>421941311</t>
  </si>
  <si>
    <t>Montáž podlahy z plechů s výztuhami při opravě mostu</t>
  </si>
  <si>
    <t>1334570317</t>
  </si>
  <si>
    <t>"zpětná montáž podlah po obnově PKO a osazení mostnic"    1759,0</t>
  </si>
  <si>
    <t>10</t>
  </si>
  <si>
    <t>429172111</t>
  </si>
  <si>
    <t>Výroba ocelových prvků pro opravu mostů šroubovaných nebo svařovaných do 100 kg</t>
  </si>
  <si>
    <t>kg</t>
  </si>
  <si>
    <t>649910684</t>
  </si>
  <si>
    <t>Poznámka k položce:
výroba odvodnění (nerez) 2 ks</t>
  </si>
  <si>
    <t>"trubka nerez DN 150 tl. 2,0 mm"    6,72</t>
  </si>
  <si>
    <t>"plech nerezový tl 6,0mm tabule"    16,148</t>
  </si>
  <si>
    <t>11</t>
  </si>
  <si>
    <t>429172112</t>
  </si>
  <si>
    <t>Výroba ocelových prvků pro opravu mostů šroubovaných nebo svařovaných přes 100 kg</t>
  </si>
  <si>
    <t>-2060823501</t>
  </si>
  <si>
    <t>"kabelové žlaby"  8606</t>
  </si>
  <si>
    <t>"ocel pro opravné práce "   1263</t>
  </si>
  <si>
    <t>12</t>
  </si>
  <si>
    <t>429172212</t>
  </si>
  <si>
    <t>Montáž ocelových prvků pro opravu mostů šroubovaných nebo svařovaných přes 100 kg</t>
  </si>
  <si>
    <t>78135645</t>
  </si>
  <si>
    <t>9581,55339805825*1,03 'Přepočtené koeficientem množství</t>
  </si>
  <si>
    <t>13</t>
  </si>
  <si>
    <t>M</t>
  </si>
  <si>
    <t>13010560.R</t>
  </si>
  <si>
    <t>ocel jakosti S235JR</t>
  </si>
  <si>
    <t>1107500029</t>
  </si>
  <si>
    <t>Poznámka k položce:
včetně prořezu 3,0%</t>
  </si>
  <si>
    <t>8,606*1,03 'Přepočtené koeficientem množství</t>
  </si>
  <si>
    <t>14</t>
  </si>
  <si>
    <t>13010561.R</t>
  </si>
  <si>
    <t>ocel jakosti S355 J2+N</t>
  </si>
  <si>
    <t>-2052837904</t>
  </si>
  <si>
    <t>"ocel pro opravné práce včetně prořezu 3%"   1,263</t>
  </si>
  <si>
    <t>1,263*1,03 'Přepočtené koeficientem množství</t>
  </si>
  <si>
    <t>13010562.R</t>
  </si>
  <si>
    <t>ocel jakosti S235 J2+C450</t>
  </si>
  <si>
    <t>-695106926</t>
  </si>
  <si>
    <t>"ocel pro spřahovací trny včetně prořezu 3%"   0,241</t>
  </si>
  <si>
    <t>0,241*1,03 'Přepočtené koeficientem množství</t>
  </si>
  <si>
    <t>16</t>
  </si>
  <si>
    <t>451476121</t>
  </si>
  <si>
    <t>Podkladní vrstva plastbetonová tixotropní první vrstva tl 10 mm</t>
  </si>
  <si>
    <t>-893863508</t>
  </si>
  <si>
    <t>Poznámka k položce:
viz. příloha č. D.2.1.4-2-009 ,Tvar přechodové desky u pilíře I
D.2.1.4-2-010 ,Tvar přechodové desky u pilíře IV</t>
  </si>
  <si>
    <t>"pod patku zábradlí, pilíř I."     0,22*0,5</t>
  </si>
  <si>
    <t>"pod patku zábradlí, pilíř IV."     (0,22*0,26)*2</t>
  </si>
  <si>
    <t>17</t>
  </si>
  <si>
    <t>451476122</t>
  </si>
  <si>
    <t>Podkladní vrstva plastbetonová tixotropní každá další vrstva tl 10 mm</t>
  </si>
  <si>
    <t>698090319</t>
  </si>
  <si>
    <t>Komunikace pozemní</t>
  </si>
  <si>
    <t>18</t>
  </si>
  <si>
    <t>521272215</t>
  </si>
  <si>
    <t>Demontáž mostnic s odsunem hmot mimo objekt mostu</t>
  </si>
  <si>
    <t>kus</t>
  </si>
  <si>
    <t>1365076149</t>
  </si>
  <si>
    <t>19</t>
  </si>
  <si>
    <t>521273221</t>
  </si>
  <si>
    <t>Montáž dřevěných mostnic železničního mostu s převýšením bez klínu</t>
  </si>
  <si>
    <t>-452338833</t>
  </si>
  <si>
    <t>20</t>
  </si>
  <si>
    <t>60815365</t>
  </si>
  <si>
    <t>mostnice dřevěná impregnovaná olejem DB 245x260mm dl 2,4m</t>
  </si>
  <si>
    <t>-466182090</t>
  </si>
  <si>
    <t>Poznámka k položce:
NEOCEŇOVAT!  použitý výzisk.</t>
  </si>
  <si>
    <t>(0,245*0,26*2,4)*263</t>
  </si>
  <si>
    <t>Úpravy povrchů, podlahy a osazování výplní</t>
  </si>
  <si>
    <t>628613223</t>
  </si>
  <si>
    <t>Protikorozní ochrana OK mostu III.tř.-základní a podkladní epoxidový, vrchní PU nátěr bez metalizace</t>
  </si>
  <si>
    <t>-1771489995</t>
  </si>
  <si>
    <t>"podlahy - oprava"    711,0</t>
  </si>
  <si>
    <t>"zábradlí - oprava+nové"    105,0+1,0</t>
  </si>
  <si>
    <t>22</t>
  </si>
  <si>
    <t>628613224</t>
  </si>
  <si>
    <t>Protikorozní ochrana OK mostu IV.tř.- základní a podkladní epoxidový, vrchní PU nátěr bez metalizace</t>
  </si>
  <si>
    <t>1750854151</t>
  </si>
  <si>
    <t xml:space="preserve"> "obnova PKO viz nátěrové plochy"    9246,0-817,0</t>
  </si>
  <si>
    <t>Ostatní konstrukce a práce, bourání</t>
  </si>
  <si>
    <t>23</t>
  </si>
  <si>
    <t>911121211</t>
  </si>
  <si>
    <t>Výroba ocelového zábradli při opravách mostů</t>
  </si>
  <si>
    <t>1249348106</t>
  </si>
  <si>
    <t>"zábradlí u pilíře I. a IV."     0,634+1,23</t>
  </si>
  <si>
    <t>24</t>
  </si>
  <si>
    <t>911121311</t>
  </si>
  <si>
    <t>Montáž ocelového zábradli při opravách mostů</t>
  </si>
  <si>
    <t>753923361</t>
  </si>
  <si>
    <t>25</t>
  </si>
  <si>
    <t>-593615616</t>
  </si>
  <si>
    <t>"včetně prořezu 3%"     0,143*1,03</t>
  </si>
  <si>
    <t>26</t>
  </si>
  <si>
    <t>914111111</t>
  </si>
  <si>
    <t>Montáž svislé dopravní značky do velikosti 1 m2 objímkami na sloupek nebo konzolu</t>
  </si>
  <si>
    <t>1104761220</t>
  </si>
  <si>
    <t>27</t>
  </si>
  <si>
    <t>40445600.R</t>
  </si>
  <si>
    <t>Plavební znak okraj levý</t>
  </si>
  <si>
    <t>-223322425</t>
  </si>
  <si>
    <t>28</t>
  </si>
  <si>
    <t>40445601.R</t>
  </si>
  <si>
    <t>Plavební znak okraj pravý</t>
  </si>
  <si>
    <t>175088575</t>
  </si>
  <si>
    <t>29</t>
  </si>
  <si>
    <t>40445602.R</t>
  </si>
  <si>
    <t>Plavební znaka středový</t>
  </si>
  <si>
    <t>12855398</t>
  </si>
  <si>
    <t>30</t>
  </si>
  <si>
    <t>40445257</t>
  </si>
  <si>
    <t>svorka upínací na sloupek D 70mm</t>
  </si>
  <si>
    <t>-1566074964</t>
  </si>
  <si>
    <t>31</t>
  </si>
  <si>
    <t>40445254</t>
  </si>
  <si>
    <t>víčko plastové na sloupek D 70mm</t>
  </si>
  <si>
    <t>2061565525</t>
  </si>
  <si>
    <t>32</t>
  </si>
  <si>
    <t>931941150.R</t>
  </si>
  <si>
    <t>Osazení dilatačního mostního závěru - včetně dodávky materiálu</t>
  </si>
  <si>
    <t>2062640031</t>
  </si>
  <si>
    <t>"délka závěr pilíř I"   8,85</t>
  </si>
  <si>
    <t>"délka závěr pilíř IV"   7,342</t>
  </si>
  <si>
    <t>33</t>
  </si>
  <si>
    <t>936171150</t>
  </si>
  <si>
    <t>Demontáž pojistných úhelníků L 160 x 160 x 14 na železničních mostech přímých nebo v oblouku</t>
  </si>
  <si>
    <t>1467817877</t>
  </si>
  <si>
    <t>"demontáž pro obnovu  PKO a osazení mostnic s svršku"     182,93</t>
  </si>
  <si>
    <t>34</t>
  </si>
  <si>
    <t>936171311</t>
  </si>
  <si>
    <t>Montáž pojistných úhelníků L 160x100x14 v koleji S 49 na mostě</t>
  </si>
  <si>
    <t>-444277012</t>
  </si>
  <si>
    <t>Poznámka k položce:
včetně doplnění poškozeného  spojovacího materiálu</t>
  </si>
  <si>
    <t>"zpětná montáž  po obnově PKO a osazení Mostnic s svršku"     182,930</t>
  </si>
  <si>
    <t>35</t>
  </si>
  <si>
    <t>936171200.R</t>
  </si>
  <si>
    <t>Demontáž kabelových žlabů</t>
  </si>
  <si>
    <t>-161633673</t>
  </si>
  <si>
    <t>2*158,98</t>
  </si>
  <si>
    <t>36</t>
  </si>
  <si>
    <t>936943131</t>
  </si>
  <si>
    <t>Montáž odvodnění mostu z potrubí nerezového DN 150</t>
  </si>
  <si>
    <t>-622209844</t>
  </si>
  <si>
    <t>Poznámka k položce:
nerezový svislý svod vč. límce</t>
  </si>
  <si>
    <t>"plnící trubky pro ozub NK"     2*(0,3+0,120)</t>
  </si>
  <si>
    <t>37</t>
  </si>
  <si>
    <t>13756659.R</t>
  </si>
  <si>
    <t>trubka nerez DN 150 tl. 2,0 mm</t>
  </si>
  <si>
    <t>-1343728779</t>
  </si>
  <si>
    <t>Poznámka k položce:
1m=7,62 kg</t>
  </si>
  <si>
    <t>"včetně prořezu 5%"    0,84*1,05</t>
  </si>
  <si>
    <t>38</t>
  </si>
  <si>
    <t>13756640.R</t>
  </si>
  <si>
    <t>plech nerezový tl 6,0mm tabule</t>
  </si>
  <si>
    <t>1108602947</t>
  </si>
  <si>
    <t>"včetně žeber víka vpusti, vč. prořezu 5%"   ((0,2592+0,0612)*48)*1,05</t>
  </si>
  <si>
    <t>39</t>
  </si>
  <si>
    <t>936943139</t>
  </si>
  <si>
    <t>Příplatek k odvodnění mostu z potrubí nerezového DN 150 za krácení</t>
  </si>
  <si>
    <t>804567786</t>
  </si>
  <si>
    <t>40</t>
  </si>
  <si>
    <t>938532111</t>
  </si>
  <si>
    <t>Broušení nerovností mostovky do 2 mm</t>
  </si>
  <si>
    <t>64732098</t>
  </si>
  <si>
    <t>"přebroušení podkladu pod NAIP"    59,543</t>
  </si>
  <si>
    <t>41</t>
  </si>
  <si>
    <t>783901451</t>
  </si>
  <si>
    <t>Zametení betonových podlah před provedením nátěru</t>
  </si>
  <si>
    <t>1754650648</t>
  </si>
  <si>
    <t>Poznámka k položce:
úklid mostovky po přebroušení</t>
  </si>
  <si>
    <t>938905135</t>
  </si>
  <si>
    <t xml:space="preserve">Údržba OK mostů - jednotlivá výměna nýtu za trhací šroub M 20 </t>
  </si>
  <si>
    <t>-800625873</t>
  </si>
  <si>
    <t>"předpoklad kusů"    40</t>
  </si>
  <si>
    <t>43</t>
  </si>
  <si>
    <t>938905311</t>
  </si>
  <si>
    <t>Údržba OK mostů - očistění, nátěr, namazání ložisek</t>
  </si>
  <si>
    <t>538890637</t>
  </si>
  <si>
    <t>44</t>
  </si>
  <si>
    <t>938905340.R</t>
  </si>
  <si>
    <t>Repase revizní lávky mostu</t>
  </si>
  <si>
    <t>soub</t>
  </si>
  <si>
    <t>1841078871</t>
  </si>
  <si>
    <t>Poznámka k položce:
zprovoznění mechanických částí lávky (promazání, případná výměna poškozených dílů). Dokumentace revizní lávky není součástí projektu.</t>
  </si>
  <si>
    <t>45</t>
  </si>
  <si>
    <t>941321111.1</t>
  </si>
  <si>
    <t>Montáž lešení řadového modulového těžkého zatížení do 300 kg/m2 š přes 0,9 do 1,2 m v do 10 m</t>
  </si>
  <si>
    <t>-171480543</t>
  </si>
  <si>
    <t>"lešení vnější"    (166,0*6,0)*2</t>
  </si>
  <si>
    <t>"lešení vnější"    (75,0*6,0)*2</t>
  </si>
  <si>
    <t>"lešení vnitřní"    (75,0*6,0)*2</t>
  </si>
  <si>
    <t>46</t>
  </si>
  <si>
    <t>941321211</t>
  </si>
  <si>
    <t>Příplatek k lešení řadovému modulovému těžkému š 1,2 m v přes 10 do 25 m za první a ZKD den použití</t>
  </si>
  <si>
    <t>1498740721</t>
  </si>
  <si>
    <t>"lešení vnější 122 dnů"    122*1992,0</t>
  </si>
  <si>
    <t>"lešení vnější  65 dnů"    65*900,0</t>
  </si>
  <si>
    <t>"lešení vnitřní 65 dnů"    65*900,0</t>
  </si>
  <si>
    <t>47</t>
  </si>
  <si>
    <t>941321811.1</t>
  </si>
  <si>
    <t>Demontáž lešení řadového modulového těžkého zatížení do 300 kg/m2 š přes 0,9 do 1,2 m v do 10 m</t>
  </si>
  <si>
    <t>-1557443066</t>
  </si>
  <si>
    <t>48</t>
  </si>
  <si>
    <t>944611111</t>
  </si>
  <si>
    <t>Montáž ochranné plachty z textilie z umělých vláken</t>
  </si>
  <si>
    <t>-1656876565</t>
  </si>
  <si>
    <t>"plošina spodní"    1660,0*2</t>
  </si>
  <si>
    <t>"plošina horní"    302,5*2</t>
  </si>
  <si>
    <t>"boky"    1992,0+900,0</t>
  </si>
  <si>
    <t>"čela"    70,0</t>
  </si>
  <si>
    <t>49</t>
  </si>
  <si>
    <t>944611211</t>
  </si>
  <si>
    <t>Příplatek k ochranné plachtě za první a ZKD den použití</t>
  </si>
  <si>
    <t>-519739917</t>
  </si>
  <si>
    <t>"plošina spodní"    (1660,0*2)*122</t>
  </si>
  <si>
    <t>"plošina horní"    (302,5*2)*65</t>
  </si>
  <si>
    <t>"boky"    1992,0*122</t>
  </si>
  <si>
    <t>"boky"    900,0*65</t>
  </si>
  <si>
    <t>"čela"    70,0*65</t>
  </si>
  <si>
    <t>50</t>
  </si>
  <si>
    <t>944611811</t>
  </si>
  <si>
    <t>Demontáž ochranné plachty z textilie z umělých vláken</t>
  </si>
  <si>
    <t>1589523762</t>
  </si>
  <si>
    <t>51</t>
  </si>
  <si>
    <t>946221131.1</t>
  </si>
  <si>
    <t>Montáž lešení zavěšeného dílcového na potrubních mostech zatížení tř. 3 do 200 kg/m2 v do 10 m</t>
  </si>
  <si>
    <t>1217381533</t>
  </si>
  <si>
    <t>"plošina spodní"   166,0*10,0</t>
  </si>
  <si>
    <t>"plošina horní"   55,0*5,5</t>
  </si>
  <si>
    <t>52</t>
  </si>
  <si>
    <t>946221231</t>
  </si>
  <si>
    <t>Příplatek k lešení zavěšenému dílcovému na mostech 200 kg/m2 v do 10 m za první a ZKD den použití</t>
  </si>
  <si>
    <t>-721210915</t>
  </si>
  <si>
    <t>"plošina spodní - 122 dnů"   122*1660,0</t>
  </si>
  <si>
    <t>"plošina horní - 55 dnů"   55*302,0</t>
  </si>
  <si>
    <t>53</t>
  </si>
  <si>
    <t>946221831.1</t>
  </si>
  <si>
    <t>Demontáž lešení zavěšeného dílcového na potrubních mostech zatížení tř. 3 do 200 kg/m2 v do 10 m</t>
  </si>
  <si>
    <t>-648879620</t>
  </si>
  <si>
    <t>54</t>
  </si>
  <si>
    <t>962051111</t>
  </si>
  <si>
    <t>Bourání mostních zdí a pilířů z ŽB</t>
  </si>
  <si>
    <t>-1489960529</t>
  </si>
  <si>
    <t>"žb přechodová deska pilíř I"  (((6,65+1,579)/2)*6,549)*0,35</t>
  </si>
  <si>
    <t xml:space="preserve">"žb přechodová deska pilíř IV"   (((6,068+2,152)/2)*6,379)*0,35 </t>
  </si>
  <si>
    <t>55</t>
  </si>
  <si>
    <t>963071112</t>
  </si>
  <si>
    <t>Demontáž ocelových prvků mostů šroubovaných nebo svařovaných přes 100 kg</t>
  </si>
  <si>
    <t>-1104456319</t>
  </si>
  <si>
    <t>"kabelové žlaby"    8606,0</t>
  </si>
  <si>
    <t>56</t>
  </si>
  <si>
    <t>966006211</t>
  </si>
  <si>
    <t>Odstranění svislých dopravních značek ze sloupů, sloupků nebo konzol</t>
  </si>
  <si>
    <t>-202585970</t>
  </si>
  <si>
    <t>Poznámka k položce:
odmontování upevnění plavebních znaků z NK</t>
  </si>
  <si>
    <t>57</t>
  </si>
  <si>
    <t>977211132</t>
  </si>
  <si>
    <t>Řezání stěnovou pilou kcí z kamene hl přes 200 do 350 mm</t>
  </si>
  <si>
    <t>-2031103581</t>
  </si>
  <si>
    <t>"kapsa pro závěr pilíř I"   8,85*2</t>
  </si>
  <si>
    <t>"kapsa pro závěr pilíř IV"   7,342*2</t>
  </si>
  <si>
    <t>58</t>
  </si>
  <si>
    <t>985312134</t>
  </si>
  <si>
    <t>Stěrka k vyrovnání betonových ploch rubu kleneb a podlah tl do 5 mm</t>
  </si>
  <si>
    <t>-1193641924</t>
  </si>
  <si>
    <t>"sanace betonu - plocha pod izolaci (předpoklad cca 15%)"    59,543*0,15</t>
  </si>
  <si>
    <t>59</t>
  </si>
  <si>
    <t>985331119</t>
  </si>
  <si>
    <t>Dodatečné vlepování betonářské výztuže D 25 mm do cementové aktivované malty včetně vyvrtání otvoru</t>
  </si>
  <si>
    <t>-1868942451</t>
  </si>
  <si>
    <t>Poznámka k položce:
kotvení do stav. spodní stavby+zalití děr v nových úlož. prazích. cementová zálivk</t>
  </si>
  <si>
    <t>"kotvení mostních závěrů" 28+ 34</t>
  </si>
  <si>
    <t>997</t>
  </si>
  <si>
    <t>Přesun sutě</t>
  </si>
  <si>
    <t>60</t>
  </si>
  <si>
    <t>997221111</t>
  </si>
  <si>
    <t>Vodorovná doprava suti ze sypkých materiálů nošením do 50 m</t>
  </si>
  <si>
    <t>-167378231</t>
  </si>
  <si>
    <t>"kontaminovaný křemičitý písek"    693,0*0,6</t>
  </si>
  <si>
    <t>61</t>
  </si>
  <si>
    <t>997221119</t>
  </si>
  <si>
    <t>Příplatek ZKD 10 m u vodorovné dopravy suti ze sypkých materiálů nošením</t>
  </si>
  <si>
    <t>1757404341</t>
  </si>
  <si>
    <t>"kontaminovaný křemičitý písek"    415,8*2</t>
  </si>
  <si>
    <t>62</t>
  </si>
  <si>
    <t>997221141</t>
  </si>
  <si>
    <t>Vodorovná doprava suti ze sypkých materiálů stavebním kolečkem do 50 m</t>
  </si>
  <si>
    <t>1224220381</t>
  </si>
  <si>
    <t>Poznámka k položce:
kontaminovaný křemičitý písek</t>
  </si>
  <si>
    <t>63</t>
  </si>
  <si>
    <t>997221149</t>
  </si>
  <si>
    <t>Příplatek ZKD 10 m u vodorovné dopravy suti ze sypkých materiálů stavebním kolečkem</t>
  </si>
  <si>
    <t>205291030</t>
  </si>
  <si>
    <t>415,8*3</t>
  </si>
  <si>
    <t>64</t>
  </si>
  <si>
    <t>997211611</t>
  </si>
  <si>
    <t>Nakládání suti na dopravní prostředky pro vodorovnou dopravu</t>
  </si>
  <si>
    <t>-727802880</t>
  </si>
  <si>
    <t>"kontaminovaný křemičitý písek"    415,8</t>
  </si>
  <si>
    <t>"ŽB"    50,107</t>
  </si>
  <si>
    <t>65</t>
  </si>
  <si>
    <t>997211511</t>
  </si>
  <si>
    <t>Vodorovná doprava suti po suchu na vzdálenost do 1 km</t>
  </si>
  <si>
    <t>-906874561</t>
  </si>
  <si>
    <t>66</t>
  </si>
  <si>
    <t>997211519</t>
  </si>
  <si>
    <t>Příplatek ZKD 1 km u vodorovné dopravy suti</t>
  </si>
  <si>
    <t>-1139538783</t>
  </si>
  <si>
    <t>Poznámka k položce:
předpokláhaná skládka do 10 km Skládka Libčice nad Vltavou</t>
  </si>
  <si>
    <t>465,907*20 'Přepočtené koeficientem množství</t>
  </si>
  <si>
    <t>67</t>
  </si>
  <si>
    <t>997013602</t>
  </si>
  <si>
    <t>Poplatek za uložení na skládce (skládkovné) stavebního odpadu železobetonového kód odpadu 17 01 01</t>
  </si>
  <si>
    <t>581787051</t>
  </si>
  <si>
    <t>68</t>
  </si>
  <si>
    <t>997013843</t>
  </si>
  <si>
    <t>Poplatek za uložení na skládce (skládkovné) odpadu po otryskávání s obsahem nebezpečných látek kód odpadu 12 01 16</t>
  </si>
  <si>
    <t>583317822</t>
  </si>
  <si>
    <t>998</t>
  </si>
  <si>
    <t>Přesun hmot</t>
  </si>
  <si>
    <t>69</t>
  </si>
  <si>
    <t>998212111</t>
  </si>
  <si>
    <t>Přesun hmot pro mosty zděné, monolitické betonové nebo ocelové v do 20 m</t>
  </si>
  <si>
    <t>-1592937900</t>
  </si>
  <si>
    <t>PSV</t>
  </si>
  <si>
    <t>Práce a dodávky PSV</t>
  </si>
  <si>
    <t>711</t>
  </si>
  <si>
    <t>Izolace proti vodě, vlhkosti a plynům</t>
  </si>
  <si>
    <t>70</t>
  </si>
  <si>
    <t>711112001</t>
  </si>
  <si>
    <t>Provedení izolace proti zemní vlhkosti vodorovné za studena nátěrem penetračním</t>
  </si>
  <si>
    <t>-951077719</t>
  </si>
  <si>
    <t>"žb přechodová deska pilíř I"  (((6,65+1,579)/2)*6,549)</t>
  </si>
  <si>
    <t>"kapsa pro závěr pilíř I"    0,4*(0,13+0,395+0,8+5,271+0,8+0,742+0,543)</t>
  </si>
  <si>
    <t>"žb přechodová deska pilíř IV"   (((6,068+2,152)/2)*6,379)</t>
  </si>
  <si>
    <t>"kapsa pro závěr pilíř IV"      0,4*(0,773+0,8+4,55+0,8+0,345)</t>
  </si>
  <si>
    <t>71</t>
  </si>
  <si>
    <t>11163150</t>
  </si>
  <si>
    <t>lak penetrační asfaltový</t>
  </si>
  <si>
    <t>-1080571405</t>
  </si>
  <si>
    <t>59,543*0,00034 'Přepočtené koeficientem množství</t>
  </si>
  <si>
    <t>72</t>
  </si>
  <si>
    <t>711341570.R</t>
  </si>
  <si>
    <t>Provedení izolace mostovek - schválený systém SŽDC - stříkaná</t>
  </si>
  <si>
    <t>1483947049</t>
  </si>
  <si>
    <t>73</t>
  </si>
  <si>
    <t>711491172</t>
  </si>
  <si>
    <t>Provedení doplňků izolace proti vodě na vodorovné ploše z textilií vrstva ochranná</t>
  </si>
  <si>
    <t>-2006649618</t>
  </si>
  <si>
    <t>74</t>
  </si>
  <si>
    <t>69311085</t>
  </si>
  <si>
    <t>geotextilie netkaná separační, ochranná, filtrační, drenážní PP 800g/m2</t>
  </si>
  <si>
    <t>-1953769601</t>
  </si>
  <si>
    <t>59,543*1,05 'Přepočtené koeficientem množství</t>
  </si>
  <si>
    <t>75</t>
  </si>
  <si>
    <t>998711201</t>
  </si>
  <si>
    <t>Přesun hmot procentní pro izolace proti vodě, vlhkosti a plynům v objektech v do 6 m</t>
  </si>
  <si>
    <t>%</t>
  </si>
  <si>
    <t>172226571</t>
  </si>
  <si>
    <t>76</t>
  </si>
  <si>
    <t>998711292</t>
  </si>
  <si>
    <t>Příplatek k přesunu hmot procentní 711 za zvětšený přesun do 100 m</t>
  </si>
  <si>
    <t>1237853729</t>
  </si>
  <si>
    <t>741</t>
  </si>
  <si>
    <t>Elektroinstalace - silnoproud</t>
  </si>
  <si>
    <t>77</t>
  </si>
  <si>
    <t>741910401</t>
  </si>
  <si>
    <t>Montáž žlab plastový šířky s víkem</t>
  </si>
  <si>
    <t>168297187</t>
  </si>
  <si>
    <t>78</t>
  </si>
  <si>
    <t>34575012.R</t>
  </si>
  <si>
    <t>ZEKAN 3 (2000x130x140) žlab s víkem a spojkou</t>
  </si>
  <si>
    <t>-1550255379</t>
  </si>
  <si>
    <t>"15,6/2 zaokrouhleno"   8</t>
  </si>
  <si>
    <t>767</t>
  </si>
  <si>
    <t>Konstrukce zámečnické</t>
  </si>
  <si>
    <t>79</t>
  </si>
  <si>
    <t>767991911</t>
  </si>
  <si>
    <t>Opravy zámečnických konstrukcí ostatní - samostatné svařování</t>
  </si>
  <si>
    <t>1552847965</t>
  </si>
  <si>
    <t>"předpoklad 4,5m viz příloha č. D.2.1.4-2-007"    4,5</t>
  </si>
  <si>
    <t>80</t>
  </si>
  <si>
    <t>767995122.R</t>
  </si>
  <si>
    <t>Dodávka a montáž kovových doplňkových konstrukcí</t>
  </si>
  <si>
    <t>384858202</t>
  </si>
  <si>
    <t>Poznámka k položce:
deska se zhotovitelem - letopočet opravy, obnovy nátěru</t>
  </si>
  <si>
    <t>789</t>
  </si>
  <si>
    <t>Povrchové úpravy ocelových konstrukcí a technologických zařízení</t>
  </si>
  <si>
    <t>81</t>
  </si>
  <si>
    <t>789355160</t>
  </si>
  <si>
    <t>Nátěr pásový dvousložkový epoxidový tl 50 µm na zařízení s povrchem členitým</t>
  </si>
  <si>
    <t>409360860</t>
  </si>
  <si>
    <t xml:space="preserve">Poznámka k položce:
Nátěry pásové korozně namáhaných míst (svary, hrany, kouty, šroubové spoje, apod.) tloušťky 50 μm zařízení s povrchem členitým dvousložkový epoxidový.     1. Nátěr je prováděn štětcem před aplikací vlastní vrstvy nátěru.
</t>
  </si>
  <si>
    <t>"šrouby - ocelová nosná konstrukce"    9246*0,02</t>
  </si>
  <si>
    <t>"hrany - ocelová nosná konstrukce"    9246*0,1</t>
  </si>
  <si>
    <t>Práce a dodávky M</t>
  </si>
  <si>
    <t>21-M</t>
  </si>
  <si>
    <t>Elektromontáže</t>
  </si>
  <si>
    <t>82</t>
  </si>
  <si>
    <t>218202007</t>
  </si>
  <si>
    <t xml:space="preserve">Demontáž svítidlo výbojkové průmyslové nebo venkovní </t>
  </si>
  <si>
    <t>1287045429</t>
  </si>
  <si>
    <t xml:space="preserve">Poznámka k položce:
demontáž osvětlení plavebních znaků
</t>
  </si>
  <si>
    <t>83</t>
  </si>
  <si>
    <t>210202013</t>
  </si>
  <si>
    <t xml:space="preserve">Montáž svítidlo výbojkové průmyslové nebo venkovní </t>
  </si>
  <si>
    <t>-233856821</t>
  </si>
  <si>
    <t xml:space="preserve">Poznámka k položce:
zpětná montáž osvětlení plavebních znaků
</t>
  </si>
  <si>
    <t>22-M</t>
  </si>
  <si>
    <t>Montáže technologických zařízení pro dopravní stavby</t>
  </si>
  <si>
    <t>84</t>
  </si>
  <si>
    <t>220182041</t>
  </si>
  <si>
    <t>Položení kabelu do kabelového lože nebo do žlabu</t>
  </si>
  <si>
    <t>-1564925170</t>
  </si>
  <si>
    <t>Poznámka k položce:
 zpětné uložení kabelů</t>
  </si>
  <si>
    <t>46-M</t>
  </si>
  <si>
    <t>Zemní práce při extr.mont.pracích</t>
  </si>
  <si>
    <t>85</t>
  </si>
  <si>
    <t>460001030.R</t>
  </si>
  <si>
    <t>Vytyčení trati kabelového vedení podzemního v terénu volném podél trati</t>
  </si>
  <si>
    <t>-1058264608</t>
  </si>
  <si>
    <t>HZS</t>
  </si>
  <si>
    <t>Hodinové zúčtovací sazby</t>
  </si>
  <si>
    <t>86</t>
  </si>
  <si>
    <t>HZS1451</t>
  </si>
  <si>
    <t>Hodinová zúčtovací sazba dělník údržby mostů</t>
  </si>
  <si>
    <t>hod</t>
  </si>
  <si>
    <t>512</t>
  </si>
  <si>
    <t>399738057</t>
  </si>
  <si>
    <t>"bezpečnostní hlídka pro práce mimo výluku"   20*2*10</t>
  </si>
  <si>
    <t>87</t>
  </si>
  <si>
    <t>HZS4232</t>
  </si>
  <si>
    <t>Hodinová zúčtovací sazba technik odborný</t>
  </si>
  <si>
    <t>-789700390</t>
  </si>
  <si>
    <t>88</t>
  </si>
  <si>
    <t>110030121000.R</t>
  </si>
  <si>
    <t>Hodinová zúčtovací sazba dvoucestné rypadlo</t>
  </si>
  <si>
    <t>Sh</t>
  </si>
  <si>
    <t>-2069028381</t>
  </si>
  <si>
    <t>21-12-01/2 - Oprava mostu v km 1,508 _ Izolace _ K 03 - K 05</t>
  </si>
  <si>
    <t xml:space="preserve">      997 - Přesun sutě</t>
  </si>
  <si>
    <t xml:space="preserve">      998 - Přesun hmot</t>
  </si>
  <si>
    <t>-632408742</t>
  </si>
  <si>
    <t xml:space="preserve">2*3*28,6+2*19,8+2*19,8   "3xpole 27m a 1x 18 m,  K 01  a K 03-05"  </t>
  </si>
  <si>
    <t>-225750601</t>
  </si>
  <si>
    <t>-1297870230</t>
  </si>
  <si>
    <t>"vybouraný ŽB"  42,605*2,5</t>
  </si>
  <si>
    <t>543,84*0,0095 "vybouraná izolace"</t>
  </si>
  <si>
    <t>-905172656</t>
  </si>
  <si>
    <t>111,679*20</t>
  </si>
  <si>
    <t>1134539463</t>
  </si>
  <si>
    <t>"vybouraný ŽB"    106,513</t>
  </si>
  <si>
    <t>997013847</t>
  </si>
  <si>
    <t>Poplatek za uložení na skládce (skládkovné) odpadu asfaltového s dehtem kód odpadu 17 03 01</t>
  </si>
  <si>
    <t>577756952</t>
  </si>
  <si>
    <t>-461247344</t>
  </si>
  <si>
    <t>457451133</t>
  </si>
  <si>
    <t>Ochranná betonová vrstva na izolaci přesýpaných objektů tl 60 mm s výztuží sítí beton C 25/30</t>
  </si>
  <si>
    <t>1259101275</t>
  </si>
  <si>
    <t>911122111</t>
  </si>
  <si>
    <t>Výroba dílů ocelového zábradlí do 50 kg při opravách mostů</t>
  </si>
  <si>
    <t>-122338881</t>
  </si>
  <si>
    <t>Poznámka k položce:
oprava uvolněného zábradlí na konci římsy vpravo -  K05</t>
  </si>
  <si>
    <t>911122211</t>
  </si>
  <si>
    <t>Montáž dílů ocelového zábradlí do 50 kg při opravách mostů</t>
  </si>
  <si>
    <t>-648745338</t>
  </si>
  <si>
    <t>-1011265861</t>
  </si>
  <si>
    <t>"včetně prořezu 5 %"    0,045*1,05</t>
  </si>
  <si>
    <t>-2116911098</t>
  </si>
  <si>
    <t>"přebroušení podkladu pod NAIP"    543,84</t>
  </si>
  <si>
    <t>-1668591821</t>
  </si>
  <si>
    <t>963051111</t>
  </si>
  <si>
    <t>Bourání mostní nosné konstrukce z ŽB</t>
  </si>
  <si>
    <t>1073557899</t>
  </si>
  <si>
    <t>"tvrdá ochrana izolace 3*27m"    3*28,6*0,04*(4,5+4,3)/2</t>
  </si>
  <si>
    <t>"tvrdá ochrana izolace 18m"  19,8*0,04*(4,6+4,4)/2</t>
  </si>
  <si>
    <t>"žlaby" (3*28,6+19,8+7,9+6,2)*2*0,1</t>
  </si>
  <si>
    <t>-1086177656</t>
  </si>
  <si>
    <t>"sanace betonu - plocha pod izolaci"    543,84</t>
  </si>
  <si>
    <t>1553662780</t>
  </si>
  <si>
    <t>"3*27m"    3*28,6*(5,2+5,4)/2</t>
  </si>
  <si>
    <t>"18m"  19,8*(4,6+4,4)/2</t>
  </si>
  <si>
    <t>-135596982</t>
  </si>
  <si>
    <t>543,84*0,00034 'Přepočtené koeficientem množství</t>
  </si>
  <si>
    <t>711131811</t>
  </si>
  <si>
    <t>Odstranění izolace proti zemní vlhkosti vodorovné</t>
  </si>
  <si>
    <t>1956988994</t>
  </si>
  <si>
    <t>711341564</t>
  </si>
  <si>
    <t>Provedení hydroizolace mostovek pásy přitavením NAIP</t>
  </si>
  <si>
    <t>-57489648</t>
  </si>
  <si>
    <t>62857020.R</t>
  </si>
  <si>
    <t xml:space="preserve">pás těžký asfaltový, schválený systém SŽ </t>
  </si>
  <si>
    <t>-1940808781</t>
  </si>
  <si>
    <t>543,84*1,1655 'Přepočtené koeficientem množství</t>
  </si>
  <si>
    <t>711491177</t>
  </si>
  <si>
    <t>Připevnění doplňků izolace proti vodě nerezovou lištou</t>
  </si>
  <si>
    <t>-398175103</t>
  </si>
  <si>
    <t>28,6*3*2+19,8*2</t>
  </si>
  <si>
    <t>13756655.R</t>
  </si>
  <si>
    <t>pásnice nerezová 50/5 - (kotvení izolace)</t>
  </si>
  <si>
    <t>-30240126</t>
  </si>
  <si>
    <t>Poznámka k položce:
včetně prořezu 5%</t>
  </si>
  <si>
    <t>211,2*1,05 'Přepočtené koeficientem množství</t>
  </si>
  <si>
    <t>59030055.R</t>
  </si>
  <si>
    <t>vrut nerezový se šestihrannou hlavou 8x70mm, včetně hmoždinky</t>
  </si>
  <si>
    <t>1330324683</t>
  </si>
  <si>
    <t>211,0*3</t>
  </si>
  <si>
    <t>2702667</t>
  </si>
  <si>
    <t>192492731</t>
  </si>
  <si>
    <t>Montáž žlab plastový šířky víkem</t>
  </si>
  <si>
    <t>-1721239775</t>
  </si>
  <si>
    <t>2*3*28,6+2*19,8      "3xpole 27m a 1x 18 m"</t>
  </si>
  <si>
    <t>-628422586</t>
  </si>
  <si>
    <t>"211,2/2 - zaokrouhleno"    106</t>
  </si>
  <si>
    <t>Položení  kabelu do kabelového lože nebo do žlabu</t>
  </si>
  <si>
    <t>-740820259</t>
  </si>
  <si>
    <t>21-12-01/3 - Oprava mostu v km 1,508 _ Železniční svršek</t>
  </si>
  <si>
    <t>OST - Ostatní</t>
  </si>
  <si>
    <t>5905055010</t>
  </si>
  <si>
    <t>Odstranění stávajícího kolejového lože odtěžením v koleji</t>
  </si>
  <si>
    <t>Sborník UOŽI 01 2021</t>
  </si>
  <si>
    <t>-1831030550</t>
  </si>
  <si>
    <t>25,2+208,3</t>
  </si>
  <si>
    <t>5905060010</t>
  </si>
  <si>
    <t>Zřízení nového kolejového lože v koleji</t>
  </si>
  <si>
    <t>1913293524</t>
  </si>
  <si>
    <t>5955101000</t>
  </si>
  <si>
    <t>Kamenivo drcené štěrk frakce 31,5/63 třídy BI</t>
  </si>
  <si>
    <t>445686981</t>
  </si>
  <si>
    <t>233*1,8 'Přepočtené koeficientem množství</t>
  </si>
  <si>
    <t>5906015010</t>
  </si>
  <si>
    <t>Výměna pražce malou těžící mechanizací v KL otevřeném i zapuštěném pražec dřevěný příčný nevystrojený. Poznámka: 1. V cenách jsou započteny náklady na výměnu pražce za použití malé těžicí mechanizace, demontáž upevňovadel, odstranění KL a části stezky, vy</t>
  </si>
  <si>
    <t>5956101000</t>
  </si>
  <si>
    <t>Pražec dřevěný příčný nevystrojený dub 2600x260x160 mm</t>
  </si>
  <si>
    <t>Poznámka k položce:
NEOCEŇOVAT! - dodávka ST</t>
  </si>
  <si>
    <t>5958158070</t>
  </si>
  <si>
    <t>Podložka polyetylenová pod podkladnici 380/160/2 (S4, R4)</t>
  </si>
  <si>
    <t>1523303791</t>
  </si>
  <si>
    <t>20*2</t>
  </si>
  <si>
    <t>5906015120</t>
  </si>
  <si>
    <t>Výměna pražce malou těžící mechanizací v KL otevřeném i zapuštěném pražec betonový příčný vystrojený. Poznámka: 1. V cenách jsou započteny náklady na výměnu pražce za použití malé těžicí mechanizace, demontáž upevňovadel, odstranění KL a části stezky, vys</t>
  </si>
  <si>
    <t>15"6*/R65, 9*S49</t>
  </si>
  <si>
    <t>5956213065</t>
  </si>
  <si>
    <t>Pražec betonový příčný vystrojený  užitý tv. SB 8 P</t>
  </si>
  <si>
    <t>5906130360</t>
  </si>
  <si>
    <t>Montáž kolejového roštu v ose koleje pražce betonové vystrojené tv. R65 rozdělení "d". Poznámka: 1. V cenách jsou započteny náklady na manipulaci a montáž KR, u pražců dřevěných nevystrojených i na vrtání pražců. 2. V cenách nejsou obsaženy náklady na dod</t>
  </si>
  <si>
    <t>km</t>
  </si>
  <si>
    <t>0,075</t>
  </si>
  <si>
    <t>5906130390</t>
  </si>
  <si>
    <t>Montáž kolejového roštu v ose koleje pražce betonové vystrojené tv. S49 rozdělení "d". Poznámka: 1. V cenách jsou započteny náklady na manipulaci a montáž KR, u pražců dřevěných nevystrojených i na vrtání pražců. 2. V cenách nejsou obsaženy náklady na dod</t>
  </si>
  <si>
    <t>0,005</t>
  </si>
  <si>
    <t>5906140170</t>
  </si>
  <si>
    <t>Demontáž kolejového roštu koleje v ose koleje pražce betonové tv. R65 rozdělení "d". Poznámka: 1. V cenách jsou započteny náklady na případné odstranění kameniva, rozebrání roštu do součástí, manipulaci, naložení výzisku na dopravní prostředek a uložení n</t>
  </si>
  <si>
    <t>5906140200</t>
  </si>
  <si>
    <t>Demontáž kolejového roštu koleje v ose koleje pražce betonové tv. S49 rozdělení "d". Poznámka: 1. V cenách jsou započteny náklady na případné odstranění kameniva, rozebrání roštu do součástí, manipulaci, naložení výzisku na dopravní prostředek a uložení n</t>
  </si>
  <si>
    <t>5907010080</t>
  </si>
  <si>
    <t xml:space="preserve">Výměna LISŮ tv. S49 rozdělení "d". Poznámka: 1. V cenách jsou započteny náklady na demontáž upevňovadel, výměnu LISU, montáž upevňovadel, případnou úpravu dilatačních spár, zřízení nebo demontáž prozatímních styků a ošetření součástí mazivem. 2. V cenách </t>
  </si>
  <si>
    <t>2*4</t>
  </si>
  <si>
    <t>5957131030</t>
  </si>
  <si>
    <t>Lepený izolovaný styk tv. S49 délky 4,00 m</t>
  </si>
  <si>
    <t>5907025040</t>
  </si>
  <si>
    <t xml:space="preserve">Výměna kolejnicových pásů stávající upevnění tv. S49 rozdělení "d". Poznámka: 1. V cenách jsou započteny náklady na demontáž upevňovadel, výměnu kolejnicových pásů, dílů a součástí, montáž upevňovadel, úpravu dilatačních spár, pryžových podložek, zřízení </t>
  </si>
  <si>
    <t>(1560-1390)*2</t>
  </si>
  <si>
    <t>5957104035</t>
  </si>
  <si>
    <t>Kolejnicové pásy třídy R260 tv. 49 E1 délky 120 metrů</t>
  </si>
  <si>
    <t>300/120+0,5</t>
  </si>
  <si>
    <t>5958158005</t>
  </si>
  <si>
    <t>Podložka pryžová pod patu kolejnice S49  183/126/6</t>
  </si>
  <si>
    <t>1640867702</t>
  </si>
  <si>
    <t>574</t>
  </si>
  <si>
    <t>5958158020</t>
  </si>
  <si>
    <t>Podložka pryžová pod patu kolejnice R65 183/151/6</t>
  </si>
  <si>
    <t>1952828158</t>
  </si>
  <si>
    <t>410</t>
  </si>
  <si>
    <t>5958128005</t>
  </si>
  <si>
    <t>Komplety Skl 24 (šroub RS 0, matice M 22, podložka Uls 6)</t>
  </si>
  <si>
    <t>1923837939</t>
  </si>
  <si>
    <t xml:space="preserve">"za poškozené komplety - předpoklad 5%"      55 </t>
  </si>
  <si>
    <t>5958128010</t>
  </si>
  <si>
    <t>Komplety ŽS 4 (šroub RS 1, matice M 24, podložka Fe6, svěrka ŽS4)</t>
  </si>
  <si>
    <t>35390061</t>
  </si>
  <si>
    <t>"za poškozené komplety - předpoklad 5%"      45</t>
  </si>
  <si>
    <t>5909032020.R</t>
  </si>
  <si>
    <t>Přesná úprava GPK koleje směrové a výškové uspořádání pražce betonové</t>
  </si>
  <si>
    <t>-425279107</t>
  </si>
  <si>
    <t>Poznámka k položce:
ASP- (vyhybková) bude pro zbytek výměry nad nutné podbití na mostech k dispozici ST - cena stanovena včetně PUŠLu.</t>
  </si>
  <si>
    <t>5905105030</t>
  </si>
  <si>
    <t>Doplnění KL kamenivem souvisle strojně v koleji</t>
  </si>
  <si>
    <t>748143854</t>
  </si>
  <si>
    <t>906480471</t>
  </si>
  <si>
    <t>5910020130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</si>
  <si>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</t>
  </si>
  <si>
    <t>svar</t>
  </si>
  <si>
    <t>5910040220</t>
  </si>
  <si>
    <t xml:space="preserve">Umožnění volné dilatace kolejnice bez demontáže nebo montáže upevňovadel s osazením a odstraněním kluzných podložek rozdělení pražců "d". Poznámka: 1. V cenách jsou započteny náklady na uvolnění, demontáž a rovnoměrné prodloužení nebo zkrácení kolejnice, </t>
  </si>
  <si>
    <t>2*170</t>
  </si>
  <si>
    <t>2*80</t>
  </si>
  <si>
    <t>5911690030</t>
  </si>
  <si>
    <t>Výměna VDZ s pohyblivým hrotem pražce dřevěné tv. S49. Poznámka: 1. V cenách jsou započteny náklady na zřízení nebo demontáž prozatímních styků, demontáž, výměnu, vrtání otvorů u pražců dřevěných, montáž dílů, a ošetření kluzných částí mazivem. 2. V cenác</t>
  </si>
  <si>
    <t>5961179050</t>
  </si>
  <si>
    <t>Dilatační zařízení KVDZS49 1:20 dilatující délka do 400 m, 13635 mm dl.</t>
  </si>
  <si>
    <t>OST</t>
  </si>
  <si>
    <t>Ostatní</t>
  </si>
  <si>
    <t>9902900100</t>
  </si>
  <si>
    <t>Naložení sypanin, drobného kusového materiálu, suti</t>
  </si>
  <si>
    <t>262144</t>
  </si>
  <si>
    <t>563114161</t>
  </si>
  <si>
    <t>9902400700</t>
  </si>
  <si>
    <t>Doprava jednosměrná (např. nakupovaného materiálu) mechanizací o nosnosti přes 3,5 t objemnějšího kusového materiálu (prefabrikátů, stožárů, výhybek, rozvaděčů, vybouraných hmot atd.) do 100 km Poznámka: 1. Ceny jsou určeny pro dopravu silničními i kolejo</t>
  </si>
  <si>
    <t>0,488    "LIS"</t>
  </si>
  <si>
    <t>2,06    "dřev pražce"</t>
  </si>
  <si>
    <t>15*0,27    "ŽB pražce"</t>
  </si>
  <si>
    <t>984*0,00018    "podl. podpatu kolejnice"</t>
  </si>
  <si>
    <t>233,5*1,8    "kolejové lože"</t>
  </si>
  <si>
    <t>9909000110</t>
  </si>
  <si>
    <t>Poplatek za uložení výzisku ze štěrkového lože nekontaminovaného</t>
  </si>
  <si>
    <t>1664135344</t>
  </si>
  <si>
    <t>9909000300</t>
  </si>
  <si>
    <t>Poplatek za likvidaci dřevěných kolejnicových podpor</t>
  </si>
  <si>
    <t>-1888267488</t>
  </si>
  <si>
    <t>2,06</t>
  </si>
  <si>
    <t>9909000400</t>
  </si>
  <si>
    <t>Poplatek za likvidaci plastových součástí</t>
  </si>
  <si>
    <t>-1993370011</t>
  </si>
  <si>
    <t>9909000500</t>
  </si>
  <si>
    <t>Poplatek uložení odpadu betonových prefabrikátů</t>
  </si>
  <si>
    <t>-1030762926</t>
  </si>
  <si>
    <t>15*0,27</t>
  </si>
  <si>
    <t>9902900200</t>
  </si>
  <si>
    <t>Naložení objemnějšího kusového materiálu, vybouraných hmot</t>
  </si>
  <si>
    <t>-783583911</t>
  </si>
  <si>
    <t>9902401200</t>
  </si>
  <si>
    <t>Doprava jednosměrná (např. nakupovaného materiálu) mechanizací o nosnosti přes 3,5 t objemnějšího kusového materiálu (prefabrikátů, stožárů, výhybek, rozvaděčů, vybouraných hmot atd.) do 350 km Poznámka: 1. Ceny jsou určeny pro dopravu silničními i kolejo</t>
  </si>
  <si>
    <t>17,78</t>
  </si>
  <si>
    <t>6,152</t>
  </si>
  <si>
    <t xml:space="preserve">21-12-01/4 - Oprava mostu v km 1,508 _ VRN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</si>
  <si>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</si>
  <si>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</si>
  <si>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</si>
  <si>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</si>
  <si>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</si>
  <si>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</si>
  <si>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</si>
  <si>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</si>
  <si>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</si>
  <si>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</si>
  <si>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</si>
  <si>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</si>
  <si>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kpl</t>
  </si>
  <si>
    <t>1024</t>
  </si>
  <si>
    <t>1551536734</t>
  </si>
  <si>
    <t>VRN3</t>
  </si>
  <si>
    <t>Zařízení staveniště</t>
  </si>
  <si>
    <t>030001000</t>
  </si>
  <si>
    <t>-238592738</t>
  </si>
  <si>
    <t xml:space="preserve">Poznámka k položce:
včetně pronájmů pozemků
</t>
  </si>
  <si>
    <t>032803000</t>
  </si>
  <si>
    <t>Ostatní vybavení staveniště</t>
  </si>
  <si>
    <t>1813456222</t>
  </si>
  <si>
    <t xml:space="preserve">Poznámka k položce:
zabezpečení pracoviště proti vniknutí nepovolaných osob
</t>
  </si>
  <si>
    <t>034002000</t>
  </si>
  <si>
    <t>Zabezpečení staveniště</t>
  </si>
  <si>
    <t>-955287382</t>
  </si>
  <si>
    <t>Poznámka k položce:
střežení mimo pracovní dobu.
Předpoklad 75 dnů</t>
  </si>
  <si>
    <t>039002000</t>
  </si>
  <si>
    <t>Zrušení zařízení staveniště</t>
  </si>
  <si>
    <t>-507320127</t>
  </si>
  <si>
    <t>Poznámka k položce:
včetně uvedení pozemků do původního stavu</t>
  </si>
  <si>
    <t>VRN4</t>
  </si>
  <si>
    <t>Inženýrská činnost</t>
  </si>
  <si>
    <t>042903000</t>
  </si>
  <si>
    <t>Ostatní posudky</t>
  </si>
  <si>
    <t>488660222</t>
  </si>
  <si>
    <t>Poznámka k položce:
rozbory odpadů PCB a těžké kovy</t>
  </si>
  <si>
    <t>043002000</t>
  </si>
  <si>
    <t>Zkoušky a ostatní měření</t>
  </si>
  <si>
    <t>328868799</t>
  </si>
  <si>
    <t>Poznámka k položce:
zátěžové zkoušky pláně</t>
  </si>
  <si>
    <t>044002000</t>
  </si>
  <si>
    <t>Revize</t>
  </si>
  <si>
    <t>1507758360</t>
  </si>
  <si>
    <t>Poznámka k položce:
revize zapojení osvětlení plavebních znaků</t>
  </si>
  <si>
    <t>VRN6</t>
  </si>
  <si>
    <t>Územní vlivy</t>
  </si>
  <si>
    <t>060001000</t>
  </si>
  <si>
    <t>-1115008671</t>
  </si>
  <si>
    <t>062002000</t>
  </si>
  <si>
    <t>Ztížené dopravní podmínky</t>
  </si>
  <si>
    <t>1580336719</t>
  </si>
  <si>
    <t>065002000</t>
  </si>
  <si>
    <t>Mimostaveništní doprava materiálů a mechanizace</t>
  </si>
  <si>
    <t>975129403</t>
  </si>
  <si>
    <t>Poznámka k položce:
přepravy, které nejsou zakalkulovány v rozpočtu, včetně ASP a PUŠLu.</t>
  </si>
  <si>
    <t>VRN8</t>
  </si>
  <si>
    <t>Přesun stavebních kapacit</t>
  </si>
  <si>
    <t>082002000</t>
  </si>
  <si>
    <t>Stravné, nocležné</t>
  </si>
  <si>
    <t>1315845817</t>
  </si>
  <si>
    <t>Poznámka k položce:
Ubytování pracovníků v místě stravby včetně dopravného.</t>
  </si>
  <si>
    <t xml:space="preserve">21-12-01/5 - Oprava mostu v km 1,508 _ DSPS </t>
  </si>
  <si>
    <t>013254000</t>
  </si>
  <si>
    <t>Dokumentace skutečného provedení stavby</t>
  </si>
  <si>
    <t>-1830022766</t>
  </si>
  <si>
    <t>Poznámka k položce:
DSPS 2x, vč. digitální podoby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</si>
</sst>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34</v>
      </c>
      <c r="AL11" s="21"/>
      <c r="AM11" s="21"/>
      <c r="AN11" s="26" t="s">
        <v>35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34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34</v>
      </c>
      <c r="AL17" s="21"/>
      <c r="AM17" s="21"/>
      <c r="AN17" s="26" t="s">
        <v>41</v>
      </c>
      <c r="AO17" s="21"/>
      <c r="AP17" s="21"/>
      <c r="AQ17" s="21"/>
      <c r="AR17" s="19"/>
      <c r="BE17" s="30"/>
      <c r="BS17" s="16" t="s">
        <v>42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43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44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34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49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50</v>
      </c>
      <c r="E29" s="47"/>
      <c r="F29" s="31" t="s">
        <v>51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52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53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54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pans="1:57" s="2" customFormat="1" ht="25.9" customHeight="1">
      <c r="A35" s="38"/>
      <c r="B35" s="39"/>
      <c r="C35" s="52"/>
      <c r="D35" s="53" t="s">
        <v>56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57</v>
      </c>
      <c r="U35" s="54"/>
      <c r="V35" s="54"/>
      <c r="W35" s="54"/>
      <c r="X35" s="56" t="s">
        <v>58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9"/>
      <c r="C49" s="60"/>
      <c r="D49" s="61" t="s">
        <v>59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60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8"/>
      <c r="B60" s="39"/>
      <c r="C60" s="40"/>
      <c r="D60" s="64" t="s">
        <v>61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62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61</v>
      </c>
      <c r="AI60" s="42"/>
      <c r="AJ60" s="42"/>
      <c r="AK60" s="42"/>
      <c r="AL60" s="42"/>
      <c r="AM60" s="64" t="s">
        <v>62</v>
      </c>
      <c r="AN60" s="42"/>
      <c r="AO60" s="42"/>
      <c r="AP60" s="40"/>
      <c r="AQ60" s="40"/>
      <c r="AR60" s="44"/>
      <c r="BE60" s="38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8"/>
      <c r="B64" s="39"/>
      <c r="C64" s="40"/>
      <c r="D64" s="61" t="s">
        <v>63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8"/>
      <c r="B75" s="39"/>
      <c r="C75" s="40"/>
      <c r="D75" s="64" t="s">
        <v>61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62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61</v>
      </c>
      <c r="AI75" s="42"/>
      <c r="AJ75" s="42"/>
      <c r="AK75" s="42"/>
      <c r="AL75" s="42"/>
      <c r="AM75" s="64" t="s">
        <v>62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2" t="s">
        <v>65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21-12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mostu v km 1,508 trati Kralupy nad Vltavou - Neratovice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Chvatěruby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IF(AN8="","",AN8)</f>
        <v>9. 11. 2021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Správa železnic, státní organizace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38</v>
      </c>
      <c r="AJ89" s="40"/>
      <c r="AK89" s="40"/>
      <c r="AL89" s="40"/>
      <c r="AM89" s="80" t="str">
        <f>IF(E17="","",E17)</f>
        <v>TOP CON SERVIS s.r.o.</v>
      </c>
      <c r="AN89" s="71"/>
      <c r="AO89" s="71"/>
      <c r="AP89" s="71"/>
      <c r="AQ89" s="40"/>
      <c r="AR89" s="44"/>
      <c r="AS89" s="81" t="s">
        <v>66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1" t="s">
        <v>36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43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67</v>
      </c>
      <c r="D92" s="94"/>
      <c r="E92" s="94"/>
      <c r="F92" s="94"/>
      <c r="G92" s="94"/>
      <c r="H92" s="95"/>
      <c r="I92" s="96" t="s">
        <v>68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69</v>
      </c>
      <c r="AH92" s="94"/>
      <c r="AI92" s="94"/>
      <c r="AJ92" s="94"/>
      <c r="AK92" s="94"/>
      <c r="AL92" s="94"/>
      <c r="AM92" s="94"/>
      <c r="AN92" s="96" t="s">
        <v>70</v>
      </c>
      <c r="AO92" s="94"/>
      <c r="AP92" s="98"/>
      <c r="AQ92" s="99" t="s">
        <v>71</v>
      </c>
      <c r="AR92" s="44"/>
      <c r="AS92" s="100" t="s">
        <v>72</v>
      </c>
      <c r="AT92" s="101" t="s">
        <v>73</v>
      </c>
      <c r="AU92" s="101" t="s">
        <v>74</v>
      </c>
      <c r="AV92" s="101" t="s">
        <v>75</v>
      </c>
      <c r="AW92" s="101" t="s">
        <v>76</v>
      </c>
      <c r="AX92" s="101" t="s">
        <v>77</v>
      </c>
      <c r="AY92" s="101" t="s">
        <v>78</v>
      </c>
      <c r="AZ92" s="101" t="s">
        <v>79</v>
      </c>
      <c r="BA92" s="101" t="s">
        <v>80</v>
      </c>
      <c r="BB92" s="101" t="s">
        <v>81</v>
      </c>
      <c r="BC92" s="101" t="s">
        <v>82</v>
      </c>
      <c r="BD92" s="102" t="s">
        <v>83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85</v>
      </c>
      <c r="BT94" s="117" t="s">
        <v>86</v>
      </c>
      <c r="BU94" s="118" t="s">
        <v>87</v>
      </c>
      <c r="BV94" s="117" t="s">
        <v>88</v>
      </c>
      <c r="BW94" s="117" t="s">
        <v>5</v>
      </c>
      <c r="BX94" s="117" t="s">
        <v>89</v>
      </c>
      <c r="CL94" s="117" t="s">
        <v>19</v>
      </c>
    </row>
    <row r="95" spans="1:91" s="7" customFormat="1" ht="16.5" customHeight="1">
      <c r="A95" s="7"/>
      <c r="B95" s="119"/>
      <c r="C95" s="120"/>
      <c r="D95" s="121" t="s">
        <v>90</v>
      </c>
      <c r="E95" s="121"/>
      <c r="F95" s="121"/>
      <c r="G95" s="121"/>
      <c r="H95" s="121"/>
      <c r="I95" s="122"/>
      <c r="J95" s="121" t="s">
        <v>91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ROUND(SUM(AG96:AG100),2)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92</v>
      </c>
      <c r="AR95" s="126"/>
      <c r="AS95" s="127">
        <f>ROUND(SUM(AS96:AS100),2)</f>
        <v>0</v>
      </c>
      <c r="AT95" s="128">
        <f>ROUND(SUM(AV95:AW95),2)</f>
        <v>0</v>
      </c>
      <c r="AU95" s="129">
        <f>ROUND(SUM(AU96:AU100),5)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ROUND(SUM(AZ96:AZ100),2)</f>
        <v>0</v>
      </c>
      <c r="BA95" s="128">
        <f>ROUND(SUM(BA96:BA100),2)</f>
        <v>0</v>
      </c>
      <c r="BB95" s="128">
        <f>ROUND(SUM(BB96:BB100),2)</f>
        <v>0</v>
      </c>
      <c r="BC95" s="128">
        <f>ROUND(SUM(BC96:BC100),2)</f>
        <v>0</v>
      </c>
      <c r="BD95" s="130">
        <f>ROUND(SUM(BD96:BD100),2)</f>
        <v>0</v>
      </c>
      <c r="BE95" s="7"/>
      <c r="BS95" s="131" t="s">
        <v>85</v>
      </c>
      <c r="BT95" s="131" t="s">
        <v>93</v>
      </c>
      <c r="BU95" s="131" t="s">
        <v>87</v>
      </c>
      <c r="BV95" s="131" t="s">
        <v>88</v>
      </c>
      <c r="BW95" s="131" t="s">
        <v>94</v>
      </c>
      <c r="BX95" s="131" t="s">
        <v>5</v>
      </c>
      <c r="CL95" s="131" t="s">
        <v>19</v>
      </c>
      <c r="CM95" s="131" t="s">
        <v>95</v>
      </c>
    </row>
    <row r="96" spans="1:90" s="4" customFormat="1" ht="23.25" customHeight="1">
      <c r="A96" s="132" t="s">
        <v>96</v>
      </c>
      <c r="B96" s="70"/>
      <c r="C96" s="133"/>
      <c r="D96" s="133"/>
      <c r="E96" s="134" t="s">
        <v>97</v>
      </c>
      <c r="F96" s="134"/>
      <c r="G96" s="134"/>
      <c r="H96" s="134"/>
      <c r="I96" s="134"/>
      <c r="J96" s="133"/>
      <c r="K96" s="134" t="s">
        <v>98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'21-12-01-1 - Oprava mostu...'!J32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99</v>
      </c>
      <c r="AR96" s="72"/>
      <c r="AS96" s="137">
        <v>0</v>
      </c>
      <c r="AT96" s="138">
        <f>ROUND(SUM(AV96:AW96),2)</f>
        <v>0</v>
      </c>
      <c r="AU96" s="139">
        <f>'21-12-01-1 - Oprava mostu...'!P138</f>
        <v>0</v>
      </c>
      <c r="AV96" s="138">
        <f>'21-12-01-1 - Oprava mostu...'!J35</f>
        <v>0</v>
      </c>
      <c r="AW96" s="138">
        <f>'21-12-01-1 - Oprava mostu...'!J36</f>
        <v>0</v>
      </c>
      <c r="AX96" s="138">
        <f>'21-12-01-1 - Oprava mostu...'!J37</f>
        <v>0</v>
      </c>
      <c r="AY96" s="138">
        <f>'21-12-01-1 - Oprava mostu...'!J38</f>
        <v>0</v>
      </c>
      <c r="AZ96" s="138">
        <f>'21-12-01-1 - Oprava mostu...'!F35</f>
        <v>0</v>
      </c>
      <c r="BA96" s="138">
        <f>'21-12-01-1 - Oprava mostu...'!F36</f>
        <v>0</v>
      </c>
      <c r="BB96" s="138">
        <f>'21-12-01-1 - Oprava mostu...'!F37</f>
        <v>0</v>
      </c>
      <c r="BC96" s="138">
        <f>'21-12-01-1 - Oprava mostu...'!F38</f>
        <v>0</v>
      </c>
      <c r="BD96" s="140">
        <f>'21-12-01-1 - Oprava mostu...'!F39</f>
        <v>0</v>
      </c>
      <c r="BE96" s="4"/>
      <c r="BT96" s="141" t="s">
        <v>95</v>
      </c>
      <c r="BV96" s="141" t="s">
        <v>88</v>
      </c>
      <c r="BW96" s="141" t="s">
        <v>100</v>
      </c>
      <c r="BX96" s="141" t="s">
        <v>94</v>
      </c>
      <c r="CL96" s="141" t="s">
        <v>19</v>
      </c>
    </row>
    <row r="97" spans="1:90" s="4" customFormat="1" ht="23.25" customHeight="1">
      <c r="A97" s="132" t="s">
        <v>96</v>
      </c>
      <c r="B97" s="70"/>
      <c r="C97" s="133"/>
      <c r="D97" s="133"/>
      <c r="E97" s="134" t="s">
        <v>101</v>
      </c>
      <c r="F97" s="134"/>
      <c r="G97" s="134"/>
      <c r="H97" s="134"/>
      <c r="I97" s="134"/>
      <c r="J97" s="133"/>
      <c r="K97" s="134" t="s">
        <v>102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'21-12-01-2 - Oprava mostu...'!J32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99</v>
      </c>
      <c r="AR97" s="72"/>
      <c r="AS97" s="137">
        <v>0</v>
      </c>
      <c r="AT97" s="138">
        <f>ROUND(SUM(AV97:AW97),2)</f>
        <v>0</v>
      </c>
      <c r="AU97" s="139">
        <f>'21-12-01-2 - Oprava mostu...'!P130</f>
        <v>0</v>
      </c>
      <c r="AV97" s="138">
        <f>'21-12-01-2 - Oprava mostu...'!J35</f>
        <v>0</v>
      </c>
      <c r="AW97" s="138">
        <f>'21-12-01-2 - Oprava mostu...'!J36</f>
        <v>0</v>
      </c>
      <c r="AX97" s="138">
        <f>'21-12-01-2 - Oprava mostu...'!J37</f>
        <v>0</v>
      </c>
      <c r="AY97" s="138">
        <f>'21-12-01-2 - Oprava mostu...'!J38</f>
        <v>0</v>
      </c>
      <c r="AZ97" s="138">
        <f>'21-12-01-2 - Oprava mostu...'!F35</f>
        <v>0</v>
      </c>
      <c r="BA97" s="138">
        <f>'21-12-01-2 - Oprava mostu...'!F36</f>
        <v>0</v>
      </c>
      <c r="BB97" s="138">
        <f>'21-12-01-2 - Oprava mostu...'!F37</f>
        <v>0</v>
      </c>
      <c r="BC97" s="138">
        <f>'21-12-01-2 - Oprava mostu...'!F38</f>
        <v>0</v>
      </c>
      <c r="BD97" s="140">
        <f>'21-12-01-2 - Oprava mostu...'!F39</f>
        <v>0</v>
      </c>
      <c r="BE97" s="4"/>
      <c r="BT97" s="141" t="s">
        <v>95</v>
      </c>
      <c r="BV97" s="141" t="s">
        <v>88</v>
      </c>
      <c r="BW97" s="141" t="s">
        <v>103</v>
      </c>
      <c r="BX97" s="141" t="s">
        <v>94</v>
      </c>
      <c r="CL97" s="141" t="s">
        <v>19</v>
      </c>
    </row>
    <row r="98" spans="1:90" s="4" customFormat="1" ht="23.25" customHeight="1">
      <c r="A98" s="132" t="s">
        <v>96</v>
      </c>
      <c r="B98" s="70"/>
      <c r="C98" s="133"/>
      <c r="D98" s="133"/>
      <c r="E98" s="134" t="s">
        <v>104</v>
      </c>
      <c r="F98" s="134"/>
      <c r="G98" s="134"/>
      <c r="H98" s="134"/>
      <c r="I98" s="134"/>
      <c r="J98" s="133"/>
      <c r="K98" s="134" t="s">
        <v>105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'21-12-01-3 - Oprava mostu...'!J32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99</v>
      </c>
      <c r="AR98" s="72"/>
      <c r="AS98" s="137">
        <v>0</v>
      </c>
      <c r="AT98" s="138">
        <f>ROUND(SUM(AV98:AW98),2)</f>
        <v>0</v>
      </c>
      <c r="AU98" s="139">
        <f>'21-12-01-3 - Oprava mostu...'!P122</f>
        <v>0</v>
      </c>
      <c r="AV98" s="138">
        <f>'21-12-01-3 - Oprava mostu...'!J35</f>
        <v>0</v>
      </c>
      <c r="AW98" s="138">
        <f>'21-12-01-3 - Oprava mostu...'!J36</f>
        <v>0</v>
      </c>
      <c r="AX98" s="138">
        <f>'21-12-01-3 - Oprava mostu...'!J37</f>
        <v>0</v>
      </c>
      <c r="AY98" s="138">
        <f>'21-12-01-3 - Oprava mostu...'!J38</f>
        <v>0</v>
      </c>
      <c r="AZ98" s="138">
        <f>'21-12-01-3 - Oprava mostu...'!F35</f>
        <v>0</v>
      </c>
      <c r="BA98" s="138">
        <f>'21-12-01-3 - Oprava mostu...'!F36</f>
        <v>0</v>
      </c>
      <c r="BB98" s="138">
        <f>'21-12-01-3 - Oprava mostu...'!F37</f>
        <v>0</v>
      </c>
      <c r="BC98" s="138">
        <f>'21-12-01-3 - Oprava mostu...'!F38</f>
        <v>0</v>
      </c>
      <c r="BD98" s="140">
        <f>'21-12-01-3 - Oprava mostu...'!F39</f>
        <v>0</v>
      </c>
      <c r="BE98" s="4"/>
      <c r="BT98" s="141" t="s">
        <v>95</v>
      </c>
      <c r="BV98" s="141" t="s">
        <v>88</v>
      </c>
      <c r="BW98" s="141" t="s">
        <v>106</v>
      </c>
      <c r="BX98" s="141" t="s">
        <v>94</v>
      </c>
      <c r="CL98" s="141" t="s">
        <v>19</v>
      </c>
    </row>
    <row r="99" spans="1:90" s="4" customFormat="1" ht="23.25" customHeight="1">
      <c r="A99" s="132" t="s">
        <v>96</v>
      </c>
      <c r="B99" s="70"/>
      <c r="C99" s="133"/>
      <c r="D99" s="133"/>
      <c r="E99" s="134" t="s">
        <v>107</v>
      </c>
      <c r="F99" s="134"/>
      <c r="G99" s="134"/>
      <c r="H99" s="134"/>
      <c r="I99" s="134"/>
      <c r="J99" s="133"/>
      <c r="K99" s="134" t="s">
        <v>108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'21-12-01-4 - Oprava mostu...'!J32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99</v>
      </c>
      <c r="AR99" s="72"/>
      <c r="AS99" s="137">
        <v>0</v>
      </c>
      <c r="AT99" s="138">
        <f>ROUND(SUM(AV99:AW99),2)</f>
        <v>0</v>
      </c>
      <c r="AU99" s="139">
        <f>'21-12-01-4 - Oprava mostu...'!P125</f>
        <v>0</v>
      </c>
      <c r="AV99" s="138">
        <f>'21-12-01-4 - Oprava mostu...'!J35</f>
        <v>0</v>
      </c>
      <c r="AW99" s="138">
        <f>'21-12-01-4 - Oprava mostu...'!J36</f>
        <v>0</v>
      </c>
      <c r="AX99" s="138">
        <f>'21-12-01-4 - Oprava mostu...'!J37</f>
        <v>0</v>
      </c>
      <c r="AY99" s="138">
        <f>'21-12-01-4 - Oprava mostu...'!J38</f>
        <v>0</v>
      </c>
      <c r="AZ99" s="138">
        <f>'21-12-01-4 - Oprava mostu...'!F35</f>
        <v>0</v>
      </c>
      <c r="BA99" s="138">
        <f>'21-12-01-4 - Oprava mostu...'!F36</f>
        <v>0</v>
      </c>
      <c r="BB99" s="138">
        <f>'21-12-01-4 - Oprava mostu...'!F37</f>
        <v>0</v>
      </c>
      <c r="BC99" s="138">
        <f>'21-12-01-4 - Oprava mostu...'!F38</f>
        <v>0</v>
      </c>
      <c r="BD99" s="140">
        <f>'21-12-01-4 - Oprava mostu...'!F39</f>
        <v>0</v>
      </c>
      <c r="BE99" s="4"/>
      <c r="BT99" s="141" t="s">
        <v>95</v>
      </c>
      <c r="BV99" s="141" t="s">
        <v>88</v>
      </c>
      <c r="BW99" s="141" t="s">
        <v>109</v>
      </c>
      <c r="BX99" s="141" t="s">
        <v>94</v>
      </c>
      <c r="CL99" s="141" t="s">
        <v>19</v>
      </c>
    </row>
    <row r="100" spans="1:90" s="4" customFormat="1" ht="23.25" customHeight="1">
      <c r="A100" s="132" t="s">
        <v>96</v>
      </c>
      <c r="B100" s="70"/>
      <c r="C100" s="133"/>
      <c r="D100" s="133"/>
      <c r="E100" s="134" t="s">
        <v>110</v>
      </c>
      <c r="F100" s="134"/>
      <c r="G100" s="134"/>
      <c r="H100" s="134"/>
      <c r="I100" s="134"/>
      <c r="J100" s="133"/>
      <c r="K100" s="134" t="s">
        <v>111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'21-12-01-5 - Oprava mostu...'!J32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99</v>
      </c>
      <c r="AR100" s="72"/>
      <c r="AS100" s="142">
        <v>0</v>
      </c>
      <c r="AT100" s="143">
        <f>ROUND(SUM(AV100:AW100),2)</f>
        <v>0</v>
      </c>
      <c r="AU100" s="144">
        <f>'21-12-01-5 - Oprava mostu...'!P121</f>
        <v>0</v>
      </c>
      <c r="AV100" s="143">
        <f>'21-12-01-5 - Oprava mostu...'!J35</f>
        <v>0</v>
      </c>
      <c r="AW100" s="143">
        <f>'21-12-01-5 - Oprava mostu...'!J36</f>
        <v>0</v>
      </c>
      <c r="AX100" s="143">
        <f>'21-12-01-5 - Oprava mostu...'!J37</f>
        <v>0</v>
      </c>
      <c r="AY100" s="143">
        <f>'21-12-01-5 - Oprava mostu...'!J38</f>
        <v>0</v>
      </c>
      <c r="AZ100" s="143">
        <f>'21-12-01-5 - Oprava mostu...'!F35</f>
        <v>0</v>
      </c>
      <c r="BA100" s="143">
        <f>'21-12-01-5 - Oprava mostu...'!F36</f>
        <v>0</v>
      </c>
      <c r="BB100" s="143">
        <f>'21-12-01-5 - Oprava mostu...'!F37</f>
        <v>0</v>
      </c>
      <c r="BC100" s="143">
        <f>'21-12-01-5 - Oprava mostu...'!F38</f>
        <v>0</v>
      </c>
      <c r="BD100" s="145">
        <f>'21-12-01-5 - Oprava mostu...'!F39</f>
        <v>0</v>
      </c>
      <c r="BE100" s="4"/>
      <c r="BT100" s="141" t="s">
        <v>95</v>
      </c>
      <c r="BV100" s="141" t="s">
        <v>88</v>
      </c>
      <c r="BW100" s="141" t="s">
        <v>112</v>
      </c>
      <c r="BX100" s="141" t="s">
        <v>94</v>
      </c>
      <c r="CL100" s="141" t="s">
        <v>19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71F" sheet="1" objects="1" scenarios="1" formatColumns="0" formatRows="0"/>
  <mergeCells count="6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21-12-01-1 - Oprava mostu...'!C2" display="/"/>
    <hyperlink ref="A97" location="'21-12-01-2 - Oprava mostu...'!C2" display="/"/>
    <hyperlink ref="A98" location="'21-12-01-3 - Oprava mostu...'!C2" display="/"/>
    <hyperlink ref="A99" location="'21-12-01-4 - Oprava mostu...'!C2" display="/"/>
    <hyperlink ref="A100" location="'21-12-01-5 - Oprava most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95</v>
      </c>
    </row>
    <row r="4" spans="2:46" s="1" customFormat="1" ht="24.95" customHeight="1">
      <c r="B4" s="19"/>
      <c r="D4" s="148" t="s">
        <v>113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zakázky'!K6</f>
        <v>Oprava mostu v km 1,508 trati Kralupy nad Vltavou - Neratovice</v>
      </c>
      <c r="F7" s="150"/>
      <c r="G7" s="150"/>
      <c r="H7" s="150"/>
      <c r="L7" s="19"/>
    </row>
    <row r="8" spans="2:12" s="1" customFormat="1" ht="12" customHeight="1">
      <c r="B8" s="19"/>
      <c r="D8" s="150" t="s">
        <v>114</v>
      </c>
      <c r="L8" s="19"/>
    </row>
    <row r="9" spans="1:31" s="2" customFormat="1" ht="16.5" customHeight="1">
      <c r="A9" s="38"/>
      <c r="B9" s="44"/>
      <c r="C9" s="38"/>
      <c r="D9" s="38"/>
      <c r="E9" s="151" t="s">
        <v>115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117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21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zakázky'!AN8</f>
        <v>9. 11. 2021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154" t="s">
        <v>26</v>
      </c>
      <c r="E15" s="38"/>
      <c r="F15" s="155" t="s">
        <v>27</v>
      </c>
      <c r="G15" s="38"/>
      <c r="H15" s="38"/>
      <c r="I15" s="154" t="s">
        <v>28</v>
      </c>
      <c r="J15" s="155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30</v>
      </c>
      <c r="E16" s="38"/>
      <c r="F16" s="38"/>
      <c r="G16" s="38"/>
      <c r="H16" s="38"/>
      <c r="I16" s="150" t="s">
        <v>31</v>
      </c>
      <c r="J16" s="141" t="s">
        <v>32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33</v>
      </c>
      <c r="F17" s="38"/>
      <c r="G17" s="38"/>
      <c r="H17" s="38"/>
      <c r="I17" s="150" t="s">
        <v>34</v>
      </c>
      <c r="J17" s="141" t="s">
        <v>35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36</v>
      </c>
      <c r="E19" s="38"/>
      <c r="F19" s="38"/>
      <c r="G19" s="38"/>
      <c r="H19" s="38"/>
      <c r="I19" s="150" t="s">
        <v>31</v>
      </c>
      <c r="J19" s="32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2" t="str">
        <f>'Rekapitulace zakázky'!E14</f>
        <v>Vyplň údaj</v>
      </c>
      <c r="F20" s="141"/>
      <c r="G20" s="141"/>
      <c r="H20" s="141"/>
      <c r="I20" s="150" t="s">
        <v>34</v>
      </c>
      <c r="J20" s="32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38</v>
      </c>
      <c r="E22" s="38"/>
      <c r="F22" s="38"/>
      <c r="G22" s="38"/>
      <c r="H22" s="38"/>
      <c r="I22" s="150" t="s">
        <v>31</v>
      </c>
      <c r="J22" s="141" t="s">
        <v>39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40</v>
      </c>
      <c r="F23" s="38"/>
      <c r="G23" s="38"/>
      <c r="H23" s="38"/>
      <c r="I23" s="150" t="s">
        <v>34</v>
      </c>
      <c r="J23" s="141" t="s">
        <v>41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43</v>
      </c>
      <c r="E25" s="38"/>
      <c r="F25" s="38"/>
      <c r="G25" s="38"/>
      <c r="H25" s="38"/>
      <c r="I25" s="150" t="s">
        <v>31</v>
      </c>
      <c r="J25" s="141" t="str">
        <f>IF('Rekapitulace zakázky'!AN19="","",'Rekapitulace zakázky'!AN19)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zakázky'!E20="","",'Rekapitulace zakázky'!E20)</f>
        <v xml:space="preserve"> </v>
      </c>
      <c r="F26" s="38"/>
      <c r="G26" s="38"/>
      <c r="H26" s="38"/>
      <c r="I26" s="150" t="s">
        <v>34</v>
      </c>
      <c r="J26" s="141" t="str">
        <f>IF('Rekapitulace zakázky'!AN20="","",'Rekapitulace zakázky'!AN20)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0"/>
      <c r="E31" s="160"/>
      <c r="F31" s="160"/>
      <c r="G31" s="160"/>
      <c r="H31" s="160"/>
      <c r="I31" s="160"/>
      <c r="J31" s="160"/>
      <c r="K31" s="16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46</v>
      </c>
      <c r="E32" s="38"/>
      <c r="F32" s="38"/>
      <c r="G32" s="38"/>
      <c r="H32" s="38"/>
      <c r="I32" s="38"/>
      <c r="J32" s="162">
        <f>ROUND(J138,2)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0"/>
      <c r="E33" s="160"/>
      <c r="F33" s="160"/>
      <c r="G33" s="160"/>
      <c r="H33" s="160"/>
      <c r="I33" s="160"/>
      <c r="J33" s="160"/>
      <c r="K33" s="16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48</v>
      </c>
      <c r="G34" s="38"/>
      <c r="H34" s="38"/>
      <c r="I34" s="163" t="s">
        <v>47</v>
      </c>
      <c r="J34" s="163" t="s">
        <v>49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50</v>
      </c>
      <c r="E35" s="150" t="s">
        <v>51</v>
      </c>
      <c r="F35" s="165">
        <f>ROUND((SUM(BE138:BE372)),2)</f>
        <v>0</v>
      </c>
      <c r="G35" s="38"/>
      <c r="H35" s="38"/>
      <c r="I35" s="166">
        <v>0.21</v>
      </c>
      <c r="J35" s="165">
        <f>ROUND(((SUM(BE138:BE372))*I35),2)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52</v>
      </c>
      <c r="F36" s="165">
        <f>ROUND((SUM(BF138:BF372)),2)</f>
        <v>0</v>
      </c>
      <c r="G36" s="38"/>
      <c r="H36" s="38"/>
      <c r="I36" s="166">
        <v>0.15</v>
      </c>
      <c r="J36" s="165">
        <f>ROUND(((SUM(BF138:BF372))*I36),2)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53</v>
      </c>
      <c r="F37" s="165">
        <f>ROUND((SUM(BG138:BG372)),2)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54</v>
      </c>
      <c r="F38" s="165">
        <f>ROUND((SUM(BH138:BH372)),2)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55</v>
      </c>
      <c r="F39" s="165">
        <f>ROUND((SUM(BI138:BI372)),2)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56</v>
      </c>
      <c r="E41" s="169"/>
      <c r="F41" s="169"/>
      <c r="G41" s="170" t="s">
        <v>57</v>
      </c>
      <c r="H41" s="171" t="s">
        <v>58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2" customFormat="1" ht="14.4" customHeight="1">
      <c r="B49" s="63"/>
      <c r="D49" s="174" t="s">
        <v>59</v>
      </c>
      <c r="E49" s="175"/>
      <c r="F49" s="175"/>
      <c r="G49" s="174" t="s">
        <v>60</v>
      </c>
      <c r="H49" s="175"/>
      <c r="I49" s="175"/>
      <c r="J49" s="175"/>
      <c r="K49" s="175"/>
      <c r="L49" s="6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">
      <c r="A60" s="38"/>
      <c r="B60" s="44"/>
      <c r="C60" s="38"/>
      <c r="D60" s="176" t="s">
        <v>61</v>
      </c>
      <c r="E60" s="177"/>
      <c r="F60" s="178" t="s">
        <v>62</v>
      </c>
      <c r="G60" s="176" t="s">
        <v>61</v>
      </c>
      <c r="H60" s="177"/>
      <c r="I60" s="177"/>
      <c r="J60" s="179" t="s">
        <v>62</v>
      </c>
      <c r="K60" s="177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">
      <c r="A64" s="38"/>
      <c r="B64" s="44"/>
      <c r="C64" s="38"/>
      <c r="D64" s="174" t="s">
        <v>63</v>
      </c>
      <c r="E64" s="180"/>
      <c r="F64" s="180"/>
      <c r="G64" s="174" t="s">
        <v>64</v>
      </c>
      <c r="H64" s="180"/>
      <c r="I64" s="180"/>
      <c r="J64" s="180"/>
      <c r="K64" s="180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">
      <c r="A75" s="38"/>
      <c r="B75" s="44"/>
      <c r="C75" s="38"/>
      <c r="D75" s="176" t="s">
        <v>61</v>
      </c>
      <c r="E75" s="177"/>
      <c r="F75" s="178" t="s">
        <v>62</v>
      </c>
      <c r="G75" s="176" t="s">
        <v>61</v>
      </c>
      <c r="H75" s="177"/>
      <c r="I75" s="177"/>
      <c r="J75" s="179" t="s">
        <v>62</v>
      </c>
      <c r="K75" s="177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2" t="s">
        <v>118</v>
      </c>
      <c r="D81" s="40"/>
      <c r="E81" s="40"/>
      <c r="F81" s="40"/>
      <c r="G81" s="40"/>
      <c r="H81" s="40"/>
      <c r="I81" s="40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16</v>
      </c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85" t="str">
        <f>E7</f>
        <v>Oprava mostu v km 1,508 trati Kralupy nad Vltavou - Neratovice</v>
      </c>
      <c r="F84" s="31"/>
      <c r="G84" s="31"/>
      <c r="H84" s="31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0"/>
      <c r="C85" s="31" t="s">
        <v>114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8"/>
      <c r="B86" s="39"/>
      <c r="C86" s="40"/>
      <c r="D86" s="40"/>
      <c r="E86" s="185" t="s">
        <v>115</v>
      </c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1" t="s">
        <v>116</v>
      </c>
      <c r="D87" s="40"/>
      <c r="E87" s="40"/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30" customHeight="1">
      <c r="A88" s="38"/>
      <c r="B88" s="39"/>
      <c r="C88" s="40"/>
      <c r="D88" s="40"/>
      <c r="E88" s="76" t="str">
        <f>E11</f>
        <v>21-12-01/1 - Oprava mostu v km 1,508 _ NK _ PKO _ K 02</v>
      </c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1" t="s">
        <v>22</v>
      </c>
      <c r="D90" s="40"/>
      <c r="E90" s="40"/>
      <c r="F90" s="26" t="str">
        <f>F14</f>
        <v>Chvatěruby</v>
      </c>
      <c r="G90" s="40"/>
      <c r="H90" s="40"/>
      <c r="I90" s="31" t="s">
        <v>24</v>
      </c>
      <c r="J90" s="79" t="str">
        <f>IF(J14="","",J14)</f>
        <v>9. 11. 2021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1" t="s">
        <v>30</v>
      </c>
      <c r="D92" s="40"/>
      <c r="E92" s="40"/>
      <c r="F92" s="26" t="str">
        <f>E17</f>
        <v>Správa železnic, státní organizace</v>
      </c>
      <c r="G92" s="40"/>
      <c r="H92" s="40"/>
      <c r="I92" s="31" t="s">
        <v>38</v>
      </c>
      <c r="J92" s="36" t="str">
        <f>E23</f>
        <v>TOP CON SERVIS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1" t="s">
        <v>36</v>
      </c>
      <c r="D93" s="40"/>
      <c r="E93" s="40"/>
      <c r="F93" s="26" t="str">
        <f>IF(E20="","",E20)</f>
        <v>Vyplň údaj</v>
      </c>
      <c r="G93" s="40"/>
      <c r="H93" s="40"/>
      <c r="I93" s="31" t="s">
        <v>43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86" t="s">
        <v>119</v>
      </c>
      <c r="D95" s="187"/>
      <c r="E95" s="187"/>
      <c r="F95" s="187"/>
      <c r="G95" s="187"/>
      <c r="H95" s="187"/>
      <c r="I95" s="187"/>
      <c r="J95" s="188" t="s">
        <v>120</v>
      </c>
      <c r="K95" s="187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189" t="s">
        <v>121</v>
      </c>
      <c r="D97" s="40"/>
      <c r="E97" s="40"/>
      <c r="F97" s="40"/>
      <c r="G97" s="40"/>
      <c r="H97" s="40"/>
      <c r="I97" s="40"/>
      <c r="J97" s="110">
        <f>J138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6" t="s">
        <v>122</v>
      </c>
    </row>
    <row r="98" spans="1:31" s="9" customFormat="1" ht="24.95" customHeight="1">
      <c r="A98" s="9"/>
      <c r="B98" s="190"/>
      <c r="C98" s="191"/>
      <c r="D98" s="192" t="s">
        <v>123</v>
      </c>
      <c r="E98" s="193"/>
      <c r="F98" s="193"/>
      <c r="G98" s="193"/>
      <c r="H98" s="193"/>
      <c r="I98" s="193"/>
      <c r="J98" s="194">
        <f>J139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124</v>
      </c>
      <c r="E99" s="198"/>
      <c r="F99" s="198"/>
      <c r="G99" s="198"/>
      <c r="H99" s="198"/>
      <c r="I99" s="198"/>
      <c r="J99" s="199">
        <f>J140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125</v>
      </c>
      <c r="E100" s="198"/>
      <c r="F100" s="198"/>
      <c r="G100" s="198"/>
      <c r="H100" s="198"/>
      <c r="I100" s="198"/>
      <c r="J100" s="199">
        <f>J148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126</v>
      </c>
      <c r="E101" s="198"/>
      <c r="F101" s="198"/>
      <c r="G101" s="198"/>
      <c r="H101" s="198"/>
      <c r="I101" s="198"/>
      <c r="J101" s="199">
        <f>J166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127</v>
      </c>
      <c r="E102" s="198"/>
      <c r="F102" s="198"/>
      <c r="G102" s="198"/>
      <c r="H102" s="198"/>
      <c r="I102" s="198"/>
      <c r="J102" s="199">
        <f>J197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128</v>
      </c>
      <c r="E103" s="198"/>
      <c r="F103" s="198"/>
      <c r="G103" s="198"/>
      <c r="H103" s="198"/>
      <c r="I103" s="198"/>
      <c r="J103" s="199">
        <f>J203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129</v>
      </c>
      <c r="E104" s="198"/>
      <c r="F104" s="198"/>
      <c r="G104" s="198"/>
      <c r="H104" s="198"/>
      <c r="I104" s="198"/>
      <c r="J104" s="199">
        <f>J210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130</v>
      </c>
      <c r="E105" s="198"/>
      <c r="F105" s="198"/>
      <c r="G105" s="198"/>
      <c r="H105" s="198"/>
      <c r="I105" s="198"/>
      <c r="J105" s="199">
        <f>J304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3"/>
      <c r="D106" s="197" t="s">
        <v>131</v>
      </c>
      <c r="E106" s="198"/>
      <c r="F106" s="198"/>
      <c r="G106" s="198"/>
      <c r="H106" s="198"/>
      <c r="I106" s="198"/>
      <c r="J106" s="199">
        <f>J324</f>
        <v>0</v>
      </c>
      <c r="K106" s="133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132</v>
      </c>
      <c r="E107" s="193"/>
      <c r="F107" s="193"/>
      <c r="G107" s="193"/>
      <c r="H107" s="193"/>
      <c r="I107" s="193"/>
      <c r="J107" s="194">
        <f>J326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6"/>
      <c r="C108" s="133"/>
      <c r="D108" s="197" t="s">
        <v>133</v>
      </c>
      <c r="E108" s="198"/>
      <c r="F108" s="198"/>
      <c r="G108" s="198"/>
      <c r="H108" s="198"/>
      <c r="I108" s="198"/>
      <c r="J108" s="199">
        <f>J327</f>
        <v>0</v>
      </c>
      <c r="K108" s="133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6"/>
      <c r="C109" s="133"/>
      <c r="D109" s="197" t="s">
        <v>134</v>
      </c>
      <c r="E109" s="198"/>
      <c r="F109" s="198"/>
      <c r="G109" s="198"/>
      <c r="H109" s="198"/>
      <c r="I109" s="198"/>
      <c r="J109" s="199">
        <f>J342</f>
        <v>0</v>
      </c>
      <c r="K109" s="133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33"/>
      <c r="D110" s="197" t="s">
        <v>135</v>
      </c>
      <c r="E110" s="198"/>
      <c r="F110" s="198"/>
      <c r="G110" s="198"/>
      <c r="H110" s="198"/>
      <c r="I110" s="198"/>
      <c r="J110" s="199">
        <f>J346</f>
        <v>0</v>
      </c>
      <c r="K110" s="133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33"/>
      <c r="D111" s="197" t="s">
        <v>136</v>
      </c>
      <c r="E111" s="198"/>
      <c r="F111" s="198"/>
      <c r="G111" s="198"/>
      <c r="H111" s="198"/>
      <c r="I111" s="198"/>
      <c r="J111" s="199">
        <f>J351</f>
        <v>0</v>
      </c>
      <c r="K111" s="133"/>
      <c r="L111" s="20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137</v>
      </c>
      <c r="E112" s="193"/>
      <c r="F112" s="193"/>
      <c r="G112" s="193"/>
      <c r="H112" s="193"/>
      <c r="I112" s="193"/>
      <c r="J112" s="194">
        <f>J357</f>
        <v>0</v>
      </c>
      <c r="K112" s="191"/>
      <c r="L112" s="19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6"/>
      <c r="C113" s="133"/>
      <c r="D113" s="197" t="s">
        <v>138</v>
      </c>
      <c r="E113" s="198"/>
      <c r="F113" s="198"/>
      <c r="G113" s="198"/>
      <c r="H113" s="198"/>
      <c r="I113" s="198"/>
      <c r="J113" s="199">
        <f>J358</f>
        <v>0</v>
      </c>
      <c r="K113" s="133"/>
      <c r="L113" s="20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6"/>
      <c r="C114" s="133"/>
      <c r="D114" s="197" t="s">
        <v>139</v>
      </c>
      <c r="E114" s="198"/>
      <c r="F114" s="198"/>
      <c r="G114" s="198"/>
      <c r="H114" s="198"/>
      <c r="I114" s="198"/>
      <c r="J114" s="199">
        <f>J363</f>
        <v>0</v>
      </c>
      <c r="K114" s="133"/>
      <c r="L114" s="20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6"/>
      <c r="C115" s="133"/>
      <c r="D115" s="197" t="s">
        <v>140</v>
      </c>
      <c r="E115" s="198"/>
      <c r="F115" s="198"/>
      <c r="G115" s="198"/>
      <c r="H115" s="198"/>
      <c r="I115" s="198"/>
      <c r="J115" s="199">
        <f>J366</f>
        <v>0</v>
      </c>
      <c r="K115" s="133"/>
      <c r="L115" s="20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90"/>
      <c r="C116" s="191"/>
      <c r="D116" s="192" t="s">
        <v>141</v>
      </c>
      <c r="E116" s="193"/>
      <c r="F116" s="193"/>
      <c r="G116" s="193"/>
      <c r="H116" s="193"/>
      <c r="I116" s="193"/>
      <c r="J116" s="194">
        <f>J368</f>
        <v>0</v>
      </c>
      <c r="K116" s="191"/>
      <c r="L116" s="19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2" t="s">
        <v>142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1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185" t="str">
        <f>E7</f>
        <v>Oprava mostu v km 1,508 trati Kralupy nad Vltavou - Neratovice</v>
      </c>
      <c r="F126" s="31"/>
      <c r="G126" s="31"/>
      <c r="H126" s="31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2:12" s="1" customFormat="1" ht="12" customHeight="1">
      <c r="B127" s="20"/>
      <c r="C127" s="31" t="s">
        <v>114</v>
      </c>
      <c r="D127" s="21"/>
      <c r="E127" s="21"/>
      <c r="F127" s="21"/>
      <c r="G127" s="21"/>
      <c r="H127" s="21"/>
      <c r="I127" s="21"/>
      <c r="J127" s="21"/>
      <c r="K127" s="21"/>
      <c r="L127" s="19"/>
    </row>
    <row r="128" spans="1:31" s="2" customFormat="1" ht="16.5" customHeight="1">
      <c r="A128" s="38"/>
      <c r="B128" s="39"/>
      <c r="C128" s="40"/>
      <c r="D128" s="40"/>
      <c r="E128" s="185" t="s">
        <v>115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1" t="s">
        <v>116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30" customHeight="1">
      <c r="A130" s="38"/>
      <c r="B130" s="39"/>
      <c r="C130" s="40"/>
      <c r="D130" s="40"/>
      <c r="E130" s="76" t="str">
        <f>E11</f>
        <v>21-12-01/1 - Oprava mostu v km 1,508 _ NK _ PKO _ K 02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1" t="s">
        <v>22</v>
      </c>
      <c r="D132" s="40"/>
      <c r="E132" s="40"/>
      <c r="F132" s="26" t="str">
        <f>F14</f>
        <v>Chvatěruby</v>
      </c>
      <c r="G132" s="40"/>
      <c r="H132" s="40"/>
      <c r="I132" s="31" t="s">
        <v>24</v>
      </c>
      <c r="J132" s="79" t="str">
        <f>IF(J14="","",J14)</f>
        <v>9. 11. 2021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25.65" customHeight="1">
      <c r="A134" s="38"/>
      <c r="B134" s="39"/>
      <c r="C134" s="31" t="s">
        <v>30</v>
      </c>
      <c r="D134" s="40"/>
      <c r="E134" s="40"/>
      <c r="F134" s="26" t="str">
        <f>E17</f>
        <v>Správa železnic, státní organizace</v>
      </c>
      <c r="G134" s="40"/>
      <c r="H134" s="40"/>
      <c r="I134" s="31" t="s">
        <v>38</v>
      </c>
      <c r="J134" s="36" t="str">
        <f>E23</f>
        <v>TOP CON SERVIS s.r.o.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1" t="s">
        <v>36</v>
      </c>
      <c r="D135" s="40"/>
      <c r="E135" s="40"/>
      <c r="F135" s="26" t="str">
        <f>IF(E20="","",E20)</f>
        <v>Vyplň údaj</v>
      </c>
      <c r="G135" s="40"/>
      <c r="H135" s="40"/>
      <c r="I135" s="31" t="s">
        <v>43</v>
      </c>
      <c r="J135" s="36" t="str">
        <f>E26</f>
        <v xml:space="preserve"> 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201"/>
      <c r="B137" s="202"/>
      <c r="C137" s="203" t="s">
        <v>143</v>
      </c>
      <c r="D137" s="204" t="s">
        <v>71</v>
      </c>
      <c r="E137" s="204" t="s">
        <v>67</v>
      </c>
      <c r="F137" s="204" t="s">
        <v>68</v>
      </c>
      <c r="G137" s="204" t="s">
        <v>144</v>
      </c>
      <c r="H137" s="204" t="s">
        <v>145</v>
      </c>
      <c r="I137" s="204" t="s">
        <v>146</v>
      </c>
      <c r="J137" s="204" t="s">
        <v>120</v>
      </c>
      <c r="K137" s="205" t="s">
        <v>147</v>
      </c>
      <c r="L137" s="206"/>
      <c r="M137" s="100" t="s">
        <v>1</v>
      </c>
      <c r="N137" s="101" t="s">
        <v>50</v>
      </c>
      <c r="O137" s="101" t="s">
        <v>148</v>
      </c>
      <c r="P137" s="101" t="s">
        <v>149</v>
      </c>
      <c r="Q137" s="101" t="s">
        <v>150</v>
      </c>
      <c r="R137" s="101" t="s">
        <v>151</v>
      </c>
      <c r="S137" s="101" t="s">
        <v>152</v>
      </c>
      <c r="T137" s="102" t="s">
        <v>153</v>
      </c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</row>
    <row r="138" spans="1:63" s="2" customFormat="1" ht="22.8" customHeight="1">
      <c r="A138" s="38"/>
      <c r="B138" s="39"/>
      <c r="C138" s="107" t="s">
        <v>154</v>
      </c>
      <c r="D138" s="40"/>
      <c r="E138" s="40"/>
      <c r="F138" s="40"/>
      <c r="G138" s="40"/>
      <c r="H138" s="40"/>
      <c r="I138" s="40"/>
      <c r="J138" s="207">
        <f>BK138</f>
        <v>0</v>
      </c>
      <c r="K138" s="40"/>
      <c r="L138" s="44"/>
      <c r="M138" s="103"/>
      <c r="N138" s="208"/>
      <c r="O138" s="104"/>
      <c r="P138" s="209">
        <f>P139+P326+P357+P368</f>
        <v>0</v>
      </c>
      <c r="Q138" s="104"/>
      <c r="R138" s="209">
        <f>R139+R326+R357+R368</f>
        <v>604.82976354</v>
      </c>
      <c r="S138" s="104"/>
      <c r="T138" s="210">
        <f>T139+T326+T357+T368</f>
        <v>776.34632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85</v>
      </c>
      <c r="AU138" s="16" t="s">
        <v>122</v>
      </c>
      <c r="BK138" s="211">
        <f>BK139+BK326+BK357+BK368</f>
        <v>0</v>
      </c>
    </row>
    <row r="139" spans="1:63" s="12" customFormat="1" ht="25.9" customHeight="1">
      <c r="A139" s="12"/>
      <c r="B139" s="212"/>
      <c r="C139" s="213"/>
      <c r="D139" s="214" t="s">
        <v>85</v>
      </c>
      <c r="E139" s="215" t="s">
        <v>155</v>
      </c>
      <c r="F139" s="215" t="s">
        <v>156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P140+P148+P166+P197+P203+P210+P304+P324</f>
        <v>0</v>
      </c>
      <c r="Q139" s="220"/>
      <c r="R139" s="221">
        <f>R140+R148+R166+R197+R203+R210+R304+R324</f>
        <v>604.61442994</v>
      </c>
      <c r="S139" s="220"/>
      <c r="T139" s="222">
        <f>T140+T148+T166+T197+T203+T210+T304+T324</f>
        <v>776.34632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93</v>
      </c>
      <c r="AT139" s="224" t="s">
        <v>85</v>
      </c>
      <c r="AU139" s="224" t="s">
        <v>86</v>
      </c>
      <c r="AY139" s="223" t="s">
        <v>157</v>
      </c>
      <c r="BK139" s="225">
        <f>BK140+BK148+BK166+BK197+BK203+BK210+BK304+BK324</f>
        <v>0</v>
      </c>
    </row>
    <row r="140" spans="1:63" s="12" customFormat="1" ht="22.8" customHeight="1">
      <c r="A140" s="12"/>
      <c r="B140" s="212"/>
      <c r="C140" s="213"/>
      <c r="D140" s="214" t="s">
        <v>85</v>
      </c>
      <c r="E140" s="226" t="s">
        <v>93</v>
      </c>
      <c r="F140" s="226" t="s">
        <v>158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SUM(P141:P147)</f>
        <v>0</v>
      </c>
      <c r="Q140" s="220"/>
      <c r="R140" s="221">
        <f>SUM(R141:R147)</f>
        <v>27.308994</v>
      </c>
      <c r="S140" s="220"/>
      <c r="T140" s="222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93</v>
      </c>
      <c r="AT140" s="224" t="s">
        <v>85</v>
      </c>
      <c r="AU140" s="224" t="s">
        <v>93</v>
      </c>
      <c r="AY140" s="223" t="s">
        <v>157</v>
      </c>
      <c r="BK140" s="225">
        <f>SUM(BK141:BK147)</f>
        <v>0</v>
      </c>
    </row>
    <row r="141" spans="1:65" s="2" customFormat="1" ht="24.15" customHeight="1">
      <c r="A141" s="38"/>
      <c r="B141" s="39"/>
      <c r="C141" s="228" t="s">
        <v>93</v>
      </c>
      <c r="D141" s="228" t="s">
        <v>159</v>
      </c>
      <c r="E141" s="229" t="s">
        <v>160</v>
      </c>
      <c r="F141" s="230" t="s">
        <v>161</v>
      </c>
      <c r="G141" s="231" t="s">
        <v>162</v>
      </c>
      <c r="H141" s="232">
        <v>739.8</v>
      </c>
      <c r="I141" s="233"/>
      <c r="J141" s="234">
        <f>ROUND(I141*H141,2)</f>
        <v>0</v>
      </c>
      <c r="K141" s="230" t="s">
        <v>163</v>
      </c>
      <c r="L141" s="44"/>
      <c r="M141" s="235" t="s">
        <v>1</v>
      </c>
      <c r="N141" s="236" t="s">
        <v>51</v>
      </c>
      <c r="O141" s="91"/>
      <c r="P141" s="237">
        <f>O141*H141</f>
        <v>0</v>
      </c>
      <c r="Q141" s="237">
        <v>0.0369</v>
      </c>
      <c r="R141" s="237">
        <f>Q141*H141</f>
        <v>27.29862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164</v>
      </c>
      <c r="AT141" s="239" t="s">
        <v>159</v>
      </c>
      <c r="AU141" s="239" t="s">
        <v>95</v>
      </c>
      <c r="AY141" s="16" t="s">
        <v>157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6" t="s">
        <v>93</v>
      </c>
      <c r="BK141" s="240">
        <f>ROUND(I141*H141,2)</f>
        <v>0</v>
      </c>
      <c r="BL141" s="16" t="s">
        <v>164</v>
      </c>
      <c r="BM141" s="239" t="s">
        <v>165</v>
      </c>
    </row>
    <row r="142" spans="1:47" s="2" customFormat="1" ht="12">
      <c r="A142" s="38"/>
      <c r="B142" s="39"/>
      <c r="C142" s="40"/>
      <c r="D142" s="241" t="s">
        <v>166</v>
      </c>
      <c r="E142" s="40"/>
      <c r="F142" s="242" t="s">
        <v>167</v>
      </c>
      <c r="G142" s="40"/>
      <c r="H142" s="40"/>
      <c r="I142" s="243"/>
      <c r="J142" s="40"/>
      <c r="K142" s="40"/>
      <c r="L142" s="44"/>
      <c r="M142" s="244"/>
      <c r="N142" s="24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166</v>
      </c>
      <c r="AU142" s="16" t="s">
        <v>95</v>
      </c>
    </row>
    <row r="143" spans="1:51" s="13" customFormat="1" ht="12">
      <c r="A143" s="13"/>
      <c r="B143" s="246"/>
      <c r="C143" s="247"/>
      <c r="D143" s="241" t="s">
        <v>168</v>
      </c>
      <c r="E143" s="248" t="s">
        <v>1</v>
      </c>
      <c r="F143" s="249" t="s">
        <v>169</v>
      </c>
      <c r="G143" s="247"/>
      <c r="H143" s="250">
        <v>739.8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168</v>
      </c>
      <c r="AU143" s="256" t="s">
        <v>95</v>
      </c>
      <c r="AV143" s="13" t="s">
        <v>95</v>
      </c>
      <c r="AW143" s="13" t="s">
        <v>42</v>
      </c>
      <c r="AX143" s="13" t="s">
        <v>93</v>
      </c>
      <c r="AY143" s="256" t="s">
        <v>157</v>
      </c>
    </row>
    <row r="144" spans="1:65" s="2" customFormat="1" ht="21.75" customHeight="1">
      <c r="A144" s="38"/>
      <c r="B144" s="39"/>
      <c r="C144" s="228" t="s">
        <v>95</v>
      </c>
      <c r="D144" s="228" t="s">
        <v>159</v>
      </c>
      <c r="E144" s="229" t="s">
        <v>170</v>
      </c>
      <c r="F144" s="230" t="s">
        <v>171</v>
      </c>
      <c r="G144" s="231" t="s">
        <v>172</v>
      </c>
      <c r="H144" s="232">
        <v>12.35</v>
      </c>
      <c r="I144" s="233"/>
      <c r="J144" s="234">
        <f>ROUND(I144*H144,2)</f>
        <v>0</v>
      </c>
      <c r="K144" s="230" t="s">
        <v>163</v>
      </c>
      <c r="L144" s="44"/>
      <c r="M144" s="235" t="s">
        <v>1</v>
      </c>
      <c r="N144" s="236" t="s">
        <v>51</v>
      </c>
      <c r="O144" s="91"/>
      <c r="P144" s="237">
        <f>O144*H144</f>
        <v>0</v>
      </c>
      <c r="Q144" s="237">
        <v>0.00084</v>
      </c>
      <c r="R144" s="237">
        <f>Q144*H144</f>
        <v>0.010374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164</v>
      </c>
      <c r="AT144" s="239" t="s">
        <v>159</v>
      </c>
      <c r="AU144" s="239" t="s">
        <v>95</v>
      </c>
      <c r="AY144" s="16" t="s">
        <v>157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6" t="s">
        <v>93</v>
      </c>
      <c r="BK144" s="240">
        <f>ROUND(I144*H144,2)</f>
        <v>0</v>
      </c>
      <c r="BL144" s="16" t="s">
        <v>164</v>
      </c>
      <c r="BM144" s="239" t="s">
        <v>173</v>
      </c>
    </row>
    <row r="145" spans="1:47" s="2" customFormat="1" ht="12">
      <c r="A145" s="38"/>
      <c r="B145" s="39"/>
      <c r="C145" s="40"/>
      <c r="D145" s="241" t="s">
        <v>166</v>
      </c>
      <c r="E145" s="40"/>
      <c r="F145" s="242" t="s">
        <v>174</v>
      </c>
      <c r="G145" s="40"/>
      <c r="H145" s="40"/>
      <c r="I145" s="243"/>
      <c r="J145" s="40"/>
      <c r="K145" s="40"/>
      <c r="L145" s="44"/>
      <c r="M145" s="244"/>
      <c r="N145" s="24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166</v>
      </c>
      <c r="AU145" s="16" t="s">
        <v>95</v>
      </c>
    </row>
    <row r="146" spans="1:51" s="13" customFormat="1" ht="12">
      <c r="A146" s="13"/>
      <c r="B146" s="246"/>
      <c r="C146" s="247"/>
      <c r="D146" s="241" t="s">
        <v>168</v>
      </c>
      <c r="E146" s="248" t="s">
        <v>1</v>
      </c>
      <c r="F146" s="249" t="s">
        <v>175</v>
      </c>
      <c r="G146" s="247"/>
      <c r="H146" s="250">
        <v>12.35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168</v>
      </c>
      <c r="AU146" s="256" t="s">
        <v>95</v>
      </c>
      <c r="AV146" s="13" t="s">
        <v>95</v>
      </c>
      <c r="AW146" s="13" t="s">
        <v>42</v>
      </c>
      <c r="AX146" s="13" t="s">
        <v>93</v>
      </c>
      <c r="AY146" s="256" t="s">
        <v>157</v>
      </c>
    </row>
    <row r="147" spans="1:65" s="2" customFormat="1" ht="24.15" customHeight="1">
      <c r="A147" s="38"/>
      <c r="B147" s="39"/>
      <c r="C147" s="228" t="s">
        <v>176</v>
      </c>
      <c r="D147" s="228" t="s">
        <v>159</v>
      </c>
      <c r="E147" s="229" t="s">
        <v>177</v>
      </c>
      <c r="F147" s="230" t="s">
        <v>178</v>
      </c>
      <c r="G147" s="231" t="s">
        <v>172</v>
      </c>
      <c r="H147" s="232">
        <v>12.35</v>
      </c>
      <c r="I147" s="233"/>
      <c r="J147" s="234">
        <f>ROUND(I147*H147,2)</f>
        <v>0</v>
      </c>
      <c r="K147" s="230" t="s">
        <v>163</v>
      </c>
      <c r="L147" s="44"/>
      <c r="M147" s="235" t="s">
        <v>1</v>
      </c>
      <c r="N147" s="236" t="s">
        <v>51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164</v>
      </c>
      <c r="AT147" s="239" t="s">
        <v>159</v>
      </c>
      <c r="AU147" s="239" t="s">
        <v>95</v>
      </c>
      <c r="AY147" s="16" t="s">
        <v>157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6" t="s">
        <v>93</v>
      </c>
      <c r="BK147" s="240">
        <f>ROUND(I147*H147,2)</f>
        <v>0</v>
      </c>
      <c r="BL147" s="16" t="s">
        <v>164</v>
      </c>
      <c r="BM147" s="239" t="s">
        <v>179</v>
      </c>
    </row>
    <row r="148" spans="1:63" s="12" customFormat="1" ht="22.8" customHeight="1">
      <c r="A148" s="12"/>
      <c r="B148" s="212"/>
      <c r="C148" s="213"/>
      <c r="D148" s="214" t="s">
        <v>85</v>
      </c>
      <c r="E148" s="226" t="s">
        <v>95</v>
      </c>
      <c r="F148" s="226" t="s">
        <v>180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SUM(P149:P165)</f>
        <v>0</v>
      </c>
      <c r="Q148" s="220"/>
      <c r="R148" s="221">
        <f>SUM(R149:R165)</f>
        <v>50.460310799999995</v>
      </c>
      <c r="S148" s="220"/>
      <c r="T148" s="222">
        <f>SUM(T149:T165)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93</v>
      </c>
      <c r="AT148" s="224" t="s">
        <v>85</v>
      </c>
      <c r="AU148" s="224" t="s">
        <v>93</v>
      </c>
      <c r="AY148" s="223" t="s">
        <v>157</v>
      </c>
      <c r="BK148" s="225">
        <f>SUM(BK149:BK165)</f>
        <v>0</v>
      </c>
    </row>
    <row r="149" spans="1:65" s="2" customFormat="1" ht="24.15" customHeight="1">
      <c r="A149" s="38"/>
      <c r="B149" s="39"/>
      <c r="C149" s="228" t="s">
        <v>164</v>
      </c>
      <c r="D149" s="228" t="s">
        <v>159</v>
      </c>
      <c r="E149" s="229" t="s">
        <v>181</v>
      </c>
      <c r="F149" s="230" t="s">
        <v>182</v>
      </c>
      <c r="G149" s="231" t="s">
        <v>183</v>
      </c>
      <c r="H149" s="232">
        <v>19.435</v>
      </c>
      <c r="I149" s="233"/>
      <c r="J149" s="234">
        <f>ROUND(I149*H149,2)</f>
        <v>0</v>
      </c>
      <c r="K149" s="230" t="s">
        <v>163</v>
      </c>
      <c r="L149" s="44"/>
      <c r="M149" s="235" t="s">
        <v>1</v>
      </c>
      <c r="N149" s="236" t="s">
        <v>51</v>
      </c>
      <c r="O149" s="91"/>
      <c r="P149" s="237">
        <f>O149*H149</f>
        <v>0</v>
      </c>
      <c r="Q149" s="237">
        <v>2.45329</v>
      </c>
      <c r="R149" s="237">
        <f>Q149*H149</f>
        <v>47.67969115</v>
      </c>
      <c r="S149" s="237">
        <v>0</v>
      </c>
      <c r="T149" s="23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9" t="s">
        <v>164</v>
      </c>
      <c r="AT149" s="239" t="s">
        <v>159</v>
      </c>
      <c r="AU149" s="239" t="s">
        <v>95</v>
      </c>
      <c r="AY149" s="16" t="s">
        <v>157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6" t="s">
        <v>93</v>
      </c>
      <c r="BK149" s="240">
        <f>ROUND(I149*H149,2)</f>
        <v>0</v>
      </c>
      <c r="BL149" s="16" t="s">
        <v>164</v>
      </c>
      <c r="BM149" s="239" t="s">
        <v>184</v>
      </c>
    </row>
    <row r="150" spans="1:51" s="13" customFormat="1" ht="12">
      <c r="A150" s="13"/>
      <c r="B150" s="246"/>
      <c r="C150" s="247"/>
      <c r="D150" s="241" t="s">
        <v>168</v>
      </c>
      <c r="E150" s="248" t="s">
        <v>1</v>
      </c>
      <c r="F150" s="249" t="s">
        <v>185</v>
      </c>
      <c r="G150" s="247"/>
      <c r="H150" s="250">
        <v>9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6" t="s">
        <v>168</v>
      </c>
      <c r="AU150" s="256" t="s">
        <v>95</v>
      </c>
      <c r="AV150" s="13" t="s">
        <v>95</v>
      </c>
      <c r="AW150" s="13" t="s">
        <v>42</v>
      </c>
      <c r="AX150" s="13" t="s">
        <v>86</v>
      </c>
      <c r="AY150" s="256" t="s">
        <v>157</v>
      </c>
    </row>
    <row r="151" spans="1:51" s="13" customFormat="1" ht="12">
      <c r="A151" s="13"/>
      <c r="B151" s="246"/>
      <c r="C151" s="247"/>
      <c r="D151" s="241" t="s">
        <v>168</v>
      </c>
      <c r="E151" s="248" t="s">
        <v>1</v>
      </c>
      <c r="F151" s="249" t="s">
        <v>186</v>
      </c>
      <c r="G151" s="247"/>
      <c r="H151" s="250">
        <v>0.781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168</v>
      </c>
      <c r="AU151" s="256" t="s">
        <v>95</v>
      </c>
      <c r="AV151" s="13" t="s">
        <v>95</v>
      </c>
      <c r="AW151" s="13" t="s">
        <v>42</v>
      </c>
      <c r="AX151" s="13" t="s">
        <v>86</v>
      </c>
      <c r="AY151" s="256" t="s">
        <v>157</v>
      </c>
    </row>
    <row r="152" spans="1:51" s="13" customFormat="1" ht="12">
      <c r="A152" s="13"/>
      <c r="B152" s="246"/>
      <c r="C152" s="247"/>
      <c r="D152" s="241" t="s">
        <v>168</v>
      </c>
      <c r="E152" s="248" t="s">
        <v>1</v>
      </c>
      <c r="F152" s="249" t="s">
        <v>187</v>
      </c>
      <c r="G152" s="247"/>
      <c r="H152" s="250">
        <v>9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6" t="s">
        <v>168</v>
      </c>
      <c r="AU152" s="256" t="s">
        <v>95</v>
      </c>
      <c r="AV152" s="13" t="s">
        <v>95</v>
      </c>
      <c r="AW152" s="13" t="s">
        <v>42</v>
      </c>
      <c r="AX152" s="13" t="s">
        <v>86</v>
      </c>
      <c r="AY152" s="256" t="s">
        <v>157</v>
      </c>
    </row>
    <row r="153" spans="1:51" s="13" customFormat="1" ht="12">
      <c r="A153" s="13"/>
      <c r="B153" s="246"/>
      <c r="C153" s="247"/>
      <c r="D153" s="241" t="s">
        <v>168</v>
      </c>
      <c r="E153" s="248" t="s">
        <v>1</v>
      </c>
      <c r="F153" s="249" t="s">
        <v>188</v>
      </c>
      <c r="G153" s="247"/>
      <c r="H153" s="250">
        <v>0.654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168</v>
      </c>
      <c r="AU153" s="256" t="s">
        <v>95</v>
      </c>
      <c r="AV153" s="13" t="s">
        <v>95</v>
      </c>
      <c r="AW153" s="13" t="s">
        <v>42</v>
      </c>
      <c r="AX153" s="13" t="s">
        <v>86</v>
      </c>
      <c r="AY153" s="256" t="s">
        <v>157</v>
      </c>
    </row>
    <row r="154" spans="1:51" s="14" customFormat="1" ht="12">
      <c r="A154" s="14"/>
      <c r="B154" s="257"/>
      <c r="C154" s="258"/>
      <c r="D154" s="241" t="s">
        <v>168</v>
      </c>
      <c r="E154" s="259" t="s">
        <v>1</v>
      </c>
      <c r="F154" s="260" t="s">
        <v>189</v>
      </c>
      <c r="G154" s="258"/>
      <c r="H154" s="261">
        <v>19.435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7" t="s">
        <v>168</v>
      </c>
      <c r="AU154" s="267" t="s">
        <v>95</v>
      </c>
      <c r="AV154" s="14" t="s">
        <v>164</v>
      </c>
      <c r="AW154" s="14" t="s">
        <v>42</v>
      </c>
      <c r="AX154" s="14" t="s">
        <v>93</v>
      </c>
      <c r="AY154" s="267" t="s">
        <v>157</v>
      </c>
    </row>
    <row r="155" spans="1:65" s="2" customFormat="1" ht="16.5" customHeight="1">
      <c r="A155" s="38"/>
      <c r="B155" s="39"/>
      <c r="C155" s="228" t="s">
        <v>190</v>
      </c>
      <c r="D155" s="228" t="s">
        <v>159</v>
      </c>
      <c r="E155" s="229" t="s">
        <v>191</v>
      </c>
      <c r="F155" s="230" t="s">
        <v>192</v>
      </c>
      <c r="G155" s="231" t="s">
        <v>172</v>
      </c>
      <c r="H155" s="232">
        <v>95.195</v>
      </c>
      <c r="I155" s="233"/>
      <c r="J155" s="234">
        <f>ROUND(I155*H155,2)</f>
        <v>0</v>
      </c>
      <c r="K155" s="230" t="s">
        <v>163</v>
      </c>
      <c r="L155" s="44"/>
      <c r="M155" s="235" t="s">
        <v>1</v>
      </c>
      <c r="N155" s="236" t="s">
        <v>51</v>
      </c>
      <c r="O155" s="91"/>
      <c r="P155" s="237">
        <f>O155*H155</f>
        <v>0</v>
      </c>
      <c r="Q155" s="237">
        <v>0.00247</v>
      </c>
      <c r="R155" s="237">
        <f>Q155*H155</f>
        <v>0.23513164999999997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164</v>
      </c>
      <c r="AT155" s="239" t="s">
        <v>159</v>
      </c>
      <c r="AU155" s="239" t="s">
        <v>95</v>
      </c>
      <c r="AY155" s="16" t="s">
        <v>157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6" t="s">
        <v>93</v>
      </c>
      <c r="BK155" s="240">
        <f>ROUND(I155*H155,2)</f>
        <v>0</v>
      </c>
      <c r="BL155" s="16" t="s">
        <v>164</v>
      </c>
      <c r="BM155" s="239" t="s">
        <v>193</v>
      </c>
    </row>
    <row r="156" spans="1:51" s="13" customFormat="1" ht="12">
      <c r="A156" s="13"/>
      <c r="B156" s="246"/>
      <c r="C156" s="247"/>
      <c r="D156" s="241" t="s">
        <v>168</v>
      </c>
      <c r="E156" s="248" t="s">
        <v>1</v>
      </c>
      <c r="F156" s="249" t="s">
        <v>194</v>
      </c>
      <c r="G156" s="247"/>
      <c r="H156" s="250">
        <v>42.594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168</v>
      </c>
      <c r="AU156" s="256" t="s">
        <v>95</v>
      </c>
      <c r="AV156" s="13" t="s">
        <v>95</v>
      </c>
      <c r="AW156" s="13" t="s">
        <v>42</v>
      </c>
      <c r="AX156" s="13" t="s">
        <v>86</v>
      </c>
      <c r="AY156" s="256" t="s">
        <v>157</v>
      </c>
    </row>
    <row r="157" spans="1:51" s="13" customFormat="1" ht="12">
      <c r="A157" s="13"/>
      <c r="B157" s="246"/>
      <c r="C157" s="247"/>
      <c r="D157" s="241" t="s">
        <v>168</v>
      </c>
      <c r="E157" s="248" t="s">
        <v>1</v>
      </c>
      <c r="F157" s="249" t="s">
        <v>195</v>
      </c>
      <c r="G157" s="247"/>
      <c r="H157" s="250">
        <v>6.077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168</v>
      </c>
      <c r="AU157" s="256" t="s">
        <v>95</v>
      </c>
      <c r="AV157" s="13" t="s">
        <v>95</v>
      </c>
      <c r="AW157" s="13" t="s">
        <v>42</v>
      </c>
      <c r="AX157" s="13" t="s">
        <v>86</v>
      </c>
      <c r="AY157" s="256" t="s">
        <v>157</v>
      </c>
    </row>
    <row r="158" spans="1:51" s="13" customFormat="1" ht="12">
      <c r="A158" s="13"/>
      <c r="B158" s="246"/>
      <c r="C158" s="247"/>
      <c r="D158" s="241" t="s">
        <v>168</v>
      </c>
      <c r="E158" s="248" t="s">
        <v>1</v>
      </c>
      <c r="F158" s="249" t="s">
        <v>196</v>
      </c>
      <c r="G158" s="247"/>
      <c r="H158" s="250">
        <v>41.436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168</v>
      </c>
      <c r="AU158" s="256" t="s">
        <v>95</v>
      </c>
      <c r="AV158" s="13" t="s">
        <v>95</v>
      </c>
      <c r="AW158" s="13" t="s">
        <v>42</v>
      </c>
      <c r="AX158" s="13" t="s">
        <v>86</v>
      </c>
      <c r="AY158" s="256" t="s">
        <v>157</v>
      </c>
    </row>
    <row r="159" spans="1:51" s="13" customFormat="1" ht="12">
      <c r="A159" s="13"/>
      <c r="B159" s="246"/>
      <c r="C159" s="247"/>
      <c r="D159" s="241" t="s">
        <v>168</v>
      </c>
      <c r="E159" s="248" t="s">
        <v>1</v>
      </c>
      <c r="F159" s="249" t="s">
        <v>197</v>
      </c>
      <c r="G159" s="247"/>
      <c r="H159" s="250">
        <v>5.088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168</v>
      </c>
      <c r="AU159" s="256" t="s">
        <v>95</v>
      </c>
      <c r="AV159" s="13" t="s">
        <v>95</v>
      </c>
      <c r="AW159" s="13" t="s">
        <v>42</v>
      </c>
      <c r="AX159" s="13" t="s">
        <v>86</v>
      </c>
      <c r="AY159" s="256" t="s">
        <v>157</v>
      </c>
    </row>
    <row r="160" spans="1:51" s="14" customFormat="1" ht="12">
      <c r="A160" s="14"/>
      <c r="B160" s="257"/>
      <c r="C160" s="258"/>
      <c r="D160" s="241" t="s">
        <v>168</v>
      </c>
      <c r="E160" s="259" t="s">
        <v>1</v>
      </c>
      <c r="F160" s="260" t="s">
        <v>189</v>
      </c>
      <c r="G160" s="258"/>
      <c r="H160" s="261">
        <v>95.195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7" t="s">
        <v>168</v>
      </c>
      <c r="AU160" s="267" t="s">
        <v>95</v>
      </c>
      <c r="AV160" s="14" t="s">
        <v>164</v>
      </c>
      <c r="AW160" s="14" t="s">
        <v>42</v>
      </c>
      <c r="AX160" s="14" t="s">
        <v>93</v>
      </c>
      <c r="AY160" s="267" t="s">
        <v>157</v>
      </c>
    </row>
    <row r="161" spans="1:65" s="2" customFormat="1" ht="16.5" customHeight="1">
      <c r="A161" s="38"/>
      <c r="B161" s="39"/>
      <c r="C161" s="228" t="s">
        <v>198</v>
      </c>
      <c r="D161" s="228" t="s">
        <v>159</v>
      </c>
      <c r="E161" s="229" t="s">
        <v>199</v>
      </c>
      <c r="F161" s="230" t="s">
        <v>200</v>
      </c>
      <c r="G161" s="231" t="s">
        <v>172</v>
      </c>
      <c r="H161" s="232">
        <v>95.195</v>
      </c>
      <c r="I161" s="233"/>
      <c r="J161" s="234">
        <f>ROUND(I161*H161,2)</f>
        <v>0</v>
      </c>
      <c r="K161" s="230" t="s">
        <v>163</v>
      </c>
      <c r="L161" s="44"/>
      <c r="M161" s="235" t="s">
        <v>1</v>
      </c>
      <c r="N161" s="236" t="s">
        <v>51</v>
      </c>
      <c r="O161" s="91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164</v>
      </c>
      <c r="AT161" s="239" t="s">
        <v>159</v>
      </c>
      <c r="AU161" s="239" t="s">
        <v>95</v>
      </c>
      <c r="AY161" s="16" t="s">
        <v>157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6" t="s">
        <v>93</v>
      </c>
      <c r="BK161" s="240">
        <f>ROUND(I161*H161,2)</f>
        <v>0</v>
      </c>
      <c r="BL161" s="16" t="s">
        <v>164</v>
      </c>
      <c r="BM161" s="239" t="s">
        <v>201</v>
      </c>
    </row>
    <row r="162" spans="1:65" s="2" customFormat="1" ht="21.75" customHeight="1">
      <c r="A162" s="38"/>
      <c r="B162" s="39"/>
      <c r="C162" s="228" t="s">
        <v>202</v>
      </c>
      <c r="D162" s="228" t="s">
        <v>159</v>
      </c>
      <c r="E162" s="229" t="s">
        <v>203</v>
      </c>
      <c r="F162" s="230" t="s">
        <v>204</v>
      </c>
      <c r="G162" s="231" t="s">
        <v>205</v>
      </c>
      <c r="H162" s="232">
        <v>2.4</v>
      </c>
      <c r="I162" s="233"/>
      <c r="J162" s="234">
        <f>ROUND(I162*H162,2)</f>
        <v>0</v>
      </c>
      <c r="K162" s="230" t="s">
        <v>163</v>
      </c>
      <c r="L162" s="44"/>
      <c r="M162" s="235" t="s">
        <v>1</v>
      </c>
      <c r="N162" s="236" t="s">
        <v>51</v>
      </c>
      <c r="O162" s="91"/>
      <c r="P162" s="237">
        <f>O162*H162</f>
        <v>0</v>
      </c>
      <c r="Q162" s="237">
        <v>1.06062</v>
      </c>
      <c r="R162" s="237">
        <f>Q162*H162</f>
        <v>2.5454879999999998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164</v>
      </c>
      <c r="AT162" s="239" t="s">
        <v>159</v>
      </c>
      <c r="AU162" s="239" t="s">
        <v>95</v>
      </c>
      <c r="AY162" s="16" t="s">
        <v>157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6" t="s">
        <v>93</v>
      </c>
      <c r="BK162" s="240">
        <f>ROUND(I162*H162,2)</f>
        <v>0</v>
      </c>
      <c r="BL162" s="16" t="s">
        <v>164</v>
      </c>
      <c r="BM162" s="239" t="s">
        <v>206</v>
      </c>
    </row>
    <row r="163" spans="1:51" s="13" customFormat="1" ht="12">
      <c r="A163" s="13"/>
      <c r="B163" s="246"/>
      <c r="C163" s="247"/>
      <c r="D163" s="241" t="s">
        <v>168</v>
      </c>
      <c r="E163" s="248" t="s">
        <v>1</v>
      </c>
      <c r="F163" s="249" t="s">
        <v>207</v>
      </c>
      <c r="G163" s="247"/>
      <c r="H163" s="250">
        <v>1.21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168</v>
      </c>
      <c r="AU163" s="256" t="s">
        <v>95</v>
      </c>
      <c r="AV163" s="13" t="s">
        <v>95</v>
      </c>
      <c r="AW163" s="13" t="s">
        <v>42</v>
      </c>
      <c r="AX163" s="13" t="s">
        <v>86</v>
      </c>
      <c r="AY163" s="256" t="s">
        <v>157</v>
      </c>
    </row>
    <row r="164" spans="1:51" s="13" customFormat="1" ht="12">
      <c r="A164" s="13"/>
      <c r="B164" s="246"/>
      <c r="C164" s="247"/>
      <c r="D164" s="241" t="s">
        <v>168</v>
      </c>
      <c r="E164" s="248" t="s">
        <v>1</v>
      </c>
      <c r="F164" s="249" t="s">
        <v>208</v>
      </c>
      <c r="G164" s="247"/>
      <c r="H164" s="250">
        <v>1.19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168</v>
      </c>
      <c r="AU164" s="256" t="s">
        <v>95</v>
      </c>
      <c r="AV164" s="13" t="s">
        <v>95</v>
      </c>
      <c r="AW164" s="13" t="s">
        <v>42</v>
      </c>
      <c r="AX164" s="13" t="s">
        <v>86</v>
      </c>
      <c r="AY164" s="256" t="s">
        <v>157</v>
      </c>
    </row>
    <row r="165" spans="1:51" s="14" customFormat="1" ht="12">
      <c r="A165" s="14"/>
      <c r="B165" s="257"/>
      <c r="C165" s="258"/>
      <c r="D165" s="241" t="s">
        <v>168</v>
      </c>
      <c r="E165" s="259" t="s">
        <v>1</v>
      </c>
      <c r="F165" s="260" t="s">
        <v>189</v>
      </c>
      <c r="G165" s="258"/>
      <c r="H165" s="261">
        <v>2.4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7" t="s">
        <v>168</v>
      </c>
      <c r="AU165" s="267" t="s">
        <v>95</v>
      </c>
      <c r="AV165" s="14" t="s">
        <v>164</v>
      </c>
      <c r="AW165" s="14" t="s">
        <v>42</v>
      </c>
      <c r="AX165" s="14" t="s">
        <v>93</v>
      </c>
      <c r="AY165" s="267" t="s">
        <v>157</v>
      </c>
    </row>
    <row r="166" spans="1:63" s="12" customFormat="1" ht="22.8" customHeight="1">
      <c r="A166" s="12"/>
      <c r="B166" s="212"/>
      <c r="C166" s="213"/>
      <c r="D166" s="214" t="s">
        <v>85</v>
      </c>
      <c r="E166" s="226" t="s">
        <v>164</v>
      </c>
      <c r="F166" s="226" t="s">
        <v>209</v>
      </c>
      <c r="G166" s="213"/>
      <c r="H166" s="213"/>
      <c r="I166" s="216"/>
      <c r="J166" s="227">
        <f>BK166</f>
        <v>0</v>
      </c>
      <c r="K166" s="213"/>
      <c r="L166" s="218"/>
      <c r="M166" s="219"/>
      <c r="N166" s="220"/>
      <c r="O166" s="220"/>
      <c r="P166" s="221">
        <f>SUM(P167:P196)</f>
        <v>0</v>
      </c>
      <c r="Q166" s="220"/>
      <c r="R166" s="221">
        <f>SUM(R167:R196)</f>
        <v>1.7180796</v>
      </c>
      <c r="S166" s="220"/>
      <c r="T166" s="222">
        <f>SUM(T167:T196)</f>
        <v>105.53999999999999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3" t="s">
        <v>93</v>
      </c>
      <c r="AT166" s="224" t="s">
        <v>85</v>
      </c>
      <c r="AU166" s="224" t="s">
        <v>93</v>
      </c>
      <c r="AY166" s="223" t="s">
        <v>157</v>
      </c>
      <c r="BK166" s="225">
        <f>SUM(BK167:BK196)</f>
        <v>0</v>
      </c>
    </row>
    <row r="167" spans="1:65" s="2" customFormat="1" ht="21.75" customHeight="1">
      <c r="A167" s="38"/>
      <c r="B167" s="39"/>
      <c r="C167" s="228" t="s">
        <v>210</v>
      </c>
      <c r="D167" s="228" t="s">
        <v>159</v>
      </c>
      <c r="E167" s="229" t="s">
        <v>211</v>
      </c>
      <c r="F167" s="230" t="s">
        <v>212</v>
      </c>
      <c r="G167" s="231" t="s">
        <v>172</v>
      </c>
      <c r="H167" s="232">
        <v>1759</v>
      </c>
      <c r="I167" s="233"/>
      <c r="J167" s="234">
        <f>ROUND(I167*H167,2)</f>
        <v>0</v>
      </c>
      <c r="K167" s="230" t="s">
        <v>163</v>
      </c>
      <c r="L167" s="44"/>
      <c r="M167" s="235" t="s">
        <v>1</v>
      </c>
      <c r="N167" s="236" t="s">
        <v>51</v>
      </c>
      <c r="O167" s="91"/>
      <c r="P167" s="237">
        <f>O167*H167</f>
        <v>0</v>
      </c>
      <c r="Q167" s="237">
        <v>0.00037</v>
      </c>
      <c r="R167" s="237">
        <f>Q167*H167</f>
        <v>0.65083</v>
      </c>
      <c r="S167" s="237">
        <v>0.06</v>
      </c>
      <c r="T167" s="238">
        <f>S167*H167</f>
        <v>105.53999999999999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9" t="s">
        <v>164</v>
      </c>
      <c r="AT167" s="239" t="s">
        <v>159</v>
      </c>
      <c r="AU167" s="239" t="s">
        <v>95</v>
      </c>
      <c r="AY167" s="16" t="s">
        <v>157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6" t="s">
        <v>93</v>
      </c>
      <c r="BK167" s="240">
        <f>ROUND(I167*H167,2)</f>
        <v>0</v>
      </c>
      <c r="BL167" s="16" t="s">
        <v>164</v>
      </c>
      <c r="BM167" s="239" t="s">
        <v>213</v>
      </c>
    </row>
    <row r="168" spans="1:51" s="13" customFormat="1" ht="12">
      <c r="A168" s="13"/>
      <c r="B168" s="246"/>
      <c r="C168" s="247"/>
      <c r="D168" s="241" t="s">
        <v>168</v>
      </c>
      <c r="E168" s="248" t="s">
        <v>1</v>
      </c>
      <c r="F168" s="249" t="s">
        <v>214</v>
      </c>
      <c r="G168" s="247"/>
      <c r="H168" s="250">
        <v>1759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168</v>
      </c>
      <c r="AU168" s="256" t="s">
        <v>95</v>
      </c>
      <c r="AV168" s="13" t="s">
        <v>95</v>
      </c>
      <c r="AW168" s="13" t="s">
        <v>42</v>
      </c>
      <c r="AX168" s="13" t="s">
        <v>93</v>
      </c>
      <c r="AY168" s="256" t="s">
        <v>157</v>
      </c>
    </row>
    <row r="169" spans="1:65" s="2" customFormat="1" ht="21.75" customHeight="1">
      <c r="A169" s="38"/>
      <c r="B169" s="39"/>
      <c r="C169" s="228" t="s">
        <v>215</v>
      </c>
      <c r="D169" s="228" t="s">
        <v>159</v>
      </c>
      <c r="E169" s="229" t="s">
        <v>216</v>
      </c>
      <c r="F169" s="230" t="s">
        <v>217</v>
      </c>
      <c r="G169" s="231" t="s">
        <v>172</v>
      </c>
      <c r="H169" s="232">
        <v>1759</v>
      </c>
      <c r="I169" s="233"/>
      <c r="J169" s="234">
        <f>ROUND(I169*H169,2)</f>
        <v>0</v>
      </c>
      <c r="K169" s="230" t="s">
        <v>163</v>
      </c>
      <c r="L169" s="44"/>
      <c r="M169" s="235" t="s">
        <v>1</v>
      </c>
      <c r="N169" s="236" t="s">
        <v>51</v>
      </c>
      <c r="O169" s="91"/>
      <c r="P169" s="237">
        <f>O169*H169</f>
        <v>0</v>
      </c>
      <c r="Q169" s="237">
        <v>0.0006</v>
      </c>
      <c r="R169" s="237">
        <f>Q169*H169</f>
        <v>1.0554</v>
      </c>
      <c r="S169" s="237">
        <v>0</v>
      </c>
      <c r="T169" s="23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9" t="s">
        <v>164</v>
      </c>
      <c r="AT169" s="239" t="s">
        <v>159</v>
      </c>
      <c r="AU169" s="239" t="s">
        <v>95</v>
      </c>
      <c r="AY169" s="16" t="s">
        <v>157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6" t="s">
        <v>93</v>
      </c>
      <c r="BK169" s="240">
        <f>ROUND(I169*H169,2)</f>
        <v>0</v>
      </c>
      <c r="BL169" s="16" t="s">
        <v>164</v>
      </c>
      <c r="BM169" s="239" t="s">
        <v>218</v>
      </c>
    </row>
    <row r="170" spans="1:51" s="13" customFormat="1" ht="12">
      <c r="A170" s="13"/>
      <c r="B170" s="246"/>
      <c r="C170" s="247"/>
      <c r="D170" s="241" t="s">
        <v>168</v>
      </c>
      <c r="E170" s="248" t="s">
        <v>1</v>
      </c>
      <c r="F170" s="249" t="s">
        <v>219</v>
      </c>
      <c r="G170" s="247"/>
      <c r="H170" s="250">
        <v>1759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6" t="s">
        <v>168</v>
      </c>
      <c r="AU170" s="256" t="s">
        <v>95</v>
      </c>
      <c r="AV170" s="13" t="s">
        <v>95</v>
      </c>
      <c r="AW170" s="13" t="s">
        <v>42</v>
      </c>
      <c r="AX170" s="13" t="s">
        <v>93</v>
      </c>
      <c r="AY170" s="256" t="s">
        <v>157</v>
      </c>
    </row>
    <row r="171" spans="1:65" s="2" customFormat="1" ht="24.15" customHeight="1">
      <c r="A171" s="38"/>
      <c r="B171" s="39"/>
      <c r="C171" s="228" t="s">
        <v>220</v>
      </c>
      <c r="D171" s="228" t="s">
        <v>159</v>
      </c>
      <c r="E171" s="229" t="s">
        <v>221</v>
      </c>
      <c r="F171" s="230" t="s">
        <v>222</v>
      </c>
      <c r="G171" s="231" t="s">
        <v>223</v>
      </c>
      <c r="H171" s="232">
        <v>22.868</v>
      </c>
      <c r="I171" s="233"/>
      <c r="J171" s="234">
        <f>ROUND(I171*H171,2)</f>
        <v>0</v>
      </c>
      <c r="K171" s="230" t="s">
        <v>163</v>
      </c>
      <c r="L171" s="44"/>
      <c r="M171" s="235" t="s">
        <v>1</v>
      </c>
      <c r="N171" s="236" t="s">
        <v>51</v>
      </c>
      <c r="O171" s="91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164</v>
      </c>
      <c r="AT171" s="239" t="s">
        <v>159</v>
      </c>
      <c r="AU171" s="239" t="s">
        <v>95</v>
      </c>
      <c r="AY171" s="16" t="s">
        <v>157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6" t="s">
        <v>93</v>
      </c>
      <c r="BK171" s="240">
        <f>ROUND(I171*H171,2)</f>
        <v>0</v>
      </c>
      <c r="BL171" s="16" t="s">
        <v>164</v>
      </c>
      <c r="BM171" s="239" t="s">
        <v>224</v>
      </c>
    </row>
    <row r="172" spans="1:47" s="2" customFormat="1" ht="12">
      <c r="A172" s="38"/>
      <c r="B172" s="39"/>
      <c r="C172" s="40"/>
      <c r="D172" s="241" t="s">
        <v>166</v>
      </c>
      <c r="E172" s="40"/>
      <c r="F172" s="242" t="s">
        <v>225</v>
      </c>
      <c r="G172" s="40"/>
      <c r="H172" s="40"/>
      <c r="I172" s="243"/>
      <c r="J172" s="40"/>
      <c r="K172" s="40"/>
      <c r="L172" s="44"/>
      <c r="M172" s="244"/>
      <c r="N172" s="24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6" t="s">
        <v>166</v>
      </c>
      <c r="AU172" s="16" t="s">
        <v>95</v>
      </c>
    </row>
    <row r="173" spans="1:51" s="13" customFormat="1" ht="12">
      <c r="A173" s="13"/>
      <c r="B173" s="246"/>
      <c r="C173" s="247"/>
      <c r="D173" s="241" t="s">
        <v>168</v>
      </c>
      <c r="E173" s="248" t="s">
        <v>1</v>
      </c>
      <c r="F173" s="249" t="s">
        <v>226</v>
      </c>
      <c r="G173" s="247"/>
      <c r="H173" s="250">
        <v>6.72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168</v>
      </c>
      <c r="AU173" s="256" t="s">
        <v>95</v>
      </c>
      <c r="AV173" s="13" t="s">
        <v>95</v>
      </c>
      <c r="AW173" s="13" t="s">
        <v>42</v>
      </c>
      <c r="AX173" s="13" t="s">
        <v>86</v>
      </c>
      <c r="AY173" s="256" t="s">
        <v>157</v>
      </c>
    </row>
    <row r="174" spans="1:51" s="13" customFormat="1" ht="12">
      <c r="A174" s="13"/>
      <c r="B174" s="246"/>
      <c r="C174" s="247"/>
      <c r="D174" s="241" t="s">
        <v>168</v>
      </c>
      <c r="E174" s="248" t="s">
        <v>1</v>
      </c>
      <c r="F174" s="249" t="s">
        <v>227</v>
      </c>
      <c r="G174" s="247"/>
      <c r="H174" s="250">
        <v>16.148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6" t="s">
        <v>168</v>
      </c>
      <c r="AU174" s="256" t="s">
        <v>95</v>
      </c>
      <c r="AV174" s="13" t="s">
        <v>95</v>
      </c>
      <c r="AW174" s="13" t="s">
        <v>42</v>
      </c>
      <c r="AX174" s="13" t="s">
        <v>86</v>
      </c>
      <c r="AY174" s="256" t="s">
        <v>157</v>
      </c>
    </row>
    <row r="175" spans="1:51" s="14" customFormat="1" ht="12">
      <c r="A175" s="14"/>
      <c r="B175" s="257"/>
      <c r="C175" s="258"/>
      <c r="D175" s="241" t="s">
        <v>168</v>
      </c>
      <c r="E175" s="259" t="s">
        <v>1</v>
      </c>
      <c r="F175" s="260" t="s">
        <v>189</v>
      </c>
      <c r="G175" s="258"/>
      <c r="H175" s="261">
        <v>22.868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7" t="s">
        <v>168</v>
      </c>
      <c r="AU175" s="267" t="s">
        <v>95</v>
      </c>
      <c r="AV175" s="14" t="s">
        <v>164</v>
      </c>
      <c r="AW175" s="14" t="s">
        <v>42</v>
      </c>
      <c r="AX175" s="14" t="s">
        <v>93</v>
      </c>
      <c r="AY175" s="267" t="s">
        <v>157</v>
      </c>
    </row>
    <row r="176" spans="1:65" s="2" customFormat="1" ht="24.15" customHeight="1">
      <c r="A176" s="38"/>
      <c r="B176" s="39"/>
      <c r="C176" s="228" t="s">
        <v>228</v>
      </c>
      <c r="D176" s="228" t="s">
        <v>159</v>
      </c>
      <c r="E176" s="229" t="s">
        <v>229</v>
      </c>
      <c r="F176" s="230" t="s">
        <v>230</v>
      </c>
      <c r="G176" s="231" t="s">
        <v>223</v>
      </c>
      <c r="H176" s="232">
        <v>9869</v>
      </c>
      <c r="I176" s="233"/>
      <c r="J176" s="234">
        <f>ROUND(I176*H176,2)</f>
        <v>0</v>
      </c>
      <c r="K176" s="230" t="s">
        <v>163</v>
      </c>
      <c r="L176" s="44"/>
      <c r="M176" s="235" t="s">
        <v>1</v>
      </c>
      <c r="N176" s="236" t="s">
        <v>51</v>
      </c>
      <c r="O176" s="91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164</v>
      </c>
      <c r="AT176" s="239" t="s">
        <v>159</v>
      </c>
      <c r="AU176" s="239" t="s">
        <v>95</v>
      </c>
      <c r="AY176" s="16" t="s">
        <v>157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6" t="s">
        <v>93</v>
      </c>
      <c r="BK176" s="240">
        <f>ROUND(I176*H176,2)</f>
        <v>0</v>
      </c>
      <c r="BL176" s="16" t="s">
        <v>164</v>
      </c>
      <c r="BM176" s="239" t="s">
        <v>231</v>
      </c>
    </row>
    <row r="177" spans="1:51" s="13" customFormat="1" ht="12">
      <c r="A177" s="13"/>
      <c r="B177" s="246"/>
      <c r="C177" s="247"/>
      <c r="D177" s="241" t="s">
        <v>168</v>
      </c>
      <c r="E177" s="248" t="s">
        <v>1</v>
      </c>
      <c r="F177" s="249" t="s">
        <v>232</v>
      </c>
      <c r="G177" s="247"/>
      <c r="H177" s="250">
        <v>8606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168</v>
      </c>
      <c r="AU177" s="256" t="s">
        <v>95</v>
      </c>
      <c r="AV177" s="13" t="s">
        <v>95</v>
      </c>
      <c r="AW177" s="13" t="s">
        <v>42</v>
      </c>
      <c r="AX177" s="13" t="s">
        <v>86</v>
      </c>
      <c r="AY177" s="256" t="s">
        <v>157</v>
      </c>
    </row>
    <row r="178" spans="1:51" s="13" customFormat="1" ht="12">
      <c r="A178" s="13"/>
      <c r="B178" s="246"/>
      <c r="C178" s="247"/>
      <c r="D178" s="241" t="s">
        <v>168</v>
      </c>
      <c r="E178" s="248" t="s">
        <v>1</v>
      </c>
      <c r="F178" s="249" t="s">
        <v>233</v>
      </c>
      <c r="G178" s="247"/>
      <c r="H178" s="250">
        <v>1263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6" t="s">
        <v>168</v>
      </c>
      <c r="AU178" s="256" t="s">
        <v>95</v>
      </c>
      <c r="AV178" s="13" t="s">
        <v>95</v>
      </c>
      <c r="AW178" s="13" t="s">
        <v>42</v>
      </c>
      <c r="AX178" s="13" t="s">
        <v>86</v>
      </c>
      <c r="AY178" s="256" t="s">
        <v>157</v>
      </c>
    </row>
    <row r="179" spans="1:51" s="14" customFormat="1" ht="12">
      <c r="A179" s="14"/>
      <c r="B179" s="257"/>
      <c r="C179" s="258"/>
      <c r="D179" s="241" t="s">
        <v>168</v>
      </c>
      <c r="E179" s="259" t="s">
        <v>1</v>
      </c>
      <c r="F179" s="260" t="s">
        <v>189</v>
      </c>
      <c r="G179" s="258"/>
      <c r="H179" s="261">
        <v>9869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7" t="s">
        <v>168</v>
      </c>
      <c r="AU179" s="267" t="s">
        <v>95</v>
      </c>
      <c r="AV179" s="14" t="s">
        <v>164</v>
      </c>
      <c r="AW179" s="14" t="s">
        <v>42</v>
      </c>
      <c r="AX179" s="14" t="s">
        <v>93</v>
      </c>
      <c r="AY179" s="267" t="s">
        <v>157</v>
      </c>
    </row>
    <row r="180" spans="1:65" s="2" customFormat="1" ht="24.15" customHeight="1">
      <c r="A180" s="38"/>
      <c r="B180" s="39"/>
      <c r="C180" s="228" t="s">
        <v>234</v>
      </c>
      <c r="D180" s="228" t="s">
        <v>159</v>
      </c>
      <c r="E180" s="229" t="s">
        <v>235</v>
      </c>
      <c r="F180" s="230" t="s">
        <v>236</v>
      </c>
      <c r="G180" s="231" t="s">
        <v>223</v>
      </c>
      <c r="H180" s="232">
        <v>9869</v>
      </c>
      <c r="I180" s="233"/>
      <c r="J180" s="234">
        <f>ROUND(I180*H180,2)</f>
        <v>0</v>
      </c>
      <c r="K180" s="230" t="s">
        <v>163</v>
      </c>
      <c r="L180" s="44"/>
      <c r="M180" s="235" t="s">
        <v>1</v>
      </c>
      <c r="N180" s="236" t="s">
        <v>51</v>
      </c>
      <c r="O180" s="91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164</v>
      </c>
      <c r="AT180" s="239" t="s">
        <v>159</v>
      </c>
      <c r="AU180" s="239" t="s">
        <v>95</v>
      </c>
      <c r="AY180" s="16" t="s">
        <v>157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6" t="s">
        <v>93</v>
      </c>
      <c r="BK180" s="240">
        <f>ROUND(I180*H180,2)</f>
        <v>0</v>
      </c>
      <c r="BL180" s="16" t="s">
        <v>164</v>
      </c>
      <c r="BM180" s="239" t="s">
        <v>237</v>
      </c>
    </row>
    <row r="181" spans="1:51" s="13" customFormat="1" ht="12">
      <c r="A181" s="13"/>
      <c r="B181" s="246"/>
      <c r="C181" s="247"/>
      <c r="D181" s="241" t="s">
        <v>168</v>
      </c>
      <c r="E181" s="247"/>
      <c r="F181" s="249" t="s">
        <v>238</v>
      </c>
      <c r="G181" s="247"/>
      <c r="H181" s="250">
        <v>9869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168</v>
      </c>
      <c r="AU181" s="256" t="s">
        <v>95</v>
      </c>
      <c r="AV181" s="13" t="s">
        <v>95</v>
      </c>
      <c r="AW181" s="13" t="s">
        <v>4</v>
      </c>
      <c r="AX181" s="13" t="s">
        <v>93</v>
      </c>
      <c r="AY181" s="256" t="s">
        <v>157</v>
      </c>
    </row>
    <row r="182" spans="1:65" s="2" customFormat="1" ht="16.5" customHeight="1">
      <c r="A182" s="38"/>
      <c r="B182" s="39"/>
      <c r="C182" s="268" t="s">
        <v>239</v>
      </c>
      <c r="D182" s="268" t="s">
        <v>240</v>
      </c>
      <c r="E182" s="269" t="s">
        <v>241</v>
      </c>
      <c r="F182" s="270" t="s">
        <v>242</v>
      </c>
      <c r="G182" s="271" t="s">
        <v>205</v>
      </c>
      <c r="H182" s="272">
        <v>8.864</v>
      </c>
      <c r="I182" s="273"/>
      <c r="J182" s="274">
        <f>ROUND(I182*H182,2)</f>
        <v>0</v>
      </c>
      <c r="K182" s="270" t="s">
        <v>1</v>
      </c>
      <c r="L182" s="275"/>
      <c r="M182" s="276" t="s">
        <v>1</v>
      </c>
      <c r="N182" s="277" t="s">
        <v>51</v>
      </c>
      <c r="O182" s="91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9" t="s">
        <v>210</v>
      </c>
      <c r="AT182" s="239" t="s">
        <v>240</v>
      </c>
      <c r="AU182" s="239" t="s">
        <v>95</v>
      </c>
      <c r="AY182" s="16" t="s">
        <v>157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6" t="s">
        <v>93</v>
      </c>
      <c r="BK182" s="240">
        <f>ROUND(I182*H182,2)</f>
        <v>0</v>
      </c>
      <c r="BL182" s="16" t="s">
        <v>164</v>
      </c>
      <c r="BM182" s="239" t="s">
        <v>243</v>
      </c>
    </row>
    <row r="183" spans="1:47" s="2" customFormat="1" ht="12">
      <c r="A183" s="38"/>
      <c r="B183" s="39"/>
      <c r="C183" s="40"/>
      <c r="D183" s="241" t="s">
        <v>166</v>
      </c>
      <c r="E183" s="40"/>
      <c r="F183" s="242" t="s">
        <v>244</v>
      </c>
      <c r="G183" s="40"/>
      <c r="H183" s="40"/>
      <c r="I183" s="243"/>
      <c r="J183" s="40"/>
      <c r="K183" s="40"/>
      <c r="L183" s="44"/>
      <c r="M183" s="244"/>
      <c r="N183" s="24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166</v>
      </c>
      <c r="AU183" s="16" t="s">
        <v>95</v>
      </c>
    </row>
    <row r="184" spans="1:51" s="13" customFormat="1" ht="12">
      <c r="A184" s="13"/>
      <c r="B184" s="246"/>
      <c r="C184" s="247"/>
      <c r="D184" s="241" t="s">
        <v>168</v>
      </c>
      <c r="E184" s="247"/>
      <c r="F184" s="249" t="s">
        <v>245</v>
      </c>
      <c r="G184" s="247"/>
      <c r="H184" s="250">
        <v>8.864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6" t="s">
        <v>168</v>
      </c>
      <c r="AU184" s="256" t="s">
        <v>95</v>
      </c>
      <c r="AV184" s="13" t="s">
        <v>95</v>
      </c>
      <c r="AW184" s="13" t="s">
        <v>4</v>
      </c>
      <c r="AX184" s="13" t="s">
        <v>93</v>
      </c>
      <c r="AY184" s="256" t="s">
        <v>157</v>
      </c>
    </row>
    <row r="185" spans="1:65" s="2" customFormat="1" ht="16.5" customHeight="1">
      <c r="A185" s="38"/>
      <c r="B185" s="39"/>
      <c r="C185" s="268" t="s">
        <v>246</v>
      </c>
      <c r="D185" s="268" t="s">
        <v>240</v>
      </c>
      <c r="E185" s="269" t="s">
        <v>247</v>
      </c>
      <c r="F185" s="270" t="s">
        <v>248</v>
      </c>
      <c r="G185" s="271" t="s">
        <v>205</v>
      </c>
      <c r="H185" s="272">
        <v>1.301</v>
      </c>
      <c r="I185" s="273"/>
      <c r="J185" s="274">
        <f>ROUND(I185*H185,2)</f>
        <v>0</v>
      </c>
      <c r="K185" s="270" t="s">
        <v>1</v>
      </c>
      <c r="L185" s="275"/>
      <c r="M185" s="276" t="s">
        <v>1</v>
      </c>
      <c r="N185" s="277" t="s">
        <v>51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210</v>
      </c>
      <c r="AT185" s="239" t="s">
        <v>240</v>
      </c>
      <c r="AU185" s="239" t="s">
        <v>95</v>
      </c>
      <c r="AY185" s="16" t="s">
        <v>157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6" t="s">
        <v>93</v>
      </c>
      <c r="BK185" s="240">
        <f>ROUND(I185*H185,2)</f>
        <v>0</v>
      </c>
      <c r="BL185" s="16" t="s">
        <v>164</v>
      </c>
      <c r="BM185" s="239" t="s">
        <v>249</v>
      </c>
    </row>
    <row r="186" spans="1:51" s="13" customFormat="1" ht="12">
      <c r="A186" s="13"/>
      <c r="B186" s="246"/>
      <c r="C186" s="247"/>
      <c r="D186" s="241" t="s">
        <v>168</v>
      </c>
      <c r="E186" s="248" t="s">
        <v>1</v>
      </c>
      <c r="F186" s="249" t="s">
        <v>250</v>
      </c>
      <c r="G186" s="247"/>
      <c r="H186" s="250">
        <v>1.263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6" t="s">
        <v>168</v>
      </c>
      <c r="AU186" s="256" t="s">
        <v>95</v>
      </c>
      <c r="AV186" s="13" t="s">
        <v>95</v>
      </c>
      <c r="AW186" s="13" t="s">
        <v>42</v>
      </c>
      <c r="AX186" s="13" t="s">
        <v>93</v>
      </c>
      <c r="AY186" s="256" t="s">
        <v>157</v>
      </c>
    </row>
    <row r="187" spans="1:51" s="13" customFormat="1" ht="12">
      <c r="A187" s="13"/>
      <c r="B187" s="246"/>
      <c r="C187" s="247"/>
      <c r="D187" s="241" t="s">
        <v>168</v>
      </c>
      <c r="E187" s="247"/>
      <c r="F187" s="249" t="s">
        <v>251</v>
      </c>
      <c r="G187" s="247"/>
      <c r="H187" s="250">
        <v>1.301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6" t="s">
        <v>168</v>
      </c>
      <c r="AU187" s="256" t="s">
        <v>95</v>
      </c>
      <c r="AV187" s="13" t="s">
        <v>95</v>
      </c>
      <c r="AW187" s="13" t="s">
        <v>4</v>
      </c>
      <c r="AX187" s="13" t="s">
        <v>93</v>
      </c>
      <c r="AY187" s="256" t="s">
        <v>157</v>
      </c>
    </row>
    <row r="188" spans="1:65" s="2" customFormat="1" ht="16.5" customHeight="1">
      <c r="A188" s="38"/>
      <c r="B188" s="39"/>
      <c r="C188" s="268" t="s">
        <v>8</v>
      </c>
      <c r="D188" s="268" t="s">
        <v>240</v>
      </c>
      <c r="E188" s="269" t="s">
        <v>252</v>
      </c>
      <c r="F188" s="270" t="s">
        <v>253</v>
      </c>
      <c r="G188" s="271" t="s">
        <v>205</v>
      </c>
      <c r="H188" s="272">
        <v>0.248</v>
      </c>
      <c r="I188" s="273"/>
      <c r="J188" s="274">
        <f>ROUND(I188*H188,2)</f>
        <v>0</v>
      </c>
      <c r="K188" s="270" t="s">
        <v>1</v>
      </c>
      <c r="L188" s="275"/>
      <c r="M188" s="276" t="s">
        <v>1</v>
      </c>
      <c r="N188" s="277" t="s">
        <v>51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210</v>
      </c>
      <c r="AT188" s="239" t="s">
        <v>240</v>
      </c>
      <c r="AU188" s="239" t="s">
        <v>95</v>
      </c>
      <c r="AY188" s="16" t="s">
        <v>157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6" t="s">
        <v>93</v>
      </c>
      <c r="BK188" s="240">
        <f>ROUND(I188*H188,2)</f>
        <v>0</v>
      </c>
      <c r="BL188" s="16" t="s">
        <v>164</v>
      </c>
      <c r="BM188" s="239" t="s">
        <v>254</v>
      </c>
    </row>
    <row r="189" spans="1:51" s="13" customFormat="1" ht="12">
      <c r="A189" s="13"/>
      <c r="B189" s="246"/>
      <c r="C189" s="247"/>
      <c r="D189" s="241" t="s">
        <v>168</v>
      </c>
      <c r="E189" s="248" t="s">
        <v>1</v>
      </c>
      <c r="F189" s="249" t="s">
        <v>255</v>
      </c>
      <c r="G189" s="247"/>
      <c r="H189" s="250">
        <v>0.241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168</v>
      </c>
      <c r="AU189" s="256" t="s">
        <v>95</v>
      </c>
      <c r="AV189" s="13" t="s">
        <v>95</v>
      </c>
      <c r="AW189" s="13" t="s">
        <v>42</v>
      </c>
      <c r="AX189" s="13" t="s">
        <v>93</v>
      </c>
      <c r="AY189" s="256" t="s">
        <v>157</v>
      </c>
    </row>
    <row r="190" spans="1:51" s="13" customFormat="1" ht="12">
      <c r="A190" s="13"/>
      <c r="B190" s="246"/>
      <c r="C190" s="247"/>
      <c r="D190" s="241" t="s">
        <v>168</v>
      </c>
      <c r="E190" s="247"/>
      <c r="F190" s="249" t="s">
        <v>256</v>
      </c>
      <c r="G190" s="247"/>
      <c r="H190" s="250">
        <v>0.248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6" t="s">
        <v>168</v>
      </c>
      <c r="AU190" s="256" t="s">
        <v>95</v>
      </c>
      <c r="AV190" s="13" t="s">
        <v>95</v>
      </c>
      <c r="AW190" s="13" t="s">
        <v>4</v>
      </c>
      <c r="AX190" s="13" t="s">
        <v>93</v>
      </c>
      <c r="AY190" s="256" t="s">
        <v>157</v>
      </c>
    </row>
    <row r="191" spans="1:65" s="2" customFormat="1" ht="24.15" customHeight="1">
      <c r="A191" s="38"/>
      <c r="B191" s="39"/>
      <c r="C191" s="228" t="s">
        <v>257</v>
      </c>
      <c r="D191" s="228" t="s">
        <v>159</v>
      </c>
      <c r="E191" s="229" t="s">
        <v>258</v>
      </c>
      <c r="F191" s="230" t="s">
        <v>259</v>
      </c>
      <c r="G191" s="231" t="s">
        <v>172</v>
      </c>
      <c r="H191" s="232">
        <v>0.224</v>
      </c>
      <c r="I191" s="233"/>
      <c r="J191" s="234">
        <f>ROUND(I191*H191,2)</f>
        <v>0</v>
      </c>
      <c r="K191" s="230" t="s">
        <v>163</v>
      </c>
      <c r="L191" s="44"/>
      <c r="M191" s="235" t="s">
        <v>1</v>
      </c>
      <c r="N191" s="236" t="s">
        <v>51</v>
      </c>
      <c r="O191" s="91"/>
      <c r="P191" s="237">
        <f>O191*H191</f>
        <v>0</v>
      </c>
      <c r="Q191" s="237">
        <v>0.02645</v>
      </c>
      <c r="R191" s="237">
        <f>Q191*H191</f>
        <v>0.0059248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164</v>
      </c>
      <c r="AT191" s="239" t="s">
        <v>159</v>
      </c>
      <c r="AU191" s="239" t="s">
        <v>95</v>
      </c>
      <c r="AY191" s="16" t="s">
        <v>157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6" t="s">
        <v>93</v>
      </c>
      <c r="BK191" s="240">
        <f>ROUND(I191*H191,2)</f>
        <v>0</v>
      </c>
      <c r="BL191" s="16" t="s">
        <v>164</v>
      </c>
      <c r="BM191" s="239" t="s">
        <v>260</v>
      </c>
    </row>
    <row r="192" spans="1:47" s="2" customFormat="1" ht="12">
      <c r="A192" s="38"/>
      <c r="B192" s="39"/>
      <c r="C192" s="40"/>
      <c r="D192" s="241" t="s">
        <v>166</v>
      </c>
      <c r="E192" s="40"/>
      <c r="F192" s="242" t="s">
        <v>261</v>
      </c>
      <c r="G192" s="40"/>
      <c r="H192" s="40"/>
      <c r="I192" s="243"/>
      <c r="J192" s="40"/>
      <c r="K192" s="40"/>
      <c r="L192" s="44"/>
      <c r="M192" s="244"/>
      <c r="N192" s="24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6" t="s">
        <v>166</v>
      </c>
      <c r="AU192" s="16" t="s">
        <v>95</v>
      </c>
    </row>
    <row r="193" spans="1:51" s="13" customFormat="1" ht="12">
      <c r="A193" s="13"/>
      <c r="B193" s="246"/>
      <c r="C193" s="247"/>
      <c r="D193" s="241" t="s">
        <v>168</v>
      </c>
      <c r="E193" s="248" t="s">
        <v>1</v>
      </c>
      <c r="F193" s="249" t="s">
        <v>262</v>
      </c>
      <c r="G193" s="247"/>
      <c r="H193" s="250">
        <v>0.11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6" t="s">
        <v>168</v>
      </c>
      <c r="AU193" s="256" t="s">
        <v>95</v>
      </c>
      <c r="AV193" s="13" t="s">
        <v>95</v>
      </c>
      <c r="AW193" s="13" t="s">
        <v>42</v>
      </c>
      <c r="AX193" s="13" t="s">
        <v>86</v>
      </c>
      <c r="AY193" s="256" t="s">
        <v>157</v>
      </c>
    </row>
    <row r="194" spans="1:51" s="13" customFormat="1" ht="12">
      <c r="A194" s="13"/>
      <c r="B194" s="246"/>
      <c r="C194" s="247"/>
      <c r="D194" s="241" t="s">
        <v>168</v>
      </c>
      <c r="E194" s="248" t="s">
        <v>1</v>
      </c>
      <c r="F194" s="249" t="s">
        <v>263</v>
      </c>
      <c r="G194" s="247"/>
      <c r="H194" s="250">
        <v>0.114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168</v>
      </c>
      <c r="AU194" s="256" t="s">
        <v>95</v>
      </c>
      <c r="AV194" s="13" t="s">
        <v>95</v>
      </c>
      <c r="AW194" s="13" t="s">
        <v>42</v>
      </c>
      <c r="AX194" s="13" t="s">
        <v>86</v>
      </c>
      <c r="AY194" s="256" t="s">
        <v>157</v>
      </c>
    </row>
    <row r="195" spans="1:51" s="14" customFormat="1" ht="12">
      <c r="A195" s="14"/>
      <c r="B195" s="257"/>
      <c r="C195" s="258"/>
      <c r="D195" s="241" t="s">
        <v>168</v>
      </c>
      <c r="E195" s="259" t="s">
        <v>1</v>
      </c>
      <c r="F195" s="260" t="s">
        <v>189</v>
      </c>
      <c r="G195" s="258"/>
      <c r="H195" s="261">
        <v>0.224</v>
      </c>
      <c r="I195" s="262"/>
      <c r="J195" s="258"/>
      <c r="K195" s="258"/>
      <c r="L195" s="263"/>
      <c r="M195" s="264"/>
      <c r="N195" s="265"/>
      <c r="O195" s="265"/>
      <c r="P195" s="265"/>
      <c r="Q195" s="265"/>
      <c r="R195" s="265"/>
      <c r="S195" s="265"/>
      <c r="T195" s="26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7" t="s">
        <v>168</v>
      </c>
      <c r="AU195" s="267" t="s">
        <v>95</v>
      </c>
      <c r="AV195" s="14" t="s">
        <v>164</v>
      </c>
      <c r="AW195" s="14" t="s">
        <v>42</v>
      </c>
      <c r="AX195" s="14" t="s">
        <v>93</v>
      </c>
      <c r="AY195" s="267" t="s">
        <v>157</v>
      </c>
    </row>
    <row r="196" spans="1:65" s="2" customFormat="1" ht="24.15" customHeight="1">
      <c r="A196" s="38"/>
      <c r="B196" s="39"/>
      <c r="C196" s="228" t="s">
        <v>264</v>
      </c>
      <c r="D196" s="228" t="s">
        <v>159</v>
      </c>
      <c r="E196" s="229" t="s">
        <v>265</v>
      </c>
      <c r="F196" s="230" t="s">
        <v>266</v>
      </c>
      <c r="G196" s="231" t="s">
        <v>172</v>
      </c>
      <c r="H196" s="232">
        <v>0.224</v>
      </c>
      <c r="I196" s="233"/>
      <c r="J196" s="234">
        <f>ROUND(I196*H196,2)</f>
        <v>0</v>
      </c>
      <c r="K196" s="230" t="s">
        <v>163</v>
      </c>
      <c r="L196" s="44"/>
      <c r="M196" s="235" t="s">
        <v>1</v>
      </c>
      <c r="N196" s="236" t="s">
        <v>51</v>
      </c>
      <c r="O196" s="91"/>
      <c r="P196" s="237">
        <f>O196*H196</f>
        <v>0</v>
      </c>
      <c r="Q196" s="237">
        <v>0.02645</v>
      </c>
      <c r="R196" s="237">
        <f>Q196*H196</f>
        <v>0.0059248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164</v>
      </c>
      <c r="AT196" s="239" t="s">
        <v>159</v>
      </c>
      <c r="AU196" s="239" t="s">
        <v>95</v>
      </c>
      <c r="AY196" s="16" t="s">
        <v>157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6" t="s">
        <v>93</v>
      </c>
      <c r="BK196" s="240">
        <f>ROUND(I196*H196,2)</f>
        <v>0</v>
      </c>
      <c r="BL196" s="16" t="s">
        <v>164</v>
      </c>
      <c r="BM196" s="239" t="s">
        <v>267</v>
      </c>
    </row>
    <row r="197" spans="1:63" s="12" customFormat="1" ht="22.8" customHeight="1">
      <c r="A197" s="12"/>
      <c r="B197" s="212"/>
      <c r="C197" s="213"/>
      <c r="D197" s="214" t="s">
        <v>85</v>
      </c>
      <c r="E197" s="226" t="s">
        <v>190</v>
      </c>
      <c r="F197" s="226" t="s">
        <v>268</v>
      </c>
      <c r="G197" s="213"/>
      <c r="H197" s="213"/>
      <c r="I197" s="216"/>
      <c r="J197" s="227">
        <f>BK197</f>
        <v>0</v>
      </c>
      <c r="K197" s="213"/>
      <c r="L197" s="218"/>
      <c r="M197" s="219"/>
      <c r="N197" s="220"/>
      <c r="O197" s="220"/>
      <c r="P197" s="221">
        <f>SUM(P198:P202)</f>
        <v>0</v>
      </c>
      <c r="Q197" s="220"/>
      <c r="R197" s="221">
        <f>SUM(R198:R202)</f>
        <v>33.620824999999996</v>
      </c>
      <c r="S197" s="220"/>
      <c r="T197" s="222">
        <f>SUM(T198:T202)</f>
        <v>43.658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3" t="s">
        <v>93</v>
      </c>
      <c r="AT197" s="224" t="s">
        <v>85</v>
      </c>
      <c r="AU197" s="224" t="s">
        <v>93</v>
      </c>
      <c r="AY197" s="223" t="s">
        <v>157</v>
      </c>
      <c r="BK197" s="225">
        <f>SUM(BK198:BK202)</f>
        <v>0</v>
      </c>
    </row>
    <row r="198" spans="1:65" s="2" customFormat="1" ht="24.15" customHeight="1">
      <c r="A198" s="38"/>
      <c r="B198" s="39"/>
      <c r="C198" s="228" t="s">
        <v>269</v>
      </c>
      <c r="D198" s="228" t="s">
        <v>159</v>
      </c>
      <c r="E198" s="229" t="s">
        <v>270</v>
      </c>
      <c r="F198" s="230" t="s">
        <v>271</v>
      </c>
      <c r="G198" s="231" t="s">
        <v>272</v>
      </c>
      <c r="H198" s="232">
        <v>263</v>
      </c>
      <c r="I198" s="233"/>
      <c r="J198" s="234">
        <f>ROUND(I198*H198,2)</f>
        <v>0</v>
      </c>
      <c r="K198" s="230" t="s">
        <v>163</v>
      </c>
      <c r="L198" s="44"/>
      <c r="M198" s="235" t="s">
        <v>1</v>
      </c>
      <c r="N198" s="236" t="s">
        <v>51</v>
      </c>
      <c r="O198" s="91"/>
      <c r="P198" s="237">
        <f>O198*H198</f>
        <v>0</v>
      </c>
      <c r="Q198" s="237">
        <v>0.00058</v>
      </c>
      <c r="R198" s="237">
        <f>Q198*H198</f>
        <v>0.15254</v>
      </c>
      <c r="S198" s="237">
        <v>0.166</v>
      </c>
      <c r="T198" s="238">
        <f>S198*H198</f>
        <v>43.658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9" t="s">
        <v>164</v>
      </c>
      <c r="AT198" s="239" t="s">
        <v>159</v>
      </c>
      <c r="AU198" s="239" t="s">
        <v>95</v>
      </c>
      <c r="AY198" s="16" t="s">
        <v>157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6" t="s">
        <v>93</v>
      </c>
      <c r="BK198" s="240">
        <f>ROUND(I198*H198,2)</f>
        <v>0</v>
      </c>
      <c r="BL198" s="16" t="s">
        <v>164</v>
      </c>
      <c r="BM198" s="239" t="s">
        <v>273</v>
      </c>
    </row>
    <row r="199" spans="1:65" s="2" customFormat="1" ht="24.15" customHeight="1">
      <c r="A199" s="38"/>
      <c r="B199" s="39"/>
      <c r="C199" s="228" t="s">
        <v>274</v>
      </c>
      <c r="D199" s="228" t="s">
        <v>159</v>
      </c>
      <c r="E199" s="229" t="s">
        <v>275</v>
      </c>
      <c r="F199" s="230" t="s">
        <v>276</v>
      </c>
      <c r="G199" s="231" t="s">
        <v>272</v>
      </c>
      <c r="H199" s="232">
        <v>263</v>
      </c>
      <c r="I199" s="233"/>
      <c r="J199" s="234">
        <f>ROUND(I199*H199,2)</f>
        <v>0</v>
      </c>
      <c r="K199" s="230" t="s">
        <v>163</v>
      </c>
      <c r="L199" s="44"/>
      <c r="M199" s="235" t="s">
        <v>1</v>
      </c>
      <c r="N199" s="236" t="s">
        <v>51</v>
      </c>
      <c r="O199" s="91"/>
      <c r="P199" s="237">
        <f>O199*H199</f>
        <v>0</v>
      </c>
      <c r="Q199" s="237">
        <v>0.00266</v>
      </c>
      <c r="R199" s="237">
        <f>Q199*H199</f>
        <v>0.69958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164</v>
      </c>
      <c r="AT199" s="239" t="s">
        <v>159</v>
      </c>
      <c r="AU199" s="239" t="s">
        <v>95</v>
      </c>
      <c r="AY199" s="16" t="s">
        <v>157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6" t="s">
        <v>93</v>
      </c>
      <c r="BK199" s="240">
        <f>ROUND(I199*H199,2)</f>
        <v>0</v>
      </c>
      <c r="BL199" s="16" t="s">
        <v>164</v>
      </c>
      <c r="BM199" s="239" t="s">
        <v>277</v>
      </c>
    </row>
    <row r="200" spans="1:65" s="2" customFormat="1" ht="24.15" customHeight="1">
      <c r="A200" s="38"/>
      <c r="B200" s="39"/>
      <c r="C200" s="268" t="s">
        <v>278</v>
      </c>
      <c r="D200" s="268" t="s">
        <v>240</v>
      </c>
      <c r="E200" s="269" t="s">
        <v>279</v>
      </c>
      <c r="F200" s="270" t="s">
        <v>280</v>
      </c>
      <c r="G200" s="271" t="s">
        <v>183</v>
      </c>
      <c r="H200" s="272">
        <v>40.207</v>
      </c>
      <c r="I200" s="273"/>
      <c r="J200" s="274">
        <f>ROUND(I200*H200,2)</f>
        <v>0</v>
      </c>
      <c r="K200" s="270" t="s">
        <v>1</v>
      </c>
      <c r="L200" s="275"/>
      <c r="M200" s="276" t="s">
        <v>1</v>
      </c>
      <c r="N200" s="277" t="s">
        <v>51</v>
      </c>
      <c r="O200" s="91"/>
      <c r="P200" s="237">
        <f>O200*H200</f>
        <v>0</v>
      </c>
      <c r="Q200" s="237">
        <v>0.815</v>
      </c>
      <c r="R200" s="237">
        <f>Q200*H200</f>
        <v>32.768705</v>
      </c>
      <c r="S200" s="237">
        <v>0</v>
      </c>
      <c r="T200" s="23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9" t="s">
        <v>210</v>
      </c>
      <c r="AT200" s="239" t="s">
        <v>240</v>
      </c>
      <c r="AU200" s="239" t="s">
        <v>95</v>
      </c>
      <c r="AY200" s="16" t="s">
        <v>157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6" t="s">
        <v>93</v>
      </c>
      <c r="BK200" s="240">
        <f>ROUND(I200*H200,2)</f>
        <v>0</v>
      </c>
      <c r="BL200" s="16" t="s">
        <v>164</v>
      </c>
      <c r="BM200" s="239" t="s">
        <v>281</v>
      </c>
    </row>
    <row r="201" spans="1:47" s="2" customFormat="1" ht="12">
      <c r="A201" s="38"/>
      <c r="B201" s="39"/>
      <c r="C201" s="40"/>
      <c r="D201" s="241" t="s">
        <v>166</v>
      </c>
      <c r="E201" s="40"/>
      <c r="F201" s="242" t="s">
        <v>282</v>
      </c>
      <c r="G201" s="40"/>
      <c r="H201" s="40"/>
      <c r="I201" s="243"/>
      <c r="J201" s="40"/>
      <c r="K201" s="40"/>
      <c r="L201" s="44"/>
      <c r="M201" s="244"/>
      <c r="N201" s="24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6" t="s">
        <v>166</v>
      </c>
      <c r="AU201" s="16" t="s">
        <v>95</v>
      </c>
    </row>
    <row r="202" spans="1:51" s="13" customFormat="1" ht="12">
      <c r="A202" s="13"/>
      <c r="B202" s="246"/>
      <c r="C202" s="247"/>
      <c r="D202" s="241" t="s">
        <v>168</v>
      </c>
      <c r="E202" s="248" t="s">
        <v>1</v>
      </c>
      <c r="F202" s="249" t="s">
        <v>283</v>
      </c>
      <c r="G202" s="247"/>
      <c r="H202" s="250">
        <v>40.207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168</v>
      </c>
      <c r="AU202" s="256" t="s">
        <v>95</v>
      </c>
      <c r="AV202" s="13" t="s">
        <v>95</v>
      </c>
      <c r="AW202" s="13" t="s">
        <v>42</v>
      </c>
      <c r="AX202" s="13" t="s">
        <v>93</v>
      </c>
      <c r="AY202" s="256" t="s">
        <v>157</v>
      </c>
    </row>
    <row r="203" spans="1:63" s="12" customFormat="1" ht="22.8" customHeight="1">
      <c r="A203" s="12"/>
      <c r="B203" s="212"/>
      <c r="C203" s="213"/>
      <c r="D203" s="214" t="s">
        <v>85</v>
      </c>
      <c r="E203" s="226" t="s">
        <v>198</v>
      </c>
      <c r="F203" s="226" t="s">
        <v>284</v>
      </c>
      <c r="G203" s="213"/>
      <c r="H203" s="213"/>
      <c r="I203" s="216"/>
      <c r="J203" s="227">
        <f>BK203</f>
        <v>0</v>
      </c>
      <c r="K203" s="213"/>
      <c r="L203" s="218"/>
      <c r="M203" s="219"/>
      <c r="N203" s="220"/>
      <c r="O203" s="220"/>
      <c r="P203" s="221">
        <f>SUM(P204:P209)</f>
        <v>0</v>
      </c>
      <c r="Q203" s="220"/>
      <c r="R203" s="221">
        <f>SUM(R204:R209)</f>
        <v>472.26104000000004</v>
      </c>
      <c r="S203" s="220"/>
      <c r="T203" s="222">
        <f>SUM(T204:T209)</f>
        <v>558.586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3" t="s">
        <v>93</v>
      </c>
      <c r="AT203" s="224" t="s">
        <v>85</v>
      </c>
      <c r="AU203" s="224" t="s">
        <v>93</v>
      </c>
      <c r="AY203" s="223" t="s">
        <v>157</v>
      </c>
      <c r="BK203" s="225">
        <f>SUM(BK204:BK209)</f>
        <v>0</v>
      </c>
    </row>
    <row r="204" spans="1:65" s="2" customFormat="1" ht="33" customHeight="1">
      <c r="A204" s="38"/>
      <c r="B204" s="39"/>
      <c r="C204" s="228" t="s">
        <v>7</v>
      </c>
      <c r="D204" s="228" t="s">
        <v>159</v>
      </c>
      <c r="E204" s="229" t="s">
        <v>285</v>
      </c>
      <c r="F204" s="230" t="s">
        <v>286</v>
      </c>
      <c r="G204" s="231" t="s">
        <v>172</v>
      </c>
      <c r="H204" s="232">
        <v>817</v>
      </c>
      <c r="I204" s="233"/>
      <c r="J204" s="234">
        <f>ROUND(I204*H204,2)</f>
        <v>0</v>
      </c>
      <c r="K204" s="230" t="s">
        <v>163</v>
      </c>
      <c r="L204" s="44"/>
      <c r="M204" s="235" t="s">
        <v>1</v>
      </c>
      <c r="N204" s="236" t="s">
        <v>51</v>
      </c>
      <c r="O204" s="91"/>
      <c r="P204" s="237">
        <f>O204*H204</f>
        <v>0</v>
      </c>
      <c r="Q204" s="237">
        <v>0.0657</v>
      </c>
      <c r="R204" s="237">
        <f>Q204*H204</f>
        <v>53.676899999999996</v>
      </c>
      <c r="S204" s="237">
        <v>0.075</v>
      </c>
      <c r="T204" s="238">
        <f>S204*H204</f>
        <v>61.275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9" t="s">
        <v>164</v>
      </c>
      <c r="AT204" s="239" t="s">
        <v>159</v>
      </c>
      <c r="AU204" s="239" t="s">
        <v>95</v>
      </c>
      <c r="AY204" s="16" t="s">
        <v>157</v>
      </c>
      <c r="BE204" s="240">
        <f>IF(N204="základní",J204,0)</f>
        <v>0</v>
      </c>
      <c r="BF204" s="240">
        <f>IF(N204="snížená",J204,0)</f>
        <v>0</v>
      </c>
      <c r="BG204" s="240">
        <f>IF(N204="zákl. přenesená",J204,0)</f>
        <v>0</v>
      </c>
      <c r="BH204" s="240">
        <f>IF(N204="sníž. přenesená",J204,0)</f>
        <v>0</v>
      </c>
      <c r="BI204" s="240">
        <f>IF(N204="nulová",J204,0)</f>
        <v>0</v>
      </c>
      <c r="BJ204" s="16" t="s">
        <v>93</v>
      </c>
      <c r="BK204" s="240">
        <f>ROUND(I204*H204,2)</f>
        <v>0</v>
      </c>
      <c r="BL204" s="16" t="s">
        <v>164</v>
      </c>
      <c r="BM204" s="239" t="s">
        <v>287</v>
      </c>
    </row>
    <row r="205" spans="1:51" s="13" customFormat="1" ht="12">
      <c r="A205" s="13"/>
      <c r="B205" s="246"/>
      <c r="C205" s="247"/>
      <c r="D205" s="241" t="s">
        <v>168</v>
      </c>
      <c r="E205" s="248" t="s">
        <v>1</v>
      </c>
      <c r="F205" s="249" t="s">
        <v>288</v>
      </c>
      <c r="G205" s="247"/>
      <c r="H205" s="250">
        <v>711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6" t="s">
        <v>168</v>
      </c>
      <c r="AU205" s="256" t="s">
        <v>95</v>
      </c>
      <c r="AV205" s="13" t="s">
        <v>95</v>
      </c>
      <c r="AW205" s="13" t="s">
        <v>42</v>
      </c>
      <c r="AX205" s="13" t="s">
        <v>86</v>
      </c>
      <c r="AY205" s="256" t="s">
        <v>157</v>
      </c>
    </row>
    <row r="206" spans="1:51" s="13" customFormat="1" ht="12">
      <c r="A206" s="13"/>
      <c r="B206" s="246"/>
      <c r="C206" s="247"/>
      <c r="D206" s="241" t="s">
        <v>168</v>
      </c>
      <c r="E206" s="248" t="s">
        <v>1</v>
      </c>
      <c r="F206" s="249" t="s">
        <v>289</v>
      </c>
      <c r="G206" s="247"/>
      <c r="H206" s="250">
        <v>106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6" t="s">
        <v>168</v>
      </c>
      <c r="AU206" s="256" t="s">
        <v>95</v>
      </c>
      <c r="AV206" s="13" t="s">
        <v>95</v>
      </c>
      <c r="AW206" s="13" t="s">
        <v>42</v>
      </c>
      <c r="AX206" s="13" t="s">
        <v>86</v>
      </c>
      <c r="AY206" s="256" t="s">
        <v>157</v>
      </c>
    </row>
    <row r="207" spans="1:51" s="14" customFormat="1" ht="12">
      <c r="A207" s="14"/>
      <c r="B207" s="257"/>
      <c r="C207" s="258"/>
      <c r="D207" s="241" t="s">
        <v>168</v>
      </c>
      <c r="E207" s="259" t="s">
        <v>1</v>
      </c>
      <c r="F207" s="260" t="s">
        <v>189</v>
      </c>
      <c r="G207" s="258"/>
      <c r="H207" s="261">
        <v>817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7" t="s">
        <v>168</v>
      </c>
      <c r="AU207" s="267" t="s">
        <v>95</v>
      </c>
      <c r="AV207" s="14" t="s">
        <v>164</v>
      </c>
      <c r="AW207" s="14" t="s">
        <v>42</v>
      </c>
      <c r="AX207" s="14" t="s">
        <v>93</v>
      </c>
      <c r="AY207" s="267" t="s">
        <v>157</v>
      </c>
    </row>
    <row r="208" spans="1:65" s="2" customFormat="1" ht="33" customHeight="1">
      <c r="A208" s="38"/>
      <c r="B208" s="39"/>
      <c r="C208" s="228" t="s">
        <v>290</v>
      </c>
      <c r="D208" s="228" t="s">
        <v>159</v>
      </c>
      <c r="E208" s="229" t="s">
        <v>291</v>
      </c>
      <c r="F208" s="230" t="s">
        <v>292</v>
      </c>
      <c r="G208" s="231" t="s">
        <v>172</v>
      </c>
      <c r="H208" s="232">
        <v>8429</v>
      </c>
      <c r="I208" s="233"/>
      <c r="J208" s="234">
        <f>ROUND(I208*H208,2)</f>
        <v>0</v>
      </c>
      <c r="K208" s="230" t="s">
        <v>163</v>
      </c>
      <c r="L208" s="44"/>
      <c r="M208" s="235" t="s">
        <v>1</v>
      </c>
      <c r="N208" s="236" t="s">
        <v>51</v>
      </c>
      <c r="O208" s="91"/>
      <c r="P208" s="237">
        <f>O208*H208</f>
        <v>0</v>
      </c>
      <c r="Q208" s="237">
        <v>0.04966</v>
      </c>
      <c r="R208" s="237">
        <f>Q208*H208</f>
        <v>418.58414000000005</v>
      </c>
      <c r="S208" s="237">
        <v>0.059</v>
      </c>
      <c r="T208" s="238">
        <f>S208*H208</f>
        <v>497.311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9" t="s">
        <v>164</v>
      </c>
      <c r="AT208" s="239" t="s">
        <v>159</v>
      </c>
      <c r="AU208" s="239" t="s">
        <v>95</v>
      </c>
      <c r="AY208" s="16" t="s">
        <v>157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6" t="s">
        <v>93</v>
      </c>
      <c r="BK208" s="240">
        <f>ROUND(I208*H208,2)</f>
        <v>0</v>
      </c>
      <c r="BL208" s="16" t="s">
        <v>164</v>
      </c>
      <c r="BM208" s="239" t="s">
        <v>293</v>
      </c>
    </row>
    <row r="209" spans="1:51" s="13" customFormat="1" ht="12">
      <c r="A209" s="13"/>
      <c r="B209" s="246"/>
      <c r="C209" s="247"/>
      <c r="D209" s="241" t="s">
        <v>168</v>
      </c>
      <c r="E209" s="248" t="s">
        <v>1</v>
      </c>
      <c r="F209" s="249" t="s">
        <v>294</v>
      </c>
      <c r="G209" s="247"/>
      <c r="H209" s="250">
        <v>8429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6" t="s">
        <v>168</v>
      </c>
      <c r="AU209" s="256" t="s">
        <v>95</v>
      </c>
      <c r="AV209" s="13" t="s">
        <v>95</v>
      </c>
      <c r="AW209" s="13" t="s">
        <v>42</v>
      </c>
      <c r="AX209" s="13" t="s">
        <v>93</v>
      </c>
      <c r="AY209" s="256" t="s">
        <v>157</v>
      </c>
    </row>
    <row r="210" spans="1:63" s="12" customFormat="1" ht="22.8" customHeight="1">
      <c r="A210" s="12"/>
      <c r="B210" s="212"/>
      <c r="C210" s="213"/>
      <c r="D210" s="214" t="s">
        <v>85</v>
      </c>
      <c r="E210" s="226" t="s">
        <v>215</v>
      </c>
      <c r="F210" s="226" t="s">
        <v>295</v>
      </c>
      <c r="G210" s="213"/>
      <c r="H210" s="213"/>
      <c r="I210" s="216"/>
      <c r="J210" s="227">
        <f>BK210</f>
        <v>0</v>
      </c>
      <c r="K210" s="213"/>
      <c r="L210" s="218"/>
      <c r="M210" s="219"/>
      <c r="N210" s="220"/>
      <c r="O210" s="220"/>
      <c r="P210" s="221">
        <f>SUM(P211:P303)</f>
        <v>0</v>
      </c>
      <c r="Q210" s="220"/>
      <c r="R210" s="221">
        <f>SUM(R211:R303)</f>
        <v>19.245180540000003</v>
      </c>
      <c r="S210" s="220"/>
      <c r="T210" s="222">
        <f>SUM(T211:T303)</f>
        <v>68.56232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3" t="s">
        <v>93</v>
      </c>
      <c r="AT210" s="224" t="s">
        <v>85</v>
      </c>
      <c r="AU210" s="224" t="s">
        <v>93</v>
      </c>
      <c r="AY210" s="223" t="s">
        <v>157</v>
      </c>
      <c r="BK210" s="225">
        <f>SUM(BK211:BK303)</f>
        <v>0</v>
      </c>
    </row>
    <row r="211" spans="1:65" s="2" customFormat="1" ht="16.5" customHeight="1">
      <c r="A211" s="38"/>
      <c r="B211" s="39"/>
      <c r="C211" s="228" t="s">
        <v>296</v>
      </c>
      <c r="D211" s="228" t="s">
        <v>159</v>
      </c>
      <c r="E211" s="229" t="s">
        <v>297</v>
      </c>
      <c r="F211" s="230" t="s">
        <v>298</v>
      </c>
      <c r="G211" s="231" t="s">
        <v>162</v>
      </c>
      <c r="H211" s="232">
        <v>1.864</v>
      </c>
      <c r="I211" s="233"/>
      <c r="J211" s="234">
        <f>ROUND(I211*H211,2)</f>
        <v>0</v>
      </c>
      <c r="K211" s="230" t="s">
        <v>163</v>
      </c>
      <c r="L211" s="44"/>
      <c r="M211" s="235" t="s">
        <v>1</v>
      </c>
      <c r="N211" s="236" t="s">
        <v>51</v>
      </c>
      <c r="O211" s="91"/>
      <c r="P211" s="237">
        <f>O211*H211</f>
        <v>0</v>
      </c>
      <c r="Q211" s="237">
        <v>0.00117</v>
      </c>
      <c r="R211" s="237">
        <f>Q211*H211</f>
        <v>0.00218088</v>
      </c>
      <c r="S211" s="237">
        <v>0</v>
      </c>
      <c r="T211" s="23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9" t="s">
        <v>164</v>
      </c>
      <c r="AT211" s="239" t="s">
        <v>159</v>
      </c>
      <c r="AU211" s="239" t="s">
        <v>95</v>
      </c>
      <c r="AY211" s="16" t="s">
        <v>157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6" t="s">
        <v>93</v>
      </c>
      <c r="BK211" s="240">
        <f>ROUND(I211*H211,2)</f>
        <v>0</v>
      </c>
      <c r="BL211" s="16" t="s">
        <v>164</v>
      </c>
      <c r="BM211" s="239" t="s">
        <v>299</v>
      </c>
    </row>
    <row r="212" spans="1:51" s="13" customFormat="1" ht="12">
      <c r="A212" s="13"/>
      <c r="B212" s="246"/>
      <c r="C212" s="247"/>
      <c r="D212" s="241" t="s">
        <v>168</v>
      </c>
      <c r="E212" s="248" t="s">
        <v>1</v>
      </c>
      <c r="F212" s="249" t="s">
        <v>300</v>
      </c>
      <c r="G212" s="247"/>
      <c r="H212" s="250">
        <v>1.864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6" t="s">
        <v>168</v>
      </c>
      <c r="AU212" s="256" t="s">
        <v>95</v>
      </c>
      <c r="AV212" s="13" t="s">
        <v>95</v>
      </c>
      <c r="AW212" s="13" t="s">
        <v>42</v>
      </c>
      <c r="AX212" s="13" t="s">
        <v>93</v>
      </c>
      <c r="AY212" s="256" t="s">
        <v>157</v>
      </c>
    </row>
    <row r="213" spans="1:65" s="2" customFormat="1" ht="16.5" customHeight="1">
      <c r="A213" s="38"/>
      <c r="B213" s="39"/>
      <c r="C213" s="228" t="s">
        <v>301</v>
      </c>
      <c r="D213" s="228" t="s">
        <v>159</v>
      </c>
      <c r="E213" s="229" t="s">
        <v>302</v>
      </c>
      <c r="F213" s="230" t="s">
        <v>303</v>
      </c>
      <c r="G213" s="231" t="s">
        <v>162</v>
      </c>
      <c r="H213" s="232">
        <v>1.864</v>
      </c>
      <c r="I213" s="233"/>
      <c r="J213" s="234">
        <f>ROUND(I213*H213,2)</f>
        <v>0</v>
      </c>
      <c r="K213" s="230" t="s">
        <v>163</v>
      </c>
      <c r="L213" s="44"/>
      <c r="M213" s="235" t="s">
        <v>1</v>
      </c>
      <c r="N213" s="236" t="s">
        <v>51</v>
      </c>
      <c r="O213" s="91"/>
      <c r="P213" s="237">
        <f>O213*H213</f>
        <v>0</v>
      </c>
      <c r="Q213" s="237">
        <v>0.00058</v>
      </c>
      <c r="R213" s="237">
        <f>Q213*H213</f>
        <v>0.00108112</v>
      </c>
      <c r="S213" s="237">
        <v>0</v>
      </c>
      <c r="T213" s="23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9" t="s">
        <v>164</v>
      </c>
      <c r="AT213" s="239" t="s">
        <v>159</v>
      </c>
      <c r="AU213" s="239" t="s">
        <v>95</v>
      </c>
      <c r="AY213" s="16" t="s">
        <v>157</v>
      </c>
      <c r="BE213" s="240">
        <f>IF(N213="základní",J213,0)</f>
        <v>0</v>
      </c>
      <c r="BF213" s="240">
        <f>IF(N213="snížená",J213,0)</f>
        <v>0</v>
      </c>
      <c r="BG213" s="240">
        <f>IF(N213="zákl. přenesená",J213,0)</f>
        <v>0</v>
      </c>
      <c r="BH213" s="240">
        <f>IF(N213="sníž. přenesená",J213,0)</f>
        <v>0</v>
      </c>
      <c r="BI213" s="240">
        <f>IF(N213="nulová",J213,0)</f>
        <v>0</v>
      </c>
      <c r="BJ213" s="16" t="s">
        <v>93</v>
      </c>
      <c r="BK213" s="240">
        <f>ROUND(I213*H213,2)</f>
        <v>0</v>
      </c>
      <c r="BL213" s="16" t="s">
        <v>164</v>
      </c>
      <c r="BM213" s="239" t="s">
        <v>304</v>
      </c>
    </row>
    <row r="214" spans="1:65" s="2" customFormat="1" ht="16.5" customHeight="1">
      <c r="A214" s="38"/>
      <c r="B214" s="39"/>
      <c r="C214" s="268" t="s">
        <v>305</v>
      </c>
      <c r="D214" s="268" t="s">
        <v>240</v>
      </c>
      <c r="E214" s="269" t="s">
        <v>241</v>
      </c>
      <c r="F214" s="270" t="s">
        <v>242</v>
      </c>
      <c r="G214" s="271" t="s">
        <v>205</v>
      </c>
      <c r="H214" s="272">
        <v>0.147</v>
      </c>
      <c r="I214" s="273"/>
      <c r="J214" s="274">
        <f>ROUND(I214*H214,2)</f>
        <v>0</v>
      </c>
      <c r="K214" s="270" t="s">
        <v>1</v>
      </c>
      <c r="L214" s="275"/>
      <c r="M214" s="276" t="s">
        <v>1</v>
      </c>
      <c r="N214" s="277" t="s">
        <v>51</v>
      </c>
      <c r="O214" s="91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3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9" t="s">
        <v>210</v>
      </c>
      <c r="AT214" s="239" t="s">
        <v>240</v>
      </c>
      <c r="AU214" s="239" t="s">
        <v>95</v>
      </c>
      <c r="AY214" s="16" t="s">
        <v>157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6" t="s">
        <v>93</v>
      </c>
      <c r="BK214" s="240">
        <f>ROUND(I214*H214,2)</f>
        <v>0</v>
      </c>
      <c r="BL214" s="16" t="s">
        <v>164</v>
      </c>
      <c r="BM214" s="239" t="s">
        <v>306</v>
      </c>
    </row>
    <row r="215" spans="1:51" s="13" customFormat="1" ht="12">
      <c r="A215" s="13"/>
      <c r="B215" s="246"/>
      <c r="C215" s="247"/>
      <c r="D215" s="241" t="s">
        <v>168</v>
      </c>
      <c r="E215" s="248" t="s">
        <v>1</v>
      </c>
      <c r="F215" s="249" t="s">
        <v>307</v>
      </c>
      <c r="G215" s="247"/>
      <c r="H215" s="250">
        <v>0.147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6" t="s">
        <v>168</v>
      </c>
      <c r="AU215" s="256" t="s">
        <v>95</v>
      </c>
      <c r="AV215" s="13" t="s">
        <v>95</v>
      </c>
      <c r="AW215" s="13" t="s">
        <v>42</v>
      </c>
      <c r="AX215" s="13" t="s">
        <v>93</v>
      </c>
      <c r="AY215" s="256" t="s">
        <v>157</v>
      </c>
    </row>
    <row r="216" spans="1:65" s="2" customFormat="1" ht="24.15" customHeight="1">
      <c r="A216" s="38"/>
      <c r="B216" s="39"/>
      <c r="C216" s="228" t="s">
        <v>308</v>
      </c>
      <c r="D216" s="228" t="s">
        <v>159</v>
      </c>
      <c r="E216" s="229" t="s">
        <v>309</v>
      </c>
      <c r="F216" s="230" t="s">
        <v>310</v>
      </c>
      <c r="G216" s="231" t="s">
        <v>272</v>
      </c>
      <c r="H216" s="232">
        <v>6</v>
      </c>
      <c r="I216" s="233"/>
      <c r="J216" s="234">
        <f>ROUND(I216*H216,2)</f>
        <v>0</v>
      </c>
      <c r="K216" s="230" t="s">
        <v>163</v>
      </c>
      <c r="L216" s="44"/>
      <c r="M216" s="235" t="s">
        <v>1</v>
      </c>
      <c r="N216" s="236" t="s">
        <v>51</v>
      </c>
      <c r="O216" s="91"/>
      <c r="P216" s="237">
        <f>O216*H216</f>
        <v>0</v>
      </c>
      <c r="Q216" s="237">
        <v>0.0007</v>
      </c>
      <c r="R216" s="237">
        <f>Q216*H216</f>
        <v>0.0042</v>
      </c>
      <c r="S216" s="237">
        <v>0</v>
      </c>
      <c r="T216" s="23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9" t="s">
        <v>164</v>
      </c>
      <c r="AT216" s="239" t="s">
        <v>159</v>
      </c>
      <c r="AU216" s="239" t="s">
        <v>95</v>
      </c>
      <c r="AY216" s="16" t="s">
        <v>157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6" t="s">
        <v>93</v>
      </c>
      <c r="BK216" s="240">
        <f>ROUND(I216*H216,2)</f>
        <v>0</v>
      </c>
      <c r="BL216" s="16" t="s">
        <v>164</v>
      </c>
      <c r="BM216" s="239" t="s">
        <v>311</v>
      </c>
    </row>
    <row r="217" spans="1:65" s="2" customFormat="1" ht="16.5" customHeight="1">
      <c r="A217" s="38"/>
      <c r="B217" s="39"/>
      <c r="C217" s="268" t="s">
        <v>312</v>
      </c>
      <c r="D217" s="268" t="s">
        <v>240</v>
      </c>
      <c r="E217" s="269" t="s">
        <v>313</v>
      </c>
      <c r="F217" s="270" t="s">
        <v>314</v>
      </c>
      <c r="G217" s="271" t="s">
        <v>272</v>
      </c>
      <c r="H217" s="272">
        <v>2</v>
      </c>
      <c r="I217" s="273"/>
      <c r="J217" s="274">
        <f>ROUND(I217*H217,2)</f>
        <v>0</v>
      </c>
      <c r="K217" s="270" t="s">
        <v>1</v>
      </c>
      <c r="L217" s="275"/>
      <c r="M217" s="276" t="s">
        <v>1</v>
      </c>
      <c r="N217" s="277" t="s">
        <v>51</v>
      </c>
      <c r="O217" s="91"/>
      <c r="P217" s="237">
        <f>O217*H217</f>
        <v>0</v>
      </c>
      <c r="Q217" s="237">
        <v>0.004</v>
      </c>
      <c r="R217" s="237">
        <f>Q217*H217</f>
        <v>0.008</v>
      </c>
      <c r="S217" s="237">
        <v>0</v>
      </c>
      <c r="T217" s="23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9" t="s">
        <v>210</v>
      </c>
      <c r="AT217" s="239" t="s">
        <v>240</v>
      </c>
      <c r="AU217" s="239" t="s">
        <v>95</v>
      </c>
      <c r="AY217" s="16" t="s">
        <v>157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6" t="s">
        <v>93</v>
      </c>
      <c r="BK217" s="240">
        <f>ROUND(I217*H217,2)</f>
        <v>0</v>
      </c>
      <c r="BL217" s="16" t="s">
        <v>164</v>
      </c>
      <c r="BM217" s="239" t="s">
        <v>315</v>
      </c>
    </row>
    <row r="218" spans="1:65" s="2" customFormat="1" ht="16.5" customHeight="1">
      <c r="A218" s="38"/>
      <c r="B218" s="39"/>
      <c r="C218" s="268" t="s">
        <v>316</v>
      </c>
      <c r="D218" s="268" t="s">
        <v>240</v>
      </c>
      <c r="E218" s="269" t="s">
        <v>317</v>
      </c>
      <c r="F218" s="270" t="s">
        <v>318</v>
      </c>
      <c r="G218" s="271" t="s">
        <v>272</v>
      </c>
      <c r="H218" s="272">
        <v>2</v>
      </c>
      <c r="I218" s="273"/>
      <c r="J218" s="274">
        <f>ROUND(I218*H218,2)</f>
        <v>0</v>
      </c>
      <c r="K218" s="270" t="s">
        <v>1</v>
      </c>
      <c r="L218" s="275"/>
      <c r="M218" s="276" t="s">
        <v>1</v>
      </c>
      <c r="N218" s="277" t="s">
        <v>51</v>
      </c>
      <c r="O218" s="91"/>
      <c r="P218" s="237">
        <f>O218*H218</f>
        <v>0</v>
      </c>
      <c r="Q218" s="237">
        <v>0.005</v>
      </c>
      <c r="R218" s="237">
        <f>Q218*H218</f>
        <v>0.01</v>
      </c>
      <c r="S218" s="237">
        <v>0</v>
      </c>
      <c r="T218" s="23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9" t="s">
        <v>210</v>
      </c>
      <c r="AT218" s="239" t="s">
        <v>240</v>
      </c>
      <c r="AU218" s="239" t="s">
        <v>95</v>
      </c>
      <c r="AY218" s="16" t="s">
        <v>157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6" t="s">
        <v>93</v>
      </c>
      <c r="BK218" s="240">
        <f>ROUND(I218*H218,2)</f>
        <v>0</v>
      </c>
      <c r="BL218" s="16" t="s">
        <v>164</v>
      </c>
      <c r="BM218" s="239" t="s">
        <v>319</v>
      </c>
    </row>
    <row r="219" spans="1:65" s="2" customFormat="1" ht="16.5" customHeight="1">
      <c r="A219" s="38"/>
      <c r="B219" s="39"/>
      <c r="C219" s="268" t="s">
        <v>320</v>
      </c>
      <c r="D219" s="268" t="s">
        <v>240</v>
      </c>
      <c r="E219" s="269" t="s">
        <v>321</v>
      </c>
      <c r="F219" s="270" t="s">
        <v>322</v>
      </c>
      <c r="G219" s="271" t="s">
        <v>272</v>
      </c>
      <c r="H219" s="272">
        <v>2</v>
      </c>
      <c r="I219" s="273"/>
      <c r="J219" s="274">
        <f>ROUND(I219*H219,2)</f>
        <v>0</v>
      </c>
      <c r="K219" s="270" t="s">
        <v>1</v>
      </c>
      <c r="L219" s="275"/>
      <c r="M219" s="276" t="s">
        <v>1</v>
      </c>
      <c r="N219" s="277" t="s">
        <v>51</v>
      </c>
      <c r="O219" s="91"/>
      <c r="P219" s="237">
        <f>O219*H219</f>
        <v>0</v>
      </c>
      <c r="Q219" s="237">
        <v>0.005</v>
      </c>
      <c r="R219" s="237">
        <f>Q219*H219</f>
        <v>0.01</v>
      </c>
      <c r="S219" s="237">
        <v>0</v>
      </c>
      <c r="T219" s="23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9" t="s">
        <v>210</v>
      </c>
      <c r="AT219" s="239" t="s">
        <v>240</v>
      </c>
      <c r="AU219" s="239" t="s">
        <v>95</v>
      </c>
      <c r="AY219" s="16" t="s">
        <v>157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6" t="s">
        <v>93</v>
      </c>
      <c r="BK219" s="240">
        <f>ROUND(I219*H219,2)</f>
        <v>0</v>
      </c>
      <c r="BL219" s="16" t="s">
        <v>164</v>
      </c>
      <c r="BM219" s="239" t="s">
        <v>323</v>
      </c>
    </row>
    <row r="220" spans="1:65" s="2" customFormat="1" ht="16.5" customHeight="1">
      <c r="A220" s="38"/>
      <c r="B220" s="39"/>
      <c r="C220" s="268" t="s">
        <v>324</v>
      </c>
      <c r="D220" s="268" t="s">
        <v>240</v>
      </c>
      <c r="E220" s="269" t="s">
        <v>325</v>
      </c>
      <c r="F220" s="270" t="s">
        <v>326</v>
      </c>
      <c r="G220" s="271" t="s">
        <v>272</v>
      </c>
      <c r="H220" s="272">
        <v>12</v>
      </c>
      <c r="I220" s="273"/>
      <c r="J220" s="274">
        <f>ROUND(I220*H220,2)</f>
        <v>0</v>
      </c>
      <c r="K220" s="270" t="s">
        <v>163</v>
      </c>
      <c r="L220" s="275"/>
      <c r="M220" s="276" t="s">
        <v>1</v>
      </c>
      <c r="N220" s="277" t="s">
        <v>51</v>
      </c>
      <c r="O220" s="91"/>
      <c r="P220" s="237">
        <f>O220*H220</f>
        <v>0</v>
      </c>
      <c r="Q220" s="237">
        <v>0.0004</v>
      </c>
      <c r="R220" s="237">
        <f>Q220*H220</f>
        <v>0.0048000000000000004</v>
      </c>
      <c r="S220" s="237">
        <v>0</v>
      </c>
      <c r="T220" s="23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9" t="s">
        <v>210</v>
      </c>
      <c r="AT220" s="239" t="s">
        <v>240</v>
      </c>
      <c r="AU220" s="239" t="s">
        <v>95</v>
      </c>
      <c r="AY220" s="16" t="s">
        <v>157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6" t="s">
        <v>93</v>
      </c>
      <c r="BK220" s="240">
        <f>ROUND(I220*H220,2)</f>
        <v>0</v>
      </c>
      <c r="BL220" s="16" t="s">
        <v>164</v>
      </c>
      <c r="BM220" s="239" t="s">
        <v>327</v>
      </c>
    </row>
    <row r="221" spans="1:65" s="2" customFormat="1" ht="16.5" customHeight="1">
      <c r="A221" s="38"/>
      <c r="B221" s="39"/>
      <c r="C221" s="268" t="s">
        <v>328</v>
      </c>
      <c r="D221" s="268" t="s">
        <v>240</v>
      </c>
      <c r="E221" s="269" t="s">
        <v>329</v>
      </c>
      <c r="F221" s="270" t="s">
        <v>330</v>
      </c>
      <c r="G221" s="271" t="s">
        <v>272</v>
      </c>
      <c r="H221" s="272">
        <v>6</v>
      </c>
      <c r="I221" s="273"/>
      <c r="J221" s="274">
        <f>ROUND(I221*H221,2)</f>
        <v>0</v>
      </c>
      <c r="K221" s="270" t="s">
        <v>163</v>
      </c>
      <c r="L221" s="275"/>
      <c r="M221" s="276" t="s">
        <v>1</v>
      </c>
      <c r="N221" s="277" t="s">
        <v>51</v>
      </c>
      <c r="O221" s="91"/>
      <c r="P221" s="237">
        <f>O221*H221</f>
        <v>0</v>
      </c>
      <c r="Q221" s="237">
        <v>0.00015</v>
      </c>
      <c r="R221" s="237">
        <f>Q221*H221</f>
        <v>0.0009</v>
      </c>
      <c r="S221" s="237">
        <v>0</v>
      </c>
      <c r="T221" s="23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9" t="s">
        <v>210</v>
      </c>
      <c r="AT221" s="239" t="s">
        <v>240</v>
      </c>
      <c r="AU221" s="239" t="s">
        <v>95</v>
      </c>
      <c r="AY221" s="16" t="s">
        <v>157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6" t="s">
        <v>93</v>
      </c>
      <c r="BK221" s="240">
        <f>ROUND(I221*H221,2)</f>
        <v>0</v>
      </c>
      <c r="BL221" s="16" t="s">
        <v>164</v>
      </c>
      <c r="BM221" s="239" t="s">
        <v>331</v>
      </c>
    </row>
    <row r="222" spans="1:65" s="2" customFormat="1" ht="24.15" customHeight="1">
      <c r="A222" s="38"/>
      <c r="B222" s="39"/>
      <c r="C222" s="228" t="s">
        <v>332</v>
      </c>
      <c r="D222" s="228" t="s">
        <v>159</v>
      </c>
      <c r="E222" s="229" t="s">
        <v>333</v>
      </c>
      <c r="F222" s="230" t="s">
        <v>334</v>
      </c>
      <c r="G222" s="231" t="s">
        <v>162</v>
      </c>
      <c r="H222" s="232">
        <v>16.192</v>
      </c>
      <c r="I222" s="233"/>
      <c r="J222" s="234">
        <f>ROUND(I222*H222,2)</f>
        <v>0</v>
      </c>
      <c r="K222" s="230" t="s">
        <v>1</v>
      </c>
      <c r="L222" s="44"/>
      <c r="M222" s="235" t="s">
        <v>1</v>
      </c>
      <c r="N222" s="236" t="s">
        <v>51</v>
      </c>
      <c r="O222" s="91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9" t="s">
        <v>164</v>
      </c>
      <c r="AT222" s="239" t="s">
        <v>159</v>
      </c>
      <c r="AU222" s="239" t="s">
        <v>95</v>
      </c>
      <c r="AY222" s="16" t="s">
        <v>157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6" t="s">
        <v>93</v>
      </c>
      <c r="BK222" s="240">
        <f>ROUND(I222*H222,2)</f>
        <v>0</v>
      </c>
      <c r="BL222" s="16" t="s">
        <v>164</v>
      </c>
      <c r="BM222" s="239" t="s">
        <v>335</v>
      </c>
    </row>
    <row r="223" spans="1:51" s="13" customFormat="1" ht="12">
      <c r="A223" s="13"/>
      <c r="B223" s="246"/>
      <c r="C223" s="247"/>
      <c r="D223" s="241" t="s">
        <v>168</v>
      </c>
      <c r="E223" s="248" t="s">
        <v>1</v>
      </c>
      <c r="F223" s="249" t="s">
        <v>336</v>
      </c>
      <c r="G223" s="247"/>
      <c r="H223" s="250">
        <v>8.85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6" t="s">
        <v>168</v>
      </c>
      <c r="AU223" s="256" t="s">
        <v>95</v>
      </c>
      <c r="AV223" s="13" t="s">
        <v>95</v>
      </c>
      <c r="AW223" s="13" t="s">
        <v>42</v>
      </c>
      <c r="AX223" s="13" t="s">
        <v>86</v>
      </c>
      <c r="AY223" s="256" t="s">
        <v>157</v>
      </c>
    </row>
    <row r="224" spans="1:51" s="13" customFormat="1" ht="12">
      <c r="A224" s="13"/>
      <c r="B224" s="246"/>
      <c r="C224" s="247"/>
      <c r="D224" s="241" t="s">
        <v>168</v>
      </c>
      <c r="E224" s="248" t="s">
        <v>1</v>
      </c>
      <c r="F224" s="249" t="s">
        <v>337</v>
      </c>
      <c r="G224" s="247"/>
      <c r="H224" s="250">
        <v>7.342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6" t="s">
        <v>168</v>
      </c>
      <c r="AU224" s="256" t="s">
        <v>95</v>
      </c>
      <c r="AV224" s="13" t="s">
        <v>95</v>
      </c>
      <c r="AW224" s="13" t="s">
        <v>42</v>
      </c>
      <c r="AX224" s="13" t="s">
        <v>86</v>
      </c>
      <c r="AY224" s="256" t="s">
        <v>157</v>
      </c>
    </row>
    <row r="225" spans="1:51" s="14" customFormat="1" ht="12">
      <c r="A225" s="14"/>
      <c r="B225" s="257"/>
      <c r="C225" s="258"/>
      <c r="D225" s="241" t="s">
        <v>168</v>
      </c>
      <c r="E225" s="259" t="s">
        <v>1</v>
      </c>
      <c r="F225" s="260" t="s">
        <v>189</v>
      </c>
      <c r="G225" s="258"/>
      <c r="H225" s="261">
        <v>16.192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7" t="s">
        <v>168</v>
      </c>
      <c r="AU225" s="267" t="s">
        <v>95</v>
      </c>
      <c r="AV225" s="14" t="s">
        <v>164</v>
      </c>
      <c r="AW225" s="14" t="s">
        <v>42</v>
      </c>
      <c r="AX225" s="14" t="s">
        <v>93</v>
      </c>
      <c r="AY225" s="267" t="s">
        <v>157</v>
      </c>
    </row>
    <row r="226" spans="1:65" s="2" customFormat="1" ht="33" customHeight="1">
      <c r="A226" s="38"/>
      <c r="B226" s="39"/>
      <c r="C226" s="228" t="s">
        <v>338</v>
      </c>
      <c r="D226" s="228" t="s">
        <v>159</v>
      </c>
      <c r="E226" s="229" t="s">
        <v>339</v>
      </c>
      <c r="F226" s="230" t="s">
        <v>340</v>
      </c>
      <c r="G226" s="231" t="s">
        <v>162</v>
      </c>
      <c r="H226" s="232">
        <v>182.93</v>
      </c>
      <c r="I226" s="233"/>
      <c r="J226" s="234">
        <f>ROUND(I226*H226,2)</f>
        <v>0</v>
      </c>
      <c r="K226" s="230" t="s">
        <v>163</v>
      </c>
      <c r="L226" s="44"/>
      <c r="M226" s="235" t="s">
        <v>1</v>
      </c>
      <c r="N226" s="236" t="s">
        <v>51</v>
      </c>
      <c r="O226" s="91"/>
      <c r="P226" s="237">
        <f>O226*H226</f>
        <v>0</v>
      </c>
      <c r="Q226" s="237">
        <v>0</v>
      </c>
      <c r="R226" s="237">
        <f>Q226*H226</f>
        <v>0</v>
      </c>
      <c r="S226" s="237">
        <v>0.064</v>
      </c>
      <c r="T226" s="238">
        <f>S226*H226</f>
        <v>11.70752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9" t="s">
        <v>164</v>
      </c>
      <c r="AT226" s="239" t="s">
        <v>159</v>
      </c>
      <c r="AU226" s="239" t="s">
        <v>95</v>
      </c>
      <c r="AY226" s="16" t="s">
        <v>157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6" t="s">
        <v>93</v>
      </c>
      <c r="BK226" s="240">
        <f>ROUND(I226*H226,2)</f>
        <v>0</v>
      </c>
      <c r="BL226" s="16" t="s">
        <v>164</v>
      </c>
      <c r="BM226" s="239" t="s">
        <v>341</v>
      </c>
    </row>
    <row r="227" spans="1:51" s="13" customFormat="1" ht="12">
      <c r="A227" s="13"/>
      <c r="B227" s="246"/>
      <c r="C227" s="247"/>
      <c r="D227" s="241" t="s">
        <v>168</v>
      </c>
      <c r="E227" s="248" t="s">
        <v>1</v>
      </c>
      <c r="F227" s="249" t="s">
        <v>342</v>
      </c>
      <c r="G227" s="247"/>
      <c r="H227" s="250">
        <v>182.93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6" t="s">
        <v>168</v>
      </c>
      <c r="AU227" s="256" t="s">
        <v>95</v>
      </c>
      <c r="AV227" s="13" t="s">
        <v>95</v>
      </c>
      <c r="AW227" s="13" t="s">
        <v>42</v>
      </c>
      <c r="AX227" s="13" t="s">
        <v>93</v>
      </c>
      <c r="AY227" s="256" t="s">
        <v>157</v>
      </c>
    </row>
    <row r="228" spans="1:65" s="2" customFormat="1" ht="24.15" customHeight="1">
      <c r="A228" s="38"/>
      <c r="B228" s="39"/>
      <c r="C228" s="228" t="s">
        <v>343</v>
      </c>
      <c r="D228" s="228" t="s">
        <v>159</v>
      </c>
      <c r="E228" s="229" t="s">
        <v>344</v>
      </c>
      <c r="F228" s="230" t="s">
        <v>345</v>
      </c>
      <c r="G228" s="231" t="s">
        <v>162</v>
      </c>
      <c r="H228" s="232">
        <v>182.93</v>
      </c>
      <c r="I228" s="233"/>
      <c r="J228" s="234">
        <f>ROUND(I228*H228,2)</f>
        <v>0</v>
      </c>
      <c r="K228" s="230" t="s">
        <v>163</v>
      </c>
      <c r="L228" s="44"/>
      <c r="M228" s="235" t="s">
        <v>1</v>
      </c>
      <c r="N228" s="236" t="s">
        <v>51</v>
      </c>
      <c r="O228" s="91"/>
      <c r="P228" s="237">
        <f>O228*H228</f>
        <v>0</v>
      </c>
      <c r="Q228" s="237">
        <v>0.00225</v>
      </c>
      <c r="R228" s="237">
        <f>Q228*H228</f>
        <v>0.4115925</v>
      </c>
      <c r="S228" s="237">
        <v>0</v>
      </c>
      <c r="T228" s="23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9" t="s">
        <v>164</v>
      </c>
      <c r="AT228" s="239" t="s">
        <v>159</v>
      </c>
      <c r="AU228" s="239" t="s">
        <v>95</v>
      </c>
      <c r="AY228" s="16" t="s">
        <v>157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6" t="s">
        <v>93</v>
      </c>
      <c r="BK228" s="240">
        <f>ROUND(I228*H228,2)</f>
        <v>0</v>
      </c>
      <c r="BL228" s="16" t="s">
        <v>164</v>
      </c>
      <c r="BM228" s="239" t="s">
        <v>346</v>
      </c>
    </row>
    <row r="229" spans="1:47" s="2" customFormat="1" ht="12">
      <c r="A229" s="38"/>
      <c r="B229" s="39"/>
      <c r="C229" s="40"/>
      <c r="D229" s="241" t="s">
        <v>166</v>
      </c>
      <c r="E229" s="40"/>
      <c r="F229" s="242" t="s">
        <v>347</v>
      </c>
      <c r="G229" s="40"/>
      <c r="H229" s="40"/>
      <c r="I229" s="243"/>
      <c r="J229" s="40"/>
      <c r="K229" s="40"/>
      <c r="L229" s="44"/>
      <c r="M229" s="244"/>
      <c r="N229" s="24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6" t="s">
        <v>166</v>
      </c>
      <c r="AU229" s="16" t="s">
        <v>95</v>
      </c>
    </row>
    <row r="230" spans="1:51" s="13" customFormat="1" ht="12">
      <c r="A230" s="13"/>
      <c r="B230" s="246"/>
      <c r="C230" s="247"/>
      <c r="D230" s="241" t="s">
        <v>168</v>
      </c>
      <c r="E230" s="248" t="s">
        <v>1</v>
      </c>
      <c r="F230" s="249" t="s">
        <v>348</v>
      </c>
      <c r="G230" s="247"/>
      <c r="H230" s="250">
        <v>182.93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6" t="s">
        <v>168</v>
      </c>
      <c r="AU230" s="256" t="s">
        <v>95</v>
      </c>
      <c r="AV230" s="13" t="s">
        <v>95</v>
      </c>
      <c r="AW230" s="13" t="s">
        <v>42</v>
      </c>
      <c r="AX230" s="13" t="s">
        <v>93</v>
      </c>
      <c r="AY230" s="256" t="s">
        <v>157</v>
      </c>
    </row>
    <row r="231" spans="1:65" s="2" customFormat="1" ht="16.5" customHeight="1">
      <c r="A231" s="38"/>
      <c r="B231" s="39"/>
      <c r="C231" s="228" t="s">
        <v>349</v>
      </c>
      <c r="D231" s="228" t="s">
        <v>159</v>
      </c>
      <c r="E231" s="229" t="s">
        <v>350</v>
      </c>
      <c r="F231" s="230" t="s">
        <v>351</v>
      </c>
      <c r="G231" s="231" t="s">
        <v>162</v>
      </c>
      <c r="H231" s="232">
        <v>317.96</v>
      </c>
      <c r="I231" s="233"/>
      <c r="J231" s="234">
        <f>ROUND(I231*H231,2)</f>
        <v>0</v>
      </c>
      <c r="K231" s="230" t="s">
        <v>1</v>
      </c>
      <c r="L231" s="44"/>
      <c r="M231" s="235" t="s">
        <v>1</v>
      </c>
      <c r="N231" s="236" t="s">
        <v>51</v>
      </c>
      <c r="O231" s="91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3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9" t="s">
        <v>164</v>
      </c>
      <c r="AT231" s="239" t="s">
        <v>159</v>
      </c>
      <c r="AU231" s="239" t="s">
        <v>95</v>
      </c>
      <c r="AY231" s="16" t="s">
        <v>157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6" t="s">
        <v>93</v>
      </c>
      <c r="BK231" s="240">
        <f>ROUND(I231*H231,2)</f>
        <v>0</v>
      </c>
      <c r="BL231" s="16" t="s">
        <v>164</v>
      </c>
      <c r="BM231" s="239" t="s">
        <v>352</v>
      </c>
    </row>
    <row r="232" spans="1:51" s="13" customFormat="1" ht="12">
      <c r="A232" s="13"/>
      <c r="B232" s="246"/>
      <c r="C232" s="247"/>
      <c r="D232" s="241" t="s">
        <v>168</v>
      </c>
      <c r="E232" s="248" t="s">
        <v>1</v>
      </c>
      <c r="F232" s="249" t="s">
        <v>353</v>
      </c>
      <c r="G232" s="247"/>
      <c r="H232" s="250">
        <v>317.96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6" t="s">
        <v>168</v>
      </c>
      <c r="AU232" s="256" t="s">
        <v>95</v>
      </c>
      <c r="AV232" s="13" t="s">
        <v>95</v>
      </c>
      <c r="AW232" s="13" t="s">
        <v>42</v>
      </c>
      <c r="AX232" s="13" t="s">
        <v>93</v>
      </c>
      <c r="AY232" s="256" t="s">
        <v>157</v>
      </c>
    </row>
    <row r="233" spans="1:65" s="2" customFormat="1" ht="21.75" customHeight="1">
      <c r="A233" s="38"/>
      <c r="B233" s="39"/>
      <c r="C233" s="228" t="s">
        <v>354</v>
      </c>
      <c r="D233" s="228" t="s">
        <v>159</v>
      </c>
      <c r="E233" s="229" t="s">
        <v>355</v>
      </c>
      <c r="F233" s="230" t="s">
        <v>356</v>
      </c>
      <c r="G233" s="231" t="s">
        <v>162</v>
      </c>
      <c r="H233" s="232">
        <v>0.84</v>
      </c>
      <c r="I233" s="233"/>
      <c r="J233" s="234">
        <f>ROUND(I233*H233,2)</f>
        <v>0</v>
      </c>
      <c r="K233" s="230" t="s">
        <v>163</v>
      </c>
      <c r="L233" s="44"/>
      <c r="M233" s="235" t="s">
        <v>1</v>
      </c>
      <c r="N233" s="236" t="s">
        <v>51</v>
      </c>
      <c r="O233" s="91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9" t="s">
        <v>164</v>
      </c>
      <c r="AT233" s="239" t="s">
        <v>159</v>
      </c>
      <c r="AU233" s="239" t="s">
        <v>95</v>
      </c>
      <c r="AY233" s="16" t="s">
        <v>157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6" t="s">
        <v>93</v>
      </c>
      <c r="BK233" s="240">
        <f>ROUND(I233*H233,2)</f>
        <v>0</v>
      </c>
      <c r="BL233" s="16" t="s">
        <v>164</v>
      </c>
      <c r="BM233" s="239" t="s">
        <v>357</v>
      </c>
    </row>
    <row r="234" spans="1:47" s="2" customFormat="1" ht="12">
      <c r="A234" s="38"/>
      <c r="B234" s="39"/>
      <c r="C234" s="40"/>
      <c r="D234" s="241" t="s">
        <v>166</v>
      </c>
      <c r="E234" s="40"/>
      <c r="F234" s="242" t="s">
        <v>358</v>
      </c>
      <c r="G234" s="40"/>
      <c r="H234" s="40"/>
      <c r="I234" s="243"/>
      <c r="J234" s="40"/>
      <c r="K234" s="40"/>
      <c r="L234" s="44"/>
      <c r="M234" s="244"/>
      <c r="N234" s="24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6" t="s">
        <v>166</v>
      </c>
      <c r="AU234" s="16" t="s">
        <v>95</v>
      </c>
    </row>
    <row r="235" spans="1:51" s="13" customFormat="1" ht="12">
      <c r="A235" s="13"/>
      <c r="B235" s="246"/>
      <c r="C235" s="247"/>
      <c r="D235" s="241" t="s">
        <v>168</v>
      </c>
      <c r="E235" s="248" t="s">
        <v>1</v>
      </c>
      <c r="F235" s="249" t="s">
        <v>359</v>
      </c>
      <c r="G235" s="247"/>
      <c r="H235" s="250">
        <v>0.84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6" t="s">
        <v>168</v>
      </c>
      <c r="AU235" s="256" t="s">
        <v>95</v>
      </c>
      <c r="AV235" s="13" t="s">
        <v>95</v>
      </c>
      <c r="AW235" s="13" t="s">
        <v>42</v>
      </c>
      <c r="AX235" s="13" t="s">
        <v>93</v>
      </c>
      <c r="AY235" s="256" t="s">
        <v>157</v>
      </c>
    </row>
    <row r="236" spans="1:65" s="2" customFormat="1" ht="16.5" customHeight="1">
      <c r="A236" s="38"/>
      <c r="B236" s="39"/>
      <c r="C236" s="268" t="s">
        <v>360</v>
      </c>
      <c r="D236" s="268" t="s">
        <v>240</v>
      </c>
      <c r="E236" s="269" t="s">
        <v>361</v>
      </c>
      <c r="F236" s="270" t="s">
        <v>362</v>
      </c>
      <c r="G236" s="271" t="s">
        <v>162</v>
      </c>
      <c r="H236" s="272">
        <v>0.882</v>
      </c>
      <c r="I236" s="273"/>
      <c r="J236" s="274">
        <f>ROUND(I236*H236,2)</f>
        <v>0</v>
      </c>
      <c r="K236" s="270" t="s">
        <v>1</v>
      </c>
      <c r="L236" s="275"/>
      <c r="M236" s="276" t="s">
        <v>1</v>
      </c>
      <c r="N236" s="277" t="s">
        <v>51</v>
      </c>
      <c r="O236" s="91"/>
      <c r="P236" s="237">
        <f>O236*H236</f>
        <v>0</v>
      </c>
      <c r="Q236" s="237">
        <v>0</v>
      </c>
      <c r="R236" s="237">
        <f>Q236*H236</f>
        <v>0</v>
      </c>
      <c r="S236" s="237">
        <v>0</v>
      </c>
      <c r="T236" s="23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9" t="s">
        <v>210</v>
      </c>
      <c r="AT236" s="239" t="s">
        <v>240</v>
      </c>
      <c r="AU236" s="239" t="s">
        <v>95</v>
      </c>
      <c r="AY236" s="16" t="s">
        <v>157</v>
      </c>
      <c r="BE236" s="240">
        <f>IF(N236="základní",J236,0)</f>
        <v>0</v>
      </c>
      <c r="BF236" s="240">
        <f>IF(N236="snížená",J236,0)</f>
        <v>0</v>
      </c>
      <c r="BG236" s="240">
        <f>IF(N236="zákl. přenesená",J236,0)</f>
        <v>0</v>
      </c>
      <c r="BH236" s="240">
        <f>IF(N236="sníž. přenesená",J236,0)</f>
        <v>0</v>
      </c>
      <c r="BI236" s="240">
        <f>IF(N236="nulová",J236,0)</f>
        <v>0</v>
      </c>
      <c r="BJ236" s="16" t="s">
        <v>93</v>
      </c>
      <c r="BK236" s="240">
        <f>ROUND(I236*H236,2)</f>
        <v>0</v>
      </c>
      <c r="BL236" s="16" t="s">
        <v>164</v>
      </c>
      <c r="BM236" s="239" t="s">
        <v>363</v>
      </c>
    </row>
    <row r="237" spans="1:47" s="2" customFormat="1" ht="12">
      <c r="A237" s="38"/>
      <c r="B237" s="39"/>
      <c r="C237" s="40"/>
      <c r="D237" s="241" t="s">
        <v>166</v>
      </c>
      <c r="E237" s="40"/>
      <c r="F237" s="242" t="s">
        <v>364</v>
      </c>
      <c r="G237" s="40"/>
      <c r="H237" s="40"/>
      <c r="I237" s="243"/>
      <c r="J237" s="40"/>
      <c r="K237" s="40"/>
      <c r="L237" s="44"/>
      <c r="M237" s="244"/>
      <c r="N237" s="24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6" t="s">
        <v>166</v>
      </c>
      <c r="AU237" s="16" t="s">
        <v>95</v>
      </c>
    </row>
    <row r="238" spans="1:51" s="13" customFormat="1" ht="12">
      <c r="A238" s="13"/>
      <c r="B238" s="246"/>
      <c r="C238" s="247"/>
      <c r="D238" s="241" t="s">
        <v>168</v>
      </c>
      <c r="E238" s="248" t="s">
        <v>1</v>
      </c>
      <c r="F238" s="249" t="s">
        <v>365</v>
      </c>
      <c r="G238" s="247"/>
      <c r="H238" s="250">
        <v>0.882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6" t="s">
        <v>168</v>
      </c>
      <c r="AU238" s="256" t="s">
        <v>95</v>
      </c>
      <c r="AV238" s="13" t="s">
        <v>95</v>
      </c>
      <c r="AW238" s="13" t="s">
        <v>42</v>
      </c>
      <c r="AX238" s="13" t="s">
        <v>93</v>
      </c>
      <c r="AY238" s="256" t="s">
        <v>157</v>
      </c>
    </row>
    <row r="239" spans="1:65" s="2" customFormat="1" ht="16.5" customHeight="1">
      <c r="A239" s="38"/>
      <c r="B239" s="39"/>
      <c r="C239" s="268" t="s">
        <v>366</v>
      </c>
      <c r="D239" s="268" t="s">
        <v>240</v>
      </c>
      <c r="E239" s="269" t="s">
        <v>367</v>
      </c>
      <c r="F239" s="270" t="s">
        <v>368</v>
      </c>
      <c r="G239" s="271" t="s">
        <v>223</v>
      </c>
      <c r="H239" s="272">
        <v>16.148</v>
      </c>
      <c r="I239" s="273"/>
      <c r="J239" s="274">
        <f>ROUND(I239*H239,2)</f>
        <v>0</v>
      </c>
      <c r="K239" s="270" t="s">
        <v>1</v>
      </c>
      <c r="L239" s="275"/>
      <c r="M239" s="276" t="s">
        <v>1</v>
      </c>
      <c r="N239" s="277" t="s">
        <v>51</v>
      </c>
      <c r="O239" s="91"/>
      <c r="P239" s="237">
        <f>O239*H239</f>
        <v>0</v>
      </c>
      <c r="Q239" s="237">
        <v>1</v>
      </c>
      <c r="R239" s="237">
        <f>Q239*H239</f>
        <v>16.148</v>
      </c>
      <c r="S239" s="237">
        <v>0</v>
      </c>
      <c r="T239" s="23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9" t="s">
        <v>210</v>
      </c>
      <c r="AT239" s="239" t="s">
        <v>240</v>
      </c>
      <c r="AU239" s="239" t="s">
        <v>95</v>
      </c>
      <c r="AY239" s="16" t="s">
        <v>157</v>
      </c>
      <c r="BE239" s="240">
        <f>IF(N239="základní",J239,0)</f>
        <v>0</v>
      </c>
      <c r="BF239" s="240">
        <f>IF(N239="snížená",J239,0)</f>
        <v>0</v>
      </c>
      <c r="BG239" s="240">
        <f>IF(N239="zákl. přenesená",J239,0)</f>
        <v>0</v>
      </c>
      <c r="BH239" s="240">
        <f>IF(N239="sníž. přenesená",J239,0)</f>
        <v>0</v>
      </c>
      <c r="BI239" s="240">
        <f>IF(N239="nulová",J239,0)</f>
        <v>0</v>
      </c>
      <c r="BJ239" s="16" t="s">
        <v>93</v>
      </c>
      <c r="BK239" s="240">
        <f>ROUND(I239*H239,2)</f>
        <v>0</v>
      </c>
      <c r="BL239" s="16" t="s">
        <v>164</v>
      </c>
      <c r="BM239" s="239" t="s">
        <v>369</v>
      </c>
    </row>
    <row r="240" spans="1:51" s="13" customFormat="1" ht="12">
      <c r="A240" s="13"/>
      <c r="B240" s="246"/>
      <c r="C240" s="247"/>
      <c r="D240" s="241" t="s">
        <v>168</v>
      </c>
      <c r="E240" s="248" t="s">
        <v>1</v>
      </c>
      <c r="F240" s="249" t="s">
        <v>370</v>
      </c>
      <c r="G240" s="247"/>
      <c r="H240" s="250">
        <v>16.148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6" t="s">
        <v>168</v>
      </c>
      <c r="AU240" s="256" t="s">
        <v>95</v>
      </c>
      <c r="AV240" s="13" t="s">
        <v>95</v>
      </c>
      <c r="AW240" s="13" t="s">
        <v>42</v>
      </c>
      <c r="AX240" s="13" t="s">
        <v>93</v>
      </c>
      <c r="AY240" s="256" t="s">
        <v>157</v>
      </c>
    </row>
    <row r="241" spans="1:65" s="2" customFormat="1" ht="24.15" customHeight="1">
      <c r="A241" s="38"/>
      <c r="B241" s="39"/>
      <c r="C241" s="228" t="s">
        <v>371</v>
      </c>
      <c r="D241" s="228" t="s">
        <v>159</v>
      </c>
      <c r="E241" s="229" t="s">
        <v>372</v>
      </c>
      <c r="F241" s="230" t="s">
        <v>373</v>
      </c>
      <c r="G241" s="231" t="s">
        <v>272</v>
      </c>
      <c r="H241" s="232">
        <v>2</v>
      </c>
      <c r="I241" s="233"/>
      <c r="J241" s="234">
        <f>ROUND(I241*H241,2)</f>
        <v>0</v>
      </c>
      <c r="K241" s="230" t="s">
        <v>163</v>
      </c>
      <c r="L241" s="44"/>
      <c r="M241" s="235" t="s">
        <v>1</v>
      </c>
      <c r="N241" s="236" t="s">
        <v>51</v>
      </c>
      <c r="O241" s="91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3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9" t="s">
        <v>164</v>
      </c>
      <c r="AT241" s="239" t="s">
        <v>159</v>
      </c>
      <c r="AU241" s="239" t="s">
        <v>95</v>
      </c>
      <c r="AY241" s="16" t="s">
        <v>157</v>
      </c>
      <c r="BE241" s="240">
        <f>IF(N241="základní",J241,0)</f>
        <v>0</v>
      </c>
      <c r="BF241" s="240">
        <f>IF(N241="snížená",J241,0)</f>
        <v>0</v>
      </c>
      <c r="BG241" s="240">
        <f>IF(N241="zákl. přenesená",J241,0)</f>
        <v>0</v>
      </c>
      <c r="BH241" s="240">
        <f>IF(N241="sníž. přenesená",J241,0)</f>
        <v>0</v>
      </c>
      <c r="BI241" s="240">
        <f>IF(N241="nulová",J241,0)</f>
        <v>0</v>
      </c>
      <c r="BJ241" s="16" t="s">
        <v>93</v>
      </c>
      <c r="BK241" s="240">
        <f>ROUND(I241*H241,2)</f>
        <v>0</v>
      </c>
      <c r="BL241" s="16" t="s">
        <v>164</v>
      </c>
      <c r="BM241" s="239" t="s">
        <v>374</v>
      </c>
    </row>
    <row r="242" spans="1:65" s="2" customFormat="1" ht="16.5" customHeight="1">
      <c r="A242" s="38"/>
      <c r="B242" s="39"/>
      <c r="C242" s="228" t="s">
        <v>375</v>
      </c>
      <c r="D242" s="228" t="s">
        <v>159</v>
      </c>
      <c r="E242" s="229" t="s">
        <v>376</v>
      </c>
      <c r="F242" s="230" t="s">
        <v>377</v>
      </c>
      <c r="G242" s="231" t="s">
        <v>172</v>
      </c>
      <c r="H242" s="232">
        <v>59.543</v>
      </c>
      <c r="I242" s="233"/>
      <c r="J242" s="234">
        <f>ROUND(I242*H242,2)</f>
        <v>0</v>
      </c>
      <c r="K242" s="230" t="s">
        <v>163</v>
      </c>
      <c r="L242" s="44"/>
      <c r="M242" s="235" t="s">
        <v>1</v>
      </c>
      <c r="N242" s="236" t="s">
        <v>51</v>
      </c>
      <c r="O242" s="91"/>
      <c r="P242" s="237">
        <f>O242*H242</f>
        <v>0</v>
      </c>
      <c r="Q242" s="237">
        <v>0</v>
      </c>
      <c r="R242" s="237">
        <f>Q242*H242</f>
        <v>0</v>
      </c>
      <c r="S242" s="237">
        <v>0</v>
      </c>
      <c r="T242" s="23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9" t="s">
        <v>164</v>
      </c>
      <c r="AT242" s="239" t="s">
        <v>159</v>
      </c>
      <c r="AU242" s="239" t="s">
        <v>95</v>
      </c>
      <c r="AY242" s="16" t="s">
        <v>157</v>
      </c>
      <c r="BE242" s="240">
        <f>IF(N242="základní",J242,0)</f>
        <v>0</v>
      </c>
      <c r="BF242" s="240">
        <f>IF(N242="snížená",J242,0)</f>
        <v>0</v>
      </c>
      <c r="BG242" s="240">
        <f>IF(N242="zákl. přenesená",J242,0)</f>
        <v>0</v>
      </c>
      <c r="BH242" s="240">
        <f>IF(N242="sníž. přenesená",J242,0)</f>
        <v>0</v>
      </c>
      <c r="BI242" s="240">
        <f>IF(N242="nulová",J242,0)</f>
        <v>0</v>
      </c>
      <c r="BJ242" s="16" t="s">
        <v>93</v>
      </c>
      <c r="BK242" s="240">
        <f>ROUND(I242*H242,2)</f>
        <v>0</v>
      </c>
      <c r="BL242" s="16" t="s">
        <v>164</v>
      </c>
      <c r="BM242" s="239" t="s">
        <v>378</v>
      </c>
    </row>
    <row r="243" spans="1:51" s="13" customFormat="1" ht="12">
      <c r="A243" s="13"/>
      <c r="B243" s="246"/>
      <c r="C243" s="247"/>
      <c r="D243" s="241" t="s">
        <v>168</v>
      </c>
      <c r="E243" s="248" t="s">
        <v>1</v>
      </c>
      <c r="F243" s="249" t="s">
        <v>379</v>
      </c>
      <c r="G243" s="247"/>
      <c r="H243" s="250">
        <v>59.543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6" t="s">
        <v>168</v>
      </c>
      <c r="AU243" s="256" t="s">
        <v>95</v>
      </c>
      <c r="AV243" s="13" t="s">
        <v>95</v>
      </c>
      <c r="AW243" s="13" t="s">
        <v>42</v>
      </c>
      <c r="AX243" s="13" t="s">
        <v>93</v>
      </c>
      <c r="AY243" s="256" t="s">
        <v>157</v>
      </c>
    </row>
    <row r="244" spans="1:65" s="2" customFormat="1" ht="21.75" customHeight="1">
      <c r="A244" s="38"/>
      <c r="B244" s="39"/>
      <c r="C244" s="228" t="s">
        <v>380</v>
      </c>
      <c r="D244" s="228" t="s">
        <v>159</v>
      </c>
      <c r="E244" s="229" t="s">
        <v>381</v>
      </c>
      <c r="F244" s="230" t="s">
        <v>382</v>
      </c>
      <c r="G244" s="231" t="s">
        <v>172</v>
      </c>
      <c r="H244" s="232">
        <v>59.543</v>
      </c>
      <c r="I244" s="233"/>
      <c r="J244" s="234">
        <f>ROUND(I244*H244,2)</f>
        <v>0</v>
      </c>
      <c r="K244" s="230" t="s">
        <v>163</v>
      </c>
      <c r="L244" s="44"/>
      <c r="M244" s="235" t="s">
        <v>1</v>
      </c>
      <c r="N244" s="236" t="s">
        <v>51</v>
      </c>
      <c r="O244" s="91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3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9" t="s">
        <v>164</v>
      </c>
      <c r="AT244" s="239" t="s">
        <v>159</v>
      </c>
      <c r="AU244" s="239" t="s">
        <v>95</v>
      </c>
      <c r="AY244" s="16" t="s">
        <v>157</v>
      </c>
      <c r="BE244" s="240">
        <f>IF(N244="základní",J244,0)</f>
        <v>0</v>
      </c>
      <c r="BF244" s="240">
        <f>IF(N244="snížená",J244,0)</f>
        <v>0</v>
      </c>
      <c r="BG244" s="240">
        <f>IF(N244="zákl. přenesená",J244,0)</f>
        <v>0</v>
      </c>
      <c r="BH244" s="240">
        <f>IF(N244="sníž. přenesená",J244,0)</f>
        <v>0</v>
      </c>
      <c r="BI244" s="240">
        <f>IF(N244="nulová",J244,0)</f>
        <v>0</v>
      </c>
      <c r="BJ244" s="16" t="s">
        <v>93</v>
      </c>
      <c r="BK244" s="240">
        <f>ROUND(I244*H244,2)</f>
        <v>0</v>
      </c>
      <c r="BL244" s="16" t="s">
        <v>164</v>
      </c>
      <c r="BM244" s="239" t="s">
        <v>383</v>
      </c>
    </row>
    <row r="245" spans="1:47" s="2" customFormat="1" ht="12">
      <c r="A245" s="38"/>
      <c r="B245" s="39"/>
      <c r="C245" s="40"/>
      <c r="D245" s="241" t="s">
        <v>166</v>
      </c>
      <c r="E245" s="40"/>
      <c r="F245" s="242" t="s">
        <v>384</v>
      </c>
      <c r="G245" s="40"/>
      <c r="H245" s="40"/>
      <c r="I245" s="243"/>
      <c r="J245" s="40"/>
      <c r="K245" s="40"/>
      <c r="L245" s="44"/>
      <c r="M245" s="244"/>
      <c r="N245" s="24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6" t="s">
        <v>166</v>
      </c>
      <c r="AU245" s="16" t="s">
        <v>95</v>
      </c>
    </row>
    <row r="246" spans="1:65" s="2" customFormat="1" ht="24.15" customHeight="1">
      <c r="A246" s="38"/>
      <c r="B246" s="39"/>
      <c r="C246" s="228" t="s">
        <v>29</v>
      </c>
      <c r="D246" s="228" t="s">
        <v>159</v>
      </c>
      <c r="E246" s="229" t="s">
        <v>385</v>
      </c>
      <c r="F246" s="230" t="s">
        <v>386</v>
      </c>
      <c r="G246" s="231" t="s">
        <v>272</v>
      </c>
      <c r="H246" s="232">
        <v>40</v>
      </c>
      <c r="I246" s="233"/>
      <c r="J246" s="234">
        <f>ROUND(I246*H246,2)</f>
        <v>0</v>
      </c>
      <c r="K246" s="230" t="s">
        <v>163</v>
      </c>
      <c r="L246" s="44"/>
      <c r="M246" s="235" t="s">
        <v>1</v>
      </c>
      <c r="N246" s="236" t="s">
        <v>51</v>
      </c>
      <c r="O246" s="91"/>
      <c r="P246" s="237">
        <f>O246*H246</f>
        <v>0</v>
      </c>
      <c r="Q246" s="237">
        <v>0.00023</v>
      </c>
      <c r="R246" s="237">
        <f>Q246*H246</f>
        <v>0.0092</v>
      </c>
      <c r="S246" s="237">
        <v>0</v>
      </c>
      <c r="T246" s="23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9" t="s">
        <v>164</v>
      </c>
      <c r="AT246" s="239" t="s">
        <v>159</v>
      </c>
      <c r="AU246" s="239" t="s">
        <v>95</v>
      </c>
      <c r="AY246" s="16" t="s">
        <v>157</v>
      </c>
      <c r="BE246" s="240">
        <f>IF(N246="základní",J246,0)</f>
        <v>0</v>
      </c>
      <c r="BF246" s="240">
        <f>IF(N246="snížená",J246,0)</f>
        <v>0</v>
      </c>
      <c r="BG246" s="240">
        <f>IF(N246="zákl. přenesená",J246,0)</f>
        <v>0</v>
      </c>
      <c r="BH246" s="240">
        <f>IF(N246="sníž. přenesená",J246,0)</f>
        <v>0</v>
      </c>
      <c r="BI246" s="240">
        <f>IF(N246="nulová",J246,0)</f>
        <v>0</v>
      </c>
      <c r="BJ246" s="16" t="s">
        <v>93</v>
      </c>
      <c r="BK246" s="240">
        <f>ROUND(I246*H246,2)</f>
        <v>0</v>
      </c>
      <c r="BL246" s="16" t="s">
        <v>164</v>
      </c>
      <c r="BM246" s="239" t="s">
        <v>387</v>
      </c>
    </row>
    <row r="247" spans="1:51" s="13" customFormat="1" ht="12">
      <c r="A247" s="13"/>
      <c r="B247" s="246"/>
      <c r="C247" s="247"/>
      <c r="D247" s="241" t="s">
        <v>168</v>
      </c>
      <c r="E247" s="248" t="s">
        <v>1</v>
      </c>
      <c r="F247" s="249" t="s">
        <v>388</v>
      </c>
      <c r="G247" s="247"/>
      <c r="H247" s="250">
        <v>40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6" t="s">
        <v>168</v>
      </c>
      <c r="AU247" s="256" t="s">
        <v>95</v>
      </c>
      <c r="AV247" s="13" t="s">
        <v>95</v>
      </c>
      <c r="AW247" s="13" t="s">
        <v>42</v>
      </c>
      <c r="AX247" s="13" t="s">
        <v>93</v>
      </c>
      <c r="AY247" s="256" t="s">
        <v>157</v>
      </c>
    </row>
    <row r="248" spans="1:65" s="2" customFormat="1" ht="21.75" customHeight="1">
      <c r="A248" s="38"/>
      <c r="B248" s="39"/>
      <c r="C248" s="228" t="s">
        <v>389</v>
      </c>
      <c r="D248" s="228" t="s">
        <v>159</v>
      </c>
      <c r="E248" s="229" t="s">
        <v>390</v>
      </c>
      <c r="F248" s="230" t="s">
        <v>391</v>
      </c>
      <c r="G248" s="231" t="s">
        <v>272</v>
      </c>
      <c r="H248" s="232">
        <v>8</v>
      </c>
      <c r="I248" s="233"/>
      <c r="J248" s="234">
        <f>ROUND(I248*H248,2)</f>
        <v>0</v>
      </c>
      <c r="K248" s="230" t="s">
        <v>163</v>
      </c>
      <c r="L248" s="44"/>
      <c r="M248" s="235" t="s">
        <v>1</v>
      </c>
      <c r="N248" s="236" t="s">
        <v>51</v>
      </c>
      <c r="O248" s="91"/>
      <c r="P248" s="237">
        <f>O248*H248</f>
        <v>0</v>
      </c>
      <c r="Q248" s="237">
        <v>6E-05</v>
      </c>
      <c r="R248" s="237">
        <f>Q248*H248</f>
        <v>0.00048</v>
      </c>
      <c r="S248" s="237">
        <v>0</v>
      </c>
      <c r="T248" s="23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9" t="s">
        <v>164</v>
      </c>
      <c r="AT248" s="239" t="s">
        <v>159</v>
      </c>
      <c r="AU248" s="239" t="s">
        <v>95</v>
      </c>
      <c r="AY248" s="16" t="s">
        <v>157</v>
      </c>
      <c r="BE248" s="240">
        <f>IF(N248="základní",J248,0)</f>
        <v>0</v>
      </c>
      <c r="BF248" s="240">
        <f>IF(N248="snížená",J248,0)</f>
        <v>0</v>
      </c>
      <c r="BG248" s="240">
        <f>IF(N248="zákl. přenesená",J248,0)</f>
        <v>0</v>
      </c>
      <c r="BH248" s="240">
        <f>IF(N248="sníž. přenesená",J248,0)</f>
        <v>0</v>
      </c>
      <c r="BI248" s="240">
        <f>IF(N248="nulová",J248,0)</f>
        <v>0</v>
      </c>
      <c r="BJ248" s="16" t="s">
        <v>93</v>
      </c>
      <c r="BK248" s="240">
        <f>ROUND(I248*H248,2)</f>
        <v>0</v>
      </c>
      <c r="BL248" s="16" t="s">
        <v>164</v>
      </c>
      <c r="BM248" s="239" t="s">
        <v>392</v>
      </c>
    </row>
    <row r="249" spans="1:65" s="2" customFormat="1" ht="16.5" customHeight="1">
      <c r="A249" s="38"/>
      <c r="B249" s="39"/>
      <c r="C249" s="228" t="s">
        <v>393</v>
      </c>
      <c r="D249" s="228" t="s">
        <v>159</v>
      </c>
      <c r="E249" s="229" t="s">
        <v>394</v>
      </c>
      <c r="F249" s="230" t="s">
        <v>395</v>
      </c>
      <c r="G249" s="231" t="s">
        <v>396</v>
      </c>
      <c r="H249" s="232">
        <v>1</v>
      </c>
      <c r="I249" s="233"/>
      <c r="J249" s="234">
        <f>ROUND(I249*H249,2)</f>
        <v>0</v>
      </c>
      <c r="K249" s="230" t="s">
        <v>1</v>
      </c>
      <c r="L249" s="44"/>
      <c r="M249" s="235" t="s">
        <v>1</v>
      </c>
      <c r="N249" s="236" t="s">
        <v>51</v>
      </c>
      <c r="O249" s="91"/>
      <c r="P249" s="237">
        <f>O249*H249</f>
        <v>0</v>
      </c>
      <c r="Q249" s="237">
        <v>0</v>
      </c>
      <c r="R249" s="237">
        <f>Q249*H249</f>
        <v>0</v>
      </c>
      <c r="S249" s="237">
        <v>0</v>
      </c>
      <c r="T249" s="23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9" t="s">
        <v>164</v>
      </c>
      <c r="AT249" s="239" t="s">
        <v>159</v>
      </c>
      <c r="AU249" s="239" t="s">
        <v>95</v>
      </c>
      <c r="AY249" s="16" t="s">
        <v>157</v>
      </c>
      <c r="BE249" s="240">
        <f>IF(N249="základní",J249,0)</f>
        <v>0</v>
      </c>
      <c r="BF249" s="240">
        <f>IF(N249="snížená",J249,0)</f>
        <v>0</v>
      </c>
      <c r="BG249" s="240">
        <f>IF(N249="zákl. přenesená",J249,0)</f>
        <v>0</v>
      </c>
      <c r="BH249" s="240">
        <f>IF(N249="sníž. přenesená",J249,0)</f>
        <v>0</v>
      </c>
      <c r="BI249" s="240">
        <f>IF(N249="nulová",J249,0)</f>
        <v>0</v>
      </c>
      <c r="BJ249" s="16" t="s">
        <v>93</v>
      </c>
      <c r="BK249" s="240">
        <f>ROUND(I249*H249,2)</f>
        <v>0</v>
      </c>
      <c r="BL249" s="16" t="s">
        <v>164</v>
      </c>
      <c r="BM249" s="239" t="s">
        <v>397</v>
      </c>
    </row>
    <row r="250" spans="1:47" s="2" customFormat="1" ht="12">
      <c r="A250" s="38"/>
      <c r="B250" s="39"/>
      <c r="C250" s="40"/>
      <c r="D250" s="241" t="s">
        <v>166</v>
      </c>
      <c r="E250" s="40"/>
      <c r="F250" s="242" t="s">
        <v>398</v>
      </c>
      <c r="G250" s="40"/>
      <c r="H250" s="40"/>
      <c r="I250" s="243"/>
      <c r="J250" s="40"/>
      <c r="K250" s="40"/>
      <c r="L250" s="44"/>
      <c r="M250" s="244"/>
      <c r="N250" s="24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6" t="s">
        <v>166</v>
      </c>
      <c r="AU250" s="16" t="s">
        <v>95</v>
      </c>
    </row>
    <row r="251" spans="1:65" s="2" customFormat="1" ht="33" customHeight="1">
      <c r="A251" s="38"/>
      <c r="B251" s="39"/>
      <c r="C251" s="228" t="s">
        <v>399</v>
      </c>
      <c r="D251" s="228" t="s">
        <v>159</v>
      </c>
      <c r="E251" s="229" t="s">
        <v>400</v>
      </c>
      <c r="F251" s="230" t="s">
        <v>401</v>
      </c>
      <c r="G251" s="231" t="s">
        <v>172</v>
      </c>
      <c r="H251" s="232">
        <v>3792</v>
      </c>
      <c r="I251" s="233"/>
      <c r="J251" s="234">
        <f>ROUND(I251*H251,2)</f>
        <v>0</v>
      </c>
      <c r="K251" s="230" t="s">
        <v>1</v>
      </c>
      <c r="L251" s="44"/>
      <c r="M251" s="235" t="s">
        <v>1</v>
      </c>
      <c r="N251" s="236" t="s">
        <v>51</v>
      </c>
      <c r="O251" s="91"/>
      <c r="P251" s="237">
        <f>O251*H251</f>
        <v>0</v>
      </c>
      <c r="Q251" s="237">
        <v>0</v>
      </c>
      <c r="R251" s="237">
        <f>Q251*H251</f>
        <v>0</v>
      </c>
      <c r="S251" s="237">
        <v>0</v>
      </c>
      <c r="T251" s="23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9" t="s">
        <v>164</v>
      </c>
      <c r="AT251" s="239" t="s">
        <v>159</v>
      </c>
      <c r="AU251" s="239" t="s">
        <v>95</v>
      </c>
      <c r="AY251" s="16" t="s">
        <v>157</v>
      </c>
      <c r="BE251" s="240">
        <f>IF(N251="základní",J251,0)</f>
        <v>0</v>
      </c>
      <c r="BF251" s="240">
        <f>IF(N251="snížená",J251,0)</f>
        <v>0</v>
      </c>
      <c r="BG251" s="240">
        <f>IF(N251="zákl. přenesená",J251,0)</f>
        <v>0</v>
      </c>
      <c r="BH251" s="240">
        <f>IF(N251="sníž. přenesená",J251,0)</f>
        <v>0</v>
      </c>
      <c r="BI251" s="240">
        <f>IF(N251="nulová",J251,0)</f>
        <v>0</v>
      </c>
      <c r="BJ251" s="16" t="s">
        <v>93</v>
      </c>
      <c r="BK251" s="240">
        <f>ROUND(I251*H251,2)</f>
        <v>0</v>
      </c>
      <c r="BL251" s="16" t="s">
        <v>164</v>
      </c>
      <c r="BM251" s="239" t="s">
        <v>402</v>
      </c>
    </row>
    <row r="252" spans="1:51" s="13" customFormat="1" ht="12">
      <c r="A252" s="13"/>
      <c r="B252" s="246"/>
      <c r="C252" s="247"/>
      <c r="D252" s="241" t="s">
        <v>168</v>
      </c>
      <c r="E252" s="248" t="s">
        <v>1</v>
      </c>
      <c r="F252" s="249" t="s">
        <v>403</v>
      </c>
      <c r="G252" s="247"/>
      <c r="H252" s="250">
        <v>1992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6" t="s">
        <v>168</v>
      </c>
      <c r="AU252" s="256" t="s">
        <v>95</v>
      </c>
      <c r="AV252" s="13" t="s">
        <v>95</v>
      </c>
      <c r="AW252" s="13" t="s">
        <v>42</v>
      </c>
      <c r="AX252" s="13" t="s">
        <v>86</v>
      </c>
      <c r="AY252" s="256" t="s">
        <v>157</v>
      </c>
    </row>
    <row r="253" spans="1:51" s="13" customFormat="1" ht="12">
      <c r="A253" s="13"/>
      <c r="B253" s="246"/>
      <c r="C253" s="247"/>
      <c r="D253" s="241" t="s">
        <v>168</v>
      </c>
      <c r="E253" s="248" t="s">
        <v>1</v>
      </c>
      <c r="F253" s="249" t="s">
        <v>404</v>
      </c>
      <c r="G253" s="247"/>
      <c r="H253" s="250">
        <v>900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6" t="s">
        <v>168</v>
      </c>
      <c r="AU253" s="256" t="s">
        <v>95</v>
      </c>
      <c r="AV253" s="13" t="s">
        <v>95</v>
      </c>
      <c r="AW253" s="13" t="s">
        <v>42</v>
      </c>
      <c r="AX253" s="13" t="s">
        <v>86</v>
      </c>
      <c r="AY253" s="256" t="s">
        <v>157</v>
      </c>
    </row>
    <row r="254" spans="1:51" s="13" customFormat="1" ht="12">
      <c r="A254" s="13"/>
      <c r="B254" s="246"/>
      <c r="C254" s="247"/>
      <c r="D254" s="241" t="s">
        <v>168</v>
      </c>
      <c r="E254" s="248" t="s">
        <v>1</v>
      </c>
      <c r="F254" s="249" t="s">
        <v>405</v>
      </c>
      <c r="G254" s="247"/>
      <c r="H254" s="250">
        <v>900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6" t="s">
        <v>168</v>
      </c>
      <c r="AU254" s="256" t="s">
        <v>95</v>
      </c>
      <c r="AV254" s="13" t="s">
        <v>95</v>
      </c>
      <c r="AW254" s="13" t="s">
        <v>42</v>
      </c>
      <c r="AX254" s="13" t="s">
        <v>86</v>
      </c>
      <c r="AY254" s="256" t="s">
        <v>157</v>
      </c>
    </row>
    <row r="255" spans="1:51" s="14" customFormat="1" ht="12">
      <c r="A255" s="14"/>
      <c r="B255" s="257"/>
      <c r="C255" s="258"/>
      <c r="D255" s="241" t="s">
        <v>168</v>
      </c>
      <c r="E255" s="259" t="s">
        <v>1</v>
      </c>
      <c r="F255" s="260" t="s">
        <v>189</v>
      </c>
      <c r="G255" s="258"/>
      <c r="H255" s="261">
        <v>3792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7" t="s">
        <v>168</v>
      </c>
      <c r="AU255" s="267" t="s">
        <v>95</v>
      </c>
      <c r="AV255" s="14" t="s">
        <v>164</v>
      </c>
      <c r="AW255" s="14" t="s">
        <v>42</v>
      </c>
      <c r="AX255" s="14" t="s">
        <v>93</v>
      </c>
      <c r="AY255" s="267" t="s">
        <v>157</v>
      </c>
    </row>
    <row r="256" spans="1:65" s="2" customFormat="1" ht="33" customHeight="1">
      <c r="A256" s="38"/>
      <c r="B256" s="39"/>
      <c r="C256" s="228" t="s">
        <v>406</v>
      </c>
      <c r="D256" s="228" t="s">
        <v>159</v>
      </c>
      <c r="E256" s="229" t="s">
        <v>407</v>
      </c>
      <c r="F256" s="230" t="s">
        <v>408</v>
      </c>
      <c r="G256" s="231" t="s">
        <v>172</v>
      </c>
      <c r="H256" s="232">
        <v>360024</v>
      </c>
      <c r="I256" s="233"/>
      <c r="J256" s="234">
        <f>ROUND(I256*H256,2)</f>
        <v>0</v>
      </c>
      <c r="K256" s="230" t="s">
        <v>163</v>
      </c>
      <c r="L256" s="44"/>
      <c r="M256" s="235" t="s">
        <v>1</v>
      </c>
      <c r="N256" s="236" t="s">
        <v>51</v>
      </c>
      <c r="O256" s="91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3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9" t="s">
        <v>164</v>
      </c>
      <c r="AT256" s="239" t="s">
        <v>159</v>
      </c>
      <c r="AU256" s="239" t="s">
        <v>95</v>
      </c>
      <c r="AY256" s="16" t="s">
        <v>157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6" t="s">
        <v>93</v>
      </c>
      <c r="BK256" s="240">
        <f>ROUND(I256*H256,2)</f>
        <v>0</v>
      </c>
      <c r="BL256" s="16" t="s">
        <v>164</v>
      </c>
      <c r="BM256" s="239" t="s">
        <v>409</v>
      </c>
    </row>
    <row r="257" spans="1:51" s="13" customFormat="1" ht="12">
      <c r="A257" s="13"/>
      <c r="B257" s="246"/>
      <c r="C257" s="247"/>
      <c r="D257" s="241" t="s">
        <v>168</v>
      </c>
      <c r="E257" s="248" t="s">
        <v>1</v>
      </c>
      <c r="F257" s="249" t="s">
        <v>410</v>
      </c>
      <c r="G257" s="247"/>
      <c r="H257" s="250">
        <v>243024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6" t="s">
        <v>168</v>
      </c>
      <c r="AU257" s="256" t="s">
        <v>95</v>
      </c>
      <c r="AV257" s="13" t="s">
        <v>95</v>
      </c>
      <c r="AW257" s="13" t="s">
        <v>42</v>
      </c>
      <c r="AX257" s="13" t="s">
        <v>86</v>
      </c>
      <c r="AY257" s="256" t="s">
        <v>157</v>
      </c>
    </row>
    <row r="258" spans="1:51" s="13" customFormat="1" ht="12">
      <c r="A258" s="13"/>
      <c r="B258" s="246"/>
      <c r="C258" s="247"/>
      <c r="D258" s="241" t="s">
        <v>168</v>
      </c>
      <c r="E258" s="248" t="s">
        <v>1</v>
      </c>
      <c r="F258" s="249" t="s">
        <v>411</v>
      </c>
      <c r="G258" s="247"/>
      <c r="H258" s="250">
        <v>58500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6" t="s">
        <v>168</v>
      </c>
      <c r="AU258" s="256" t="s">
        <v>95</v>
      </c>
      <c r="AV258" s="13" t="s">
        <v>95</v>
      </c>
      <c r="AW258" s="13" t="s">
        <v>42</v>
      </c>
      <c r="AX258" s="13" t="s">
        <v>86</v>
      </c>
      <c r="AY258" s="256" t="s">
        <v>157</v>
      </c>
    </row>
    <row r="259" spans="1:51" s="13" customFormat="1" ht="12">
      <c r="A259" s="13"/>
      <c r="B259" s="246"/>
      <c r="C259" s="247"/>
      <c r="D259" s="241" t="s">
        <v>168</v>
      </c>
      <c r="E259" s="248" t="s">
        <v>1</v>
      </c>
      <c r="F259" s="249" t="s">
        <v>412</v>
      </c>
      <c r="G259" s="247"/>
      <c r="H259" s="250">
        <v>58500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6" t="s">
        <v>168</v>
      </c>
      <c r="AU259" s="256" t="s">
        <v>95</v>
      </c>
      <c r="AV259" s="13" t="s">
        <v>95</v>
      </c>
      <c r="AW259" s="13" t="s">
        <v>42</v>
      </c>
      <c r="AX259" s="13" t="s">
        <v>86</v>
      </c>
      <c r="AY259" s="256" t="s">
        <v>157</v>
      </c>
    </row>
    <row r="260" spans="1:51" s="14" customFormat="1" ht="12">
      <c r="A260" s="14"/>
      <c r="B260" s="257"/>
      <c r="C260" s="258"/>
      <c r="D260" s="241" t="s">
        <v>168</v>
      </c>
      <c r="E260" s="259" t="s">
        <v>1</v>
      </c>
      <c r="F260" s="260" t="s">
        <v>189</v>
      </c>
      <c r="G260" s="258"/>
      <c r="H260" s="261">
        <v>360024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7" t="s">
        <v>168</v>
      </c>
      <c r="AU260" s="267" t="s">
        <v>95</v>
      </c>
      <c r="AV260" s="14" t="s">
        <v>164</v>
      </c>
      <c r="AW260" s="14" t="s">
        <v>42</v>
      </c>
      <c r="AX260" s="14" t="s">
        <v>93</v>
      </c>
      <c r="AY260" s="267" t="s">
        <v>157</v>
      </c>
    </row>
    <row r="261" spans="1:65" s="2" customFormat="1" ht="33" customHeight="1">
      <c r="A261" s="38"/>
      <c r="B261" s="39"/>
      <c r="C261" s="228" t="s">
        <v>413</v>
      </c>
      <c r="D261" s="228" t="s">
        <v>159</v>
      </c>
      <c r="E261" s="229" t="s">
        <v>414</v>
      </c>
      <c r="F261" s="230" t="s">
        <v>415</v>
      </c>
      <c r="G261" s="231" t="s">
        <v>172</v>
      </c>
      <c r="H261" s="232">
        <v>3792</v>
      </c>
      <c r="I261" s="233"/>
      <c r="J261" s="234">
        <f>ROUND(I261*H261,2)</f>
        <v>0</v>
      </c>
      <c r="K261" s="230" t="s">
        <v>1</v>
      </c>
      <c r="L261" s="44"/>
      <c r="M261" s="235" t="s">
        <v>1</v>
      </c>
      <c r="N261" s="236" t="s">
        <v>51</v>
      </c>
      <c r="O261" s="91"/>
      <c r="P261" s="237">
        <f>O261*H261</f>
        <v>0</v>
      </c>
      <c r="Q261" s="237">
        <v>0</v>
      </c>
      <c r="R261" s="237">
        <f>Q261*H261</f>
        <v>0</v>
      </c>
      <c r="S261" s="237">
        <v>0</v>
      </c>
      <c r="T261" s="23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9" t="s">
        <v>164</v>
      </c>
      <c r="AT261" s="239" t="s">
        <v>159</v>
      </c>
      <c r="AU261" s="239" t="s">
        <v>95</v>
      </c>
      <c r="AY261" s="16" t="s">
        <v>157</v>
      </c>
      <c r="BE261" s="240">
        <f>IF(N261="základní",J261,0)</f>
        <v>0</v>
      </c>
      <c r="BF261" s="240">
        <f>IF(N261="snížená",J261,0)</f>
        <v>0</v>
      </c>
      <c r="BG261" s="240">
        <f>IF(N261="zákl. přenesená",J261,0)</f>
        <v>0</v>
      </c>
      <c r="BH261" s="240">
        <f>IF(N261="sníž. přenesená",J261,0)</f>
        <v>0</v>
      </c>
      <c r="BI261" s="240">
        <f>IF(N261="nulová",J261,0)</f>
        <v>0</v>
      </c>
      <c r="BJ261" s="16" t="s">
        <v>93</v>
      </c>
      <c r="BK261" s="240">
        <f>ROUND(I261*H261,2)</f>
        <v>0</v>
      </c>
      <c r="BL261" s="16" t="s">
        <v>164</v>
      </c>
      <c r="BM261" s="239" t="s">
        <v>416</v>
      </c>
    </row>
    <row r="262" spans="1:65" s="2" customFormat="1" ht="21.75" customHeight="1">
      <c r="A262" s="38"/>
      <c r="B262" s="39"/>
      <c r="C262" s="228" t="s">
        <v>417</v>
      </c>
      <c r="D262" s="228" t="s">
        <v>159</v>
      </c>
      <c r="E262" s="229" t="s">
        <v>418</v>
      </c>
      <c r="F262" s="230" t="s">
        <v>419</v>
      </c>
      <c r="G262" s="231" t="s">
        <v>172</v>
      </c>
      <c r="H262" s="232">
        <v>6887</v>
      </c>
      <c r="I262" s="233"/>
      <c r="J262" s="234">
        <f>ROUND(I262*H262,2)</f>
        <v>0</v>
      </c>
      <c r="K262" s="230" t="s">
        <v>163</v>
      </c>
      <c r="L262" s="44"/>
      <c r="M262" s="235" t="s">
        <v>1</v>
      </c>
      <c r="N262" s="236" t="s">
        <v>51</v>
      </c>
      <c r="O262" s="91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3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9" t="s">
        <v>164</v>
      </c>
      <c r="AT262" s="239" t="s">
        <v>159</v>
      </c>
      <c r="AU262" s="239" t="s">
        <v>95</v>
      </c>
      <c r="AY262" s="16" t="s">
        <v>157</v>
      </c>
      <c r="BE262" s="240">
        <f>IF(N262="základní",J262,0)</f>
        <v>0</v>
      </c>
      <c r="BF262" s="240">
        <f>IF(N262="snížená",J262,0)</f>
        <v>0</v>
      </c>
      <c r="BG262" s="240">
        <f>IF(N262="zákl. přenesená",J262,0)</f>
        <v>0</v>
      </c>
      <c r="BH262" s="240">
        <f>IF(N262="sníž. přenesená",J262,0)</f>
        <v>0</v>
      </c>
      <c r="BI262" s="240">
        <f>IF(N262="nulová",J262,0)</f>
        <v>0</v>
      </c>
      <c r="BJ262" s="16" t="s">
        <v>93</v>
      </c>
      <c r="BK262" s="240">
        <f>ROUND(I262*H262,2)</f>
        <v>0</v>
      </c>
      <c r="BL262" s="16" t="s">
        <v>164</v>
      </c>
      <c r="BM262" s="239" t="s">
        <v>420</v>
      </c>
    </row>
    <row r="263" spans="1:51" s="13" customFormat="1" ht="12">
      <c r="A263" s="13"/>
      <c r="B263" s="246"/>
      <c r="C263" s="247"/>
      <c r="D263" s="241" t="s">
        <v>168</v>
      </c>
      <c r="E263" s="248" t="s">
        <v>1</v>
      </c>
      <c r="F263" s="249" t="s">
        <v>421</v>
      </c>
      <c r="G263" s="247"/>
      <c r="H263" s="250">
        <v>3320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6" t="s">
        <v>168</v>
      </c>
      <c r="AU263" s="256" t="s">
        <v>95</v>
      </c>
      <c r="AV263" s="13" t="s">
        <v>95</v>
      </c>
      <c r="AW263" s="13" t="s">
        <v>42</v>
      </c>
      <c r="AX263" s="13" t="s">
        <v>86</v>
      </c>
      <c r="AY263" s="256" t="s">
        <v>157</v>
      </c>
    </row>
    <row r="264" spans="1:51" s="13" customFormat="1" ht="12">
      <c r="A264" s="13"/>
      <c r="B264" s="246"/>
      <c r="C264" s="247"/>
      <c r="D264" s="241" t="s">
        <v>168</v>
      </c>
      <c r="E264" s="248" t="s">
        <v>1</v>
      </c>
      <c r="F264" s="249" t="s">
        <v>422</v>
      </c>
      <c r="G264" s="247"/>
      <c r="H264" s="250">
        <v>605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6" t="s">
        <v>168</v>
      </c>
      <c r="AU264" s="256" t="s">
        <v>95</v>
      </c>
      <c r="AV264" s="13" t="s">
        <v>95</v>
      </c>
      <c r="AW264" s="13" t="s">
        <v>42</v>
      </c>
      <c r="AX264" s="13" t="s">
        <v>86</v>
      </c>
      <c r="AY264" s="256" t="s">
        <v>157</v>
      </c>
    </row>
    <row r="265" spans="1:51" s="13" customFormat="1" ht="12">
      <c r="A265" s="13"/>
      <c r="B265" s="246"/>
      <c r="C265" s="247"/>
      <c r="D265" s="241" t="s">
        <v>168</v>
      </c>
      <c r="E265" s="248" t="s">
        <v>1</v>
      </c>
      <c r="F265" s="249" t="s">
        <v>423</v>
      </c>
      <c r="G265" s="247"/>
      <c r="H265" s="250">
        <v>2892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6" t="s">
        <v>168</v>
      </c>
      <c r="AU265" s="256" t="s">
        <v>95</v>
      </c>
      <c r="AV265" s="13" t="s">
        <v>95</v>
      </c>
      <c r="AW265" s="13" t="s">
        <v>42</v>
      </c>
      <c r="AX265" s="13" t="s">
        <v>86</v>
      </c>
      <c r="AY265" s="256" t="s">
        <v>157</v>
      </c>
    </row>
    <row r="266" spans="1:51" s="13" customFormat="1" ht="12">
      <c r="A266" s="13"/>
      <c r="B266" s="246"/>
      <c r="C266" s="247"/>
      <c r="D266" s="241" t="s">
        <v>168</v>
      </c>
      <c r="E266" s="248" t="s">
        <v>1</v>
      </c>
      <c r="F266" s="249" t="s">
        <v>424</v>
      </c>
      <c r="G266" s="247"/>
      <c r="H266" s="250">
        <v>70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6" t="s">
        <v>168</v>
      </c>
      <c r="AU266" s="256" t="s">
        <v>95</v>
      </c>
      <c r="AV266" s="13" t="s">
        <v>95</v>
      </c>
      <c r="AW266" s="13" t="s">
        <v>42</v>
      </c>
      <c r="AX266" s="13" t="s">
        <v>86</v>
      </c>
      <c r="AY266" s="256" t="s">
        <v>157</v>
      </c>
    </row>
    <row r="267" spans="1:51" s="14" customFormat="1" ht="12">
      <c r="A267" s="14"/>
      <c r="B267" s="257"/>
      <c r="C267" s="258"/>
      <c r="D267" s="241" t="s">
        <v>168</v>
      </c>
      <c r="E267" s="259" t="s">
        <v>1</v>
      </c>
      <c r="F267" s="260" t="s">
        <v>189</v>
      </c>
      <c r="G267" s="258"/>
      <c r="H267" s="261">
        <v>6887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7" t="s">
        <v>168</v>
      </c>
      <c r="AU267" s="267" t="s">
        <v>95</v>
      </c>
      <c r="AV267" s="14" t="s">
        <v>164</v>
      </c>
      <c r="AW267" s="14" t="s">
        <v>42</v>
      </c>
      <c r="AX267" s="14" t="s">
        <v>93</v>
      </c>
      <c r="AY267" s="267" t="s">
        <v>157</v>
      </c>
    </row>
    <row r="268" spans="1:65" s="2" customFormat="1" ht="21.75" customHeight="1">
      <c r="A268" s="38"/>
      <c r="B268" s="39"/>
      <c r="C268" s="228" t="s">
        <v>425</v>
      </c>
      <c r="D268" s="228" t="s">
        <v>159</v>
      </c>
      <c r="E268" s="229" t="s">
        <v>426</v>
      </c>
      <c r="F268" s="230" t="s">
        <v>427</v>
      </c>
      <c r="G268" s="231" t="s">
        <v>172</v>
      </c>
      <c r="H268" s="232">
        <v>750439</v>
      </c>
      <c r="I268" s="233"/>
      <c r="J268" s="234">
        <f>ROUND(I268*H268,2)</f>
        <v>0</v>
      </c>
      <c r="K268" s="230" t="s">
        <v>163</v>
      </c>
      <c r="L268" s="44"/>
      <c r="M268" s="235" t="s">
        <v>1</v>
      </c>
      <c r="N268" s="236" t="s">
        <v>51</v>
      </c>
      <c r="O268" s="91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3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9" t="s">
        <v>164</v>
      </c>
      <c r="AT268" s="239" t="s">
        <v>159</v>
      </c>
      <c r="AU268" s="239" t="s">
        <v>95</v>
      </c>
      <c r="AY268" s="16" t="s">
        <v>157</v>
      </c>
      <c r="BE268" s="240">
        <f>IF(N268="základní",J268,0)</f>
        <v>0</v>
      </c>
      <c r="BF268" s="240">
        <f>IF(N268="snížená",J268,0)</f>
        <v>0</v>
      </c>
      <c r="BG268" s="240">
        <f>IF(N268="zákl. přenesená",J268,0)</f>
        <v>0</v>
      </c>
      <c r="BH268" s="240">
        <f>IF(N268="sníž. přenesená",J268,0)</f>
        <v>0</v>
      </c>
      <c r="BI268" s="240">
        <f>IF(N268="nulová",J268,0)</f>
        <v>0</v>
      </c>
      <c r="BJ268" s="16" t="s">
        <v>93</v>
      </c>
      <c r="BK268" s="240">
        <f>ROUND(I268*H268,2)</f>
        <v>0</v>
      </c>
      <c r="BL268" s="16" t="s">
        <v>164</v>
      </c>
      <c r="BM268" s="239" t="s">
        <v>428</v>
      </c>
    </row>
    <row r="269" spans="1:51" s="13" customFormat="1" ht="12">
      <c r="A269" s="13"/>
      <c r="B269" s="246"/>
      <c r="C269" s="247"/>
      <c r="D269" s="241" t="s">
        <v>168</v>
      </c>
      <c r="E269" s="248" t="s">
        <v>1</v>
      </c>
      <c r="F269" s="249" t="s">
        <v>429</v>
      </c>
      <c r="G269" s="247"/>
      <c r="H269" s="250">
        <v>405040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6" t="s">
        <v>168</v>
      </c>
      <c r="AU269" s="256" t="s">
        <v>95</v>
      </c>
      <c r="AV269" s="13" t="s">
        <v>95</v>
      </c>
      <c r="AW269" s="13" t="s">
        <v>42</v>
      </c>
      <c r="AX269" s="13" t="s">
        <v>86</v>
      </c>
      <c r="AY269" s="256" t="s">
        <v>157</v>
      </c>
    </row>
    <row r="270" spans="1:51" s="13" customFormat="1" ht="12">
      <c r="A270" s="13"/>
      <c r="B270" s="246"/>
      <c r="C270" s="247"/>
      <c r="D270" s="241" t="s">
        <v>168</v>
      </c>
      <c r="E270" s="248" t="s">
        <v>1</v>
      </c>
      <c r="F270" s="249" t="s">
        <v>430</v>
      </c>
      <c r="G270" s="247"/>
      <c r="H270" s="250">
        <v>39325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6" t="s">
        <v>168</v>
      </c>
      <c r="AU270" s="256" t="s">
        <v>95</v>
      </c>
      <c r="AV270" s="13" t="s">
        <v>95</v>
      </c>
      <c r="AW270" s="13" t="s">
        <v>42</v>
      </c>
      <c r="AX270" s="13" t="s">
        <v>86</v>
      </c>
      <c r="AY270" s="256" t="s">
        <v>157</v>
      </c>
    </row>
    <row r="271" spans="1:51" s="13" customFormat="1" ht="12">
      <c r="A271" s="13"/>
      <c r="B271" s="246"/>
      <c r="C271" s="247"/>
      <c r="D271" s="241" t="s">
        <v>168</v>
      </c>
      <c r="E271" s="248" t="s">
        <v>1</v>
      </c>
      <c r="F271" s="249" t="s">
        <v>431</v>
      </c>
      <c r="G271" s="247"/>
      <c r="H271" s="250">
        <v>243024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6" t="s">
        <v>168</v>
      </c>
      <c r="AU271" s="256" t="s">
        <v>95</v>
      </c>
      <c r="AV271" s="13" t="s">
        <v>95</v>
      </c>
      <c r="AW271" s="13" t="s">
        <v>42</v>
      </c>
      <c r="AX271" s="13" t="s">
        <v>86</v>
      </c>
      <c r="AY271" s="256" t="s">
        <v>157</v>
      </c>
    </row>
    <row r="272" spans="1:51" s="13" customFormat="1" ht="12">
      <c r="A272" s="13"/>
      <c r="B272" s="246"/>
      <c r="C272" s="247"/>
      <c r="D272" s="241" t="s">
        <v>168</v>
      </c>
      <c r="E272" s="248" t="s">
        <v>1</v>
      </c>
      <c r="F272" s="249" t="s">
        <v>432</v>
      </c>
      <c r="G272" s="247"/>
      <c r="H272" s="250">
        <v>58500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6" t="s">
        <v>168</v>
      </c>
      <c r="AU272" s="256" t="s">
        <v>95</v>
      </c>
      <c r="AV272" s="13" t="s">
        <v>95</v>
      </c>
      <c r="AW272" s="13" t="s">
        <v>42</v>
      </c>
      <c r="AX272" s="13" t="s">
        <v>86</v>
      </c>
      <c r="AY272" s="256" t="s">
        <v>157</v>
      </c>
    </row>
    <row r="273" spans="1:51" s="13" customFormat="1" ht="12">
      <c r="A273" s="13"/>
      <c r="B273" s="246"/>
      <c r="C273" s="247"/>
      <c r="D273" s="241" t="s">
        <v>168</v>
      </c>
      <c r="E273" s="248" t="s">
        <v>1</v>
      </c>
      <c r="F273" s="249" t="s">
        <v>433</v>
      </c>
      <c r="G273" s="247"/>
      <c r="H273" s="250">
        <v>4550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6" t="s">
        <v>168</v>
      </c>
      <c r="AU273" s="256" t="s">
        <v>95</v>
      </c>
      <c r="AV273" s="13" t="s">
        <v>95</v>
      </c>
      <c r="AW273" s="13" t="s">
        <v>42</v>
      </c>
      <c r="AX273" s="13" t="s">
        <v>86</v>
      </c>
      <c r="AY273" s="256" t="s">
        <v>157</v>
      </c>
    </row>
    <row r="274" spans="1:51" s="14" customFormat="1" ht="12">
      <c r="A274" s="14"/>
      <c r="B274" s="257"/>
      <c r="C274" s="258"/>
      <c r="D274" s="241" t="s">
        <v>168</v>
      </c>
      <c r="E274" s="259" t="s">
        <v>1</v>
      </c>
      <c r="F274" s="260" t="s">
        <v>189</v>
      </c>
      <c r="G274" s="258"/>
      <c r="H274" s="261">
        <v>750439</v>
      </c>
      <c r="I274" s="262"/>
      <c r="J274" s="258"/>
      <c r="K274" s="258"/>
      <c r="L274" s="263"/>
      <c r="M274" s="264"/>
      <c r="N274" s="265"/>
      <c r="O274" s="265"/>
      <c r="P274" s="265"/>
      <c r="Q274" s="265"/>
      <c r="R274" s="265"/>
      <c r="S274" s="265"/>
      <c r="T274" s="26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7" t="s">
        <v>168</v>
      </c>
      <c r="AU274" s="267" t="s">
        <v>95</v>
      </c>
      <c r="AV274" s="14" t="s">
        <v>164</v>
      </c>
      <c r="AW274" s="14" t="s">
        <v>42</v>
      </c>
      <c r="AX274" s="14" t="s">
        <v>93</v>
      </c>
      <c r="AY274" s="267" t="s">
        <v>157</v>
      </c>
    </row>
    <row r="275" spans="1:65" s="2" customFormat="1" ht="21.75" customHeight="1">
      <c r="A275" s="38"/>
      <c r="B275" s="39"/>
      <c r="C275" s="228" t="s">
        <v>434</v>
      </c>
      <c r="D275" s="228" t="s">
        <v>159</v>
      </c>
      <c r="E275" s="229" t="s">
        <v>435</v>
      </c>
      <c r="F275" s="230" t="s">
        <v>436</v>
      </c>
      <c r="G275" s="231" t="s">
        <v>172</v>
      </c>
      <c r="H275" s="232">
        <v>6887</v>
      </c>
      <c r="I275" s="233"/>
      <c r="J275" s="234">
        <f>ROUND(I275*H275,2)</f>
        <v>0</v>
      </c>
      <c r="K275" s="230" t="s">
        <v>163</v>
      </c>
      <c r="L275" s="44"/>
      <c r="M275" s="235" t="s">
        <v>1</v>
      </c>
      <c r="N275" s="236" t="s">
        <v>51</v>
      </c>
      <c r="O275" s="91"/>
      <c r="P275" s="237">
        <f>O275*H275</f>
        <v>0</v>
      </c>
      <c r="Q275" s="237">
        <v>0</v>
      </c>
      <c r="R275" s="237">
        <f>Q275*H275</f>
        <v>0</v>
      </c>
      <c r="S275" s="237">
        <v>0</v>
      </c>
      <c r="T275" s="23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9" t="s">
        <v>164</v>
      </c>
      <c r="AT275" s="239" t="s">
        <v>159</v>
      </c>
      <c r="AU275" s="239" t="s">
        <v>95</v>
      </c>
      <c r="AY275" s="16" t="s">
        <v>157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6" t="s">
        <v>93</v>
      </c>
      <c r="BK275" s="240">
        <f>ROUND(I275*H275,2)</f>
        <v>0</v>
      </c>
      <c r="BL275" s="16" t="s">
        <v>164</v>
      </c>
      <c r="BM275" s="239" t="s">
        <v>437</v>
      </c>
    </row>
    <row r="276" spans="1:65" s="2" customFormat="1" ht="33" customHeight="1">
      <c r="A276" s="38"/>
      <c r="B276" s="39"/>
      <c r="C276" s="228" t="s">
        <v>438</v>
      </c>
      <c r="D276" s="228" t="s">
        <v>159</v>
      </c>
      <c r="E276" s="229" t="s">
        <v>439</v>
      </c>
      <c r="F276" s="230" t="s">
        <v>440</v>
      </c>
      <c r="G276" s="231" t="s">
        <v>172</v>
      </c>
      <c r="H276" s="232">
        <v>1962.5</v>
      </c>
      <c r="I276" s="233"/>
      <c r="J276" s="234">
        <f>ROUND(I276*H276,2)</f>
        <v>0</v>
      </c>
      <c r="K276" s="230" t="s">
        <v>1</v>
      </c>
      <c r="L276" s="44"/>
      <c r="M276" s="235" t="s">
        <v>1</v>
      </c>
      <c r="N276" s="236" t="s">
        <v>51</v>
      </c>
      <c r="O276" s="91"/>
      <c r="P276" s="237">
        <f>O276*H276</f>
        <v>0</v>
      </c>
      <c r="Q276" s="237">
        <v>0</v>
      </c>
      <c r="R276" s="237">
        <f>Q276*H276</f>
        <v>0</v>
      </c>
      <c r="S276" s="237">
        <v>0</v>
      </c>
      <c r="T276" s="23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9" t="s">
        <v>164</v>
      </c>
      <c r="AT276" s="239" t="s">
        <v>159</v>
      </c>
      <c r="AU276" s="239" t="s">
        <v>95</v>
      </c>
      <c r="AY276" s="16" t="s">
        <v>157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6" t="s">
        <v>93</v>
      </c>
      <c r="BK276" s="240">
        <f>ROUND(I276*H276,2)</f>
        <v>0</v>
      </c>
      <c r="BL276" s="16" t="s">
        <v>164</v>
      </c>
      <c r="BM276" s="239" t="s">
        <v>441</v>
      </c>
    </row>
    <row r="277" spans="1:51" s="13" customFormat="1" ht="12">
      <c r="A277" s="13"/>
      <c r="B277" s="246"/>
      <c r="C277" s="247"/>
      <c r="D277" s="241" t="s">
        <v>168</v>
      </c>
      <c r="E277" s="248" t="s">
        <v>1</v>
      </c>
      <c r="F277" s="249" t="s">
        <v>442</v>
      </c>
      <c r="G277" s="247"/>
      <c r="H277" s="250">
        <v>1660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6" t="s">
        <v>168</v>
      </c>
      <c r="AU277" s="256" t="s">
        <v>95</v>
      </c>
      <c r="AV277" s="13" t="s">
        <v>95</v>
      </c>
      <c r="AW277" s="13" t="s">
        <v>42</v>
      </c>
      <c r="AX277" s="13" t="s">
        <v>86</v>
      </c>
      <c r="AY277" s="256" t="s">
        <v>157</v>
      </c>
    </row>
    <row r="278" spans="1:51" s="13" customFormat="1" ht="12">
      <c r="A278" s="13"/>
      <c r="B278" s="246"/>
      <c r="C278" s="247"/>
      <c r="D278" s="241" t="s">
        <v>168</v>
      </c>
      <c r="E278" s="248" t="s">
        <v>1</v>
      </c>
      <c r="F278" s="249" t="s">
        <v>443</v>
      </c>
      <c r="G278" s="247"/>
      <c r="H278" s="250">
        <v>302.5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6" t="s">
        <v>168</v>
      </c>
      <c r="AU278" s="256" t="s">
        <v>95</v>
      </c>
      <c r="AV278" s="13" t="s">
        <v>95</v>
      </c>
      <c r="AW278" s="13" t="s">
        <v>42</v>
      </c>
      <c r="AX278" s="13" t="s">
        <v>86</v>
      </c>
      <c r="AY278" s="256" t="s">
        <v>157</v>
      </c>
    </row>
    <row r="279" spans="1:51" s="14" customFormat="1" ht="12">
      <c r="A279" s="14"/>
      <c r="B279" s="257"/>
      <c r="C279" s="258"/>
      <c r="D279" s="241" t="s">
        <v>168</v>
      </c>
      <c r="E279" s="259" t="s">
        <v>1</v>
      </c>
      <c r="F279" s="260" t="s">
        <v>189</v>
      </c>
      <c r="G279" s="258"/>
      <c r="H279" s="261">
        <v>1962.5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7" t="s">
        <v>168</v>
      </c>
      <c r="AU279" s="267" t="s">
        <v>95</v>
      </c>
      <c r="AV279" s="14" t="s">
        <v>164</v>
      </c>
      <c r="AW279" s="14" t="s">
        <v>42</v>
      </c>
      <c r="AX279" s="14" t="s">
        <v>93</v>
      </c>
      <c r="AY279" s="267" t="s">
        <v>157</v>
      </c>
    </row>
    <row r="280" spans="1:65" s="2" customFormat="1" ht="33" customHeight="1">
      <c r="A280" s="38"/>
      <c r="B280" s="39"/>
      <c r="C280" s="228" t="s">
        <v>444</v>
      </c>
      <c r="D280" s="228" t="s">
        <v>159</v>
      </c>
      <c r="E280" s="229" t="s">
        <v>445</v>
      </c>
      <c r="F280" s="230" t="s">
        <v>446</v>
      </c>
      <c r="G280" s="231" t="s">
        <v>172</v>
      </c>
      <c r="H280" s="232">
        <v>219130</v>
      </c>
      <c r="I280" s="233"/>
      <c r="J280" s="234">
        <f>ROUND(I280*H280,2)</f>
        <v>0</v>
      </c>
      <c r="K280" s="230" t="s">
        <v>163</v>
      </c>
      <c r="L280" s="44"/>
      <c r="M280" s="235" t="s">
        <v>1</v>
      </c>
      <c r="N280" s="236" t="s">
        <v>51</v>
      </c>
      <c r="O280" s="91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3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9" t="s">
        <v>164</v>
      </c>
      <c r="AT280" s="239" t="s">
        <v>159</v>
      </c>
      <c r="AU280" s="239" t="s">
        <v>95</v>
      </c>
      <c r="AY280" s="16" t="s">
        <v>157</v>
      </c>
      <c r="BE280" s="240">
        <f>IF(N280="základní",J280,0)</f>
        <v>0</v>
      </c>
      <c r="BF280" s="240">
        <f>IF(N280="snížená",J280,0)</f>
        <v>0</v>
      </c>
      <c r="BG280" s="240">
        <f>IF(N280="zákl. přenesená",J280,0)</f>
        <v>0</v>
      </c>
      <c r="BH280" s="240">
        <f>IF(N280="sníž. přenesená",J280,0)</f>
        <v>0</v>
      </c>
      <c r="BI280" s="240">
        <f>IF(N280="nulová",J280,0)</f>
        <v>0</v>
      </c>
      <c r="BJ280" s="16" t="s">
        <v>93</v>
      </c>
      <c r="BK280" s="240">
        <f>ROUND(I280*H280,2)</f>
        <v>0</v>
      </c>
      <c r="BL280" s="16" t="s">
        <v>164</v>
      </c>
      <c r="BM280" s="239" t="s">
        <v>447</v>
      </c>
    </row>
    <row r="281" spans="1:51" s="13" customFormat="1" ht="12">
      <c r="A281" s="13"/>
      <c r="B281" s="246"/>
      <c r="C281" s="247"/>
      <c r="D281" s="241" t="s">
        <v>168</v>
      </c>
      <c r="E281" s="248" t="s">
        <v>1</v>
      </c>
      <c r="F281" s="249" t="s">
        <v>448</v>
      </c>
      <c r="G281" s="247"/>
      <c r="H281" s="250">
        <v>202520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6" t="s">
        <v>168</v>
      </c>
      <c r="AU281" s="256" t="s">
        <v>95</v>
      </c>
      <c r="AV281" s="13" t="s">
        <v>95</v>
      </c>
      <c r="AW281" s="13" t="s">
        <v>42</v>
      </c>
      <c r="AX281" s="13" t="s">
        <v>86</v>
      </c>
      <c r="AY281" s="256" t="s">
        <v>157</v>
      </c>
    </row>
    <row r="282" spans="1:51" s="13" customFormat="1" ht="12">
      <c r="A282" s="13"/>
      <c r="B282" s="246"/>
      <c r="C282" s="247"/>
      <c r="D282" s="241" t="s">
        <v>168</v>
      </c>
      <c r="E282" s="248" t="s">
        <v>1</v>
      </c>
      <c r="F282" s="249" t="s">
        <v>449</v>
      </c>
      <c r="G282" s="247"/>
      <c r="H282" s="250">
        <v>16610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6" t="s">
        <v>168</v>
      </c>
      <c r="AU282" s="256" t="s">
        <v>95</v>
      </c>
      <c r="AV282" s="13" t="s">
        <v>95</v>
      </c>
      <c r="AW282" s="13" t="s">
        <v>42</v>
      </c>
      <c r="AX282" s="13" t="s">
        <v>86</v>
      </c>
      <c r="AY282" s="256" t="s">
        <v>157</v>
      </c>
    </row>
    <row r="283" spans="1:51" s="14" customFormat="1" ht="12">
      <c r="A283" s="14"/>
      <c r="B283" s="257"/>
      <c r="C283" s="258"/>
      <c r="D283" s="241" t="s">
        <v>168</v>
      </c>
      <c r="E283" s="259" t="s">
        <v>1</v>
      </c>
      <c r="F283" s="260" t="s">
        <v>189</v>
      </c>
      <c r="G283" s="258"/>
      <c r="H283" s="261">
        <v>219130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7" t="s">
        <v>168</v>
      </c>
      <c r="AU283" s="267" t="s">
        <v>95</v>
      </c>
      <c r="AV283" s="14" t="s">
        <v>164</v>
      </c>
      <c r="AW283" s="14" t="s">
        <v>42</v>
      </c>
      <c r="AX283" s="14" t="s">
        <v>93</v>
      </c>
      <c r="AY283" s="267" t="s">
        <v>157</v>
      </c>
    </row>
    <row r="284" spans="1:65" s="2" customFormat="1" ht="33" customHeight="1">
      <c r="A284" s="38"/>
      <c r="B284" s="39"/>
      <c r="C284" s="228" t="s">
        <v>450</v>
      </c>
      <c r="D284" s="228" t="s">
        <v>159</v>
      </c>
      <c r="E284" s="229" t="s">
        <v>451</v>
      </c>
      <c r="F284" s="230" t="s">
        <v>452</v>
      </c>
      <c r="G284" s="231" t="s">
        <v>172</v>
      </c>
      <c r="H284" s="232">
        <v>1962.5</v>
      </c>
      <c r="I284" s="233"/>
      <c r="J284" s="234">
        <f>ROUND(I284*H284,2)</f>
        <v>0</v>
      </c>
      <c r="K284" s="230" t="s">
        <v>1</v>
      </c>
      <c r="L284" s="44"/>
      <c r="M284" s="235" t="s">
        <v>1</v>
      </c>
      <c r="N284" s="236" t="s">
        <v>51</v>
      </c>
      <c r="O284" s="91"/>
      <c r="P284" s="237">
        <f>O284*H284</f>
        <v>0</v>
      </c>
      <c r="Q284" s="237">
        <v>0</v>
      </c>
      <c r="R284" s="237">
        <f>Q284*H284</f>
        <v>0</v>
      </c>
      <c r="S284" s="237">
        <v>0</v>
      </c>
      <c r="T284" s="23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9" t="s">
        <v>164</v>
      </c>
      <c r="AT284" s="239" t="s">
        <v>159</v>
      </c>
      <c r="AU284" s="239" t="s">
        <v>95</v>
      </c>
      <c r="AY284" s="16" t="s">
        <v>157</v>
      </c>
      <c r="BE284" s="240">
        <f>IF(N284="základní",J284,0)</f>
        <v>0</v>
      </c>
      <c r="BF284" s="240">
        <f>IF(N284="snížená",J284,0)</f>
        <v>0</v>
      </c>
      <c r="BG284" s="240">
        <f>IF(N284="zákl. přenesená",J284,0)</f>
        <v>0</v>
      </c>
      <c r="BH284" s="240">
        <f>IF(N284="sníž. přenesená",J284,0)</f>
        <v>0</v>
      </c>
      <c r="BI284" s="240">
        <f>IF(N284="nulová",J284,0)</f>
        <v>0</v>
      </c>
      <c r="BJ284" s="16" t="s">
        <v>93</v>
      </c>
      <c r="BK284" s="240">
        <f>ROUND(I284*H284,2)</f>
        <v>0</v>
      </c>
      <c r="BL284" s="16" t="s">
        <v>164</v>
      </c>
      <c r="BM284" s="239" t="s">
        <v>453</v>
      </c>
    </row>
    <row r="285" spans="1:65" s="2" customFormat="1" ht="16.5" customHeight="1">
      <c r="A285" s="38"/>
      <c r="B285" s="39"/>
      <c r="C285" s="228" t="s">
        <v>454</v>
      </c>
      <c r="D285" s="228" t="s">
        <v>159</v>
      </c>
      <c r="E285" s="229" t="s">
        <v>455</v>
      </c>
      <c r="F285" s="230" t="s">
        <v>456</v>
      </c>
      <c r="G285" s="231" t="s">
        <v>183</v>
      </c>
      <c r="H285" s="232">
        <v>20.042</v>
      </c>
      <c r="I285" s="233"/>
      <c r="J285" s="234">
        <f>ROUND(I285*H285,2)</f>
        <v>0</v>
      </c>
      <c r="K285" s="230" t="s">
        <v>163</v>
      </c>
      <c r="L285" s="44"/>
      <c r="M285" s="235" t="s">
        <v>1</v>
      </c>
      <c r="N285" s="236" t="s">
        <v>51</v>
      </c>
      <c r="O285" s="91"/>
      <c r="P285" s="237">
        <f>O285*H285</f>
        <v>0</v>
      </c>
      <c r="Q285" s="237">
        <v>0.12171</v>
      </c>
      <c r="R285" s="237">
        <f>Q285*H285</f>
        <v>2.4393118200000004</v>
      </c>
      <c r="S285" s="237">
        <v>2.4</v>
      </c>
      <c r="T285" s="238">
        <f>S285*H285</f>
        <v>48.1008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9" t="s">
        <v>164</v>
      </c>
      <c r="AT285" s="239" t="s">
        <v>159</v>
      </c>
      <c r="AU285" s="239" t="s">
        <v>95</v>
      </c>
      <c r="AY285" s="16" t="s">
        <v>157</v>
      </c>
      <c r="BE285" s="240">
        <f>IF(N285="základní",J285,0)</f>
        <v>0</v>
      </c>
      <c r="BF285" s="240">
        <f>IF(N285="snížená",J285,0)</f>
        <v>0</v>
      </c>
      <c r="BG285" s="240">
        <f>IF(N285="zákl. přenesená",J285,0)</f>
        <v>0</v>
      </c>
      <c r="BH285" s="240">
        <f>IF(N285="sníž. přenesená",J285,0)</f>
        <v>0</v>
      </c>
      <c r="BI285" s="240">
        <f>IF(N285="nulová",J285,0)</f>
        <v>0</v>
      </c>
      <c r="BJ285" s="16" t="s">
        <v>93</v>
      </c>
      <c r="BK285" s="240">
        <f>ROUND(I285*H285,2)</f>
        <v>0</v>
      </c>
      <c r="BL285" s="16" t="s">
        <v>164</v>
      </c>
      <c r="BM285" s="239" t="s">
        <v>457</v>
      </c>
    </row>
    <row r="286" spans="1:51" s="13" customFormat="1" ht="12">
      <c r="A286" s="13"/>
      <c r="B286" s="246"/>
      <c r="C286" s="247"/>
      <c r="D286" s="241" t="s">
        <v>168</v>
      </c>
      <c r="E286" s="248" t="s">
        <v>1</v>
      </c>
      <c r="F286" s="249" t="s">
        <v>458</v>
      </c>
      <c r="G286" s="247"/>
      <c r="H286" s="250">
        <v>9.431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6" t="s">
        <v>168</v>
      </c>
      <c r="AU286" s="256" t="s">
        <v>95</v>
      </c>
      <c r="AV286" s="13" t="s">
        <v>95</v>
      </c>
      <c r="AW286" s="13" t="s">
        <v>42</v>
      </c>
      <c r="AX286" s="13" t="s">
        <v>86</v>
      </c>
      <c r="AY286" s="256" t="s">
        <v>157</v>
      </c>
    </row>
    <row r="287" spans="1:51" s="13" customFormat="1" ht="12">
      <c r="A287" s="13"/>
      <c r="B287" s="246"/>
      <c r="C287" s="247"/>
      <c r="D287" s="241" t="s">
        <v>168</v>
      </c>
      <c r="E287" s="248" t="s">
        <v>1</v>
      </c>
      <c r="F287" s="249" t="s">
        <v>186</v>
      </c>
      <c r="G287" s="247"/>
      <c r="H287" s="250">
        <v>0.781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6" t="s">
        <v>168</v>
      </c>
      <c r="AU287" s="256" t="s">
        <v>95</v>
      </c>
      <c r="AV287" s="13" t="s">
        <v>95</v>
      </c>
      <c r="AW287" s="13" t="s">
        <v>42</v>
      </c>
      <c r="AX287" s="13" t="s">
        <v>86</v>
      </c>
      <c r="AY287" s="256" t="s">
        <v>157</v>
      </c>
    </row>
    <row r="288" spans="1:51" s="13" customFormat="1" ht="12">
      <c r="A288" s="13"/>
      <c r="B288" s="246"/>
      <c r="C288" s="247"/>
      <c r="D288" s="241" t="s">
        <v>168</v>
      </c>
      <c r="E288" s="248" t="s">
        <v>1</v>
      </c>
      <c r="F288" s="249" t="s">
        <v>459</v>
      </c>
      <c r="G288" s="247"/>
      <c r="H288" s="250">
        <v>9.176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6" t="s">
        <v>168</v>
      </c>
      <c r="AU288" s="256" t="s">
        <v>95</v>
      </c>
      <c r="AV288" s="13" t="s">
        <v>95</v>
      </c>
      <c r="AW288" s="13" t="s">
        <v>42</v>
      </c>
      <c r="AX288" s="13" t="s">
        <v>86</v>
      </c>
      <c r="AY288" s="256" t="s">
        <v>157</v>
      </c>
    </row>
    <row r="289" spans="1:51" s="13" customFormat="1" ht="12">
      <c r="A289" s="13"/>
      <c r="B289" s="246"/>
      <c r="C289" s="247"/>
      <c r="D289" s="241" t="s">
        <v>168</v>
      </c>
      <c r="E289" s="248" t="s">
        <v>1</v>
      </c>
      <c r="F289" s="249" t="s">
        <v>188</v>
      </c>
      <c r="G289" s="247"/>
      <c r="H289" s="250">
        <v>0.654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6" t="s">
        <v>168</v>
      </c>
      <c r="AU289" s="256" t="s">
        <v>95</v>
      </c>
      <c r="AV289" s="13" t="s">
        <v>95</v>
      </c>
      <c r="AW289" s="13" t="s">
        <v>42</v>
      </c>
      <c r="AX289" s="13" t="s">
        <v>86</v>
      </c>
      <c r="AY289" s="256" t="s">
        <v>157</v>
      </c>
    </row>
    <row r="290" spans="1:51" s="14" customFormat="1" ht="12">
      <c r="A290" s="14"/>
      <c r="B290" s="257"/>
      <c r="C290" s="258"/>
      <c r="D290" s="241" t="s">
        <v>168</v>
      </c>
      <c r="E290" s="259" t="s">
        <v>1</v>
      </c>
      <c r="F290" s="260" t="s">
        <v>189</v>
      </c>
      <c r="G290" s="258"/>
      <c r="H290" s="261">
        <v>20.042</v>
      </c>
      <c r="I290" s="262"/>
      <c r="J290" s="258"/>
      <c r="K290" s="258"/>
      <c r="L290" s="263"/>
      <c r="M290" s="264"/>
      <c r="N290" s="265"/>
      <c r="O290" s="265"/>
      <c r="P290" s="265"/>
      <c r="Q290" s="265"/>
      <c r="R290" s="265"/>
      <c r="S290" s="265"/>
      <c r="T290" s="26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7" t="s">
        <v>168</v>
      </c>
      <c r="AU290" s="267" t="s">
        <v>95</v>
      </c>
      <c r="AV290" s="14" t="s">
        <v>164</v>
      </c>
      <c r="AW290" s="14" t="s">
        <v>42</v>
      </c>
      <c r="AX290" s="14" t="s">
        <v>93</v>
      </c>
      <c r="AY290" s="267" t="s">
        <v>157</v>
      </c>
    </row>
    <row r="291" spans="1:65" s="2" customFormat="1" ht="24.15" customHeight="1">
      <c r="A291" s="38"/>
      <c r="B291" s="39"/>
      <c r="C291" s="228" t="s">
        <v>460</v>
      </c>
      <c r="D291" s="228" t="s">
        <v>159</v>
      </c>
      <c r="E291" s="229" t="s">
        <v>461</v>
      </c>
      <c r="F291" s="230" t="s">
        <v>462</v>
      </c>
      <c r="G291" s="231" t="s">
        <v>223</v>
      </c>
      <c r="H291" s="232">
        <v>8606</v>
      </c>
      <c r="I291" s="233"/>
      <c r="J291" s="234">
        <f>ROUND(I291*H291,2)</f>
        <v>0</v>
      </c>
      <c r="K291" s="230" t="s">
        <v>163</v>
      </c>
      <c r="L291" s="44"/>
      <c r="M291" s="235" t="s">
        <v>1</v>
      </c>
      <c r="N291" s="236" t="s">
        <v>51</v>
      </c>
      <c r="O291" s="91"/>
      <c r="P291" s="237">
        <f>O291*H291</f>
        <v>0</v>
      </c>
      <c r="Q291" s="237">
        <v>0</v>
      </c>
      <c r="R291" s="237">
        <f>Q291*H291</f>
        <v>0</v>
      </c>
      <c r="S291" s="237">
        <v>0.001</v>
      </c>
      <c r="T291" s="238">
        <f>S291*H291</f>
        <v>8.606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9" t="s">
        <v>164</v>
      </c>
      <c r="AT291" s="239" t="s">
        <v>159</v>
      </c>
      <c r="AU291" s="239" t="s">
        <v>95</v>
      </c>
      <c r="AY291" s="16" t="s">
        <v>157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6" t="s">
        <v>93</v>
      </c>
      <c r="BK291" s="240">
        <f>ROUND(I291*H291,2)</f>
        <v>0</v>
      </c>
      <c r="BL291" s="16" t="s">
        <v>164</v>
      </c>
      <c r="BM291" s="239" t="s">
        <v>463</v>
      </c>
    </row>
    <row r="292" spans="1:51" s="13" customFormat="1" ht="12">
      <c r="A292" s="13"/>
      <c r="B292" s="246"/>
      <c r="C292" s="247"/>
      <c r="D292" s="241" t="s">
        <v>168</v>
      </c>
      <c r="E292" s="248" t="s">
        <v>1</v>
      </c>
      <c r="F292" s="249" t="s">
        <v>464</v>
      </c>
      <c r="G292" s="247"/>
      <c r="H292" s="250">
        <v>8606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6" t="s">
        <v>168</v>
      </c>
      <c r="AU292" s="256" t="s">
        <v>95</v>
      </c>
      <c r="AV292" s="13" t="s">
        <v>95</v>
      </c>
      <c r="AW292" s="13" t="s">
        <v>42</v>
      </c>
      <c r="AX292" s="13" t="s">
        <v>93</v>
      </c>
      <c r="AY292" s="256" t="s">
        <v>157</v>
      </c>
    </row>
    <row r="293" spans="1:65" s="2" customFormat="1" ht="24.15" customHeight="1">
      <c r="A293" s="38"/>
      <c r="B293" s="39"/>
      <c r="C293" s="228" t="s">
        <v>465</v>
      </c>
      <c r="D293" s="228" t="s">
        <v>159</v>
      </c>
      <c r="E293" s="229" t="s">
        <v>466</v>
      </c>
      <c r="F293" s="230" t="s">
        <v>467</v>
      </c>
      <c r="G293" s="231" t="s">
        <v>272</v>
      </c>
      <c r="H293" s="232">
        <v>6</v>
      </c>
      <c r="I293" s="233"/>
      <c r="J293" s="234">
        <f>ROUND(I293*H293,2)</f>
        <v>0</v>
      </c>
      <c r="K293" s="230" t="s">
        <v>163</v>
      </c>
      <c r="L293" s="44"/>
      <c r="M293" s="235" t="s">
        <v>1</v>
      </c>
      <c r="N293" s="236" t="s">
        <v>51</v>
      </c>
      <c r="O293" s="91"/>
      <c r="P293" s="237">
        <f>O293*H293</f>
        <v>0</v>
      </c>
      <c r="Q293" s="237">
        <v>0</v>
      </c>
      <c r="R293" s="237">
        <f>Q293*H293</f>
        <v>0</v>
      </c>
      <c r="S293" s="237">
        <v>0.004</v>
      </c>
      <c r="T293" s="238">
        <f>S293*H293</f>
        <v>0.024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9" t="s">
        <v>164</v>
      </c>
      <c r="AT293" s="239" t="s">
        <v>159</v>
      </c>
      <c r="AU293" s="239" t="s">
        <v>95</v>
      </c>
      <c r="AY293" s="16" t="s">
        <v>157</v>
      </c>
      <c r="BE293" s="240">
        <f>IF(N293="základní",J293,0)</f>
        <v>0</v>
      </c>
      <c r="BF293" s="240">
        <f>IF(N293="snížená",J293,0)</f>
        <v>0</v>
      </c>
      <c r="BG293" s="240">
        <f>IF(N293="zákl. přenesená",J293,0)</f>
        <v>0</v>
      </c>
      <c r="BH293" s="240">
        <f>IF(N293="sníž. přenesená",J293,0)</f>
        <v>0</v>
      </c>
      <c r="BI293" s="240">
        <f>IF(N293="nulová",J293,0)</f>
        <v>0</v>
      </c>
      <c r="BJ293" s="16" t="s">
        <v>93</v>
      </c>
      <c r="BK293" s="240">
        <f>ROUND(I293*H293,2)</f>
        <v>0</v>
      </c>
      <c r="BL293" s="16" t="s">
        <v>164</v>
      </c>
      <c r="BM293" s="239" t="s">
        <v>468</v>
      </c>
    </row>
    <row r="294" spans="1:47" s="2" customFormat="1" ht="12">
      <c r="A294" s="38"/>
      <c r="B294" s="39"/>
      <c r="C294" s="40"/>
      <c r="D294" s="241" t="s">
        <v>166</v>
      </c>
      <c r="E294" s="40"/>
      <c r="F294" s="242" t="s">
        <v>469</v>
      </c>
      <c r="G294" s="40"/>
      <c r="H294" s="40"/>
      <c r="I294" s="243"/>
      <c r="J294" s="40"/>
      <c r="K294" s="40"/>
      <c r="L294" s="44"/>
      <c r="M294" s="244"/>
      <c r="N294" s="24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6" t="s">
        <v>166</v>
      </c>
      <c r="AU294" s="16" t="s">
        <v>95</v>
      </c>
    </row>
    <row r="295" spans="1:65" s="2" customFormat="1" ht="24.15" customHeight="1">
      <c r="A295" s="38"/>
      <c r="B295" s="39"/>
      <c r="C295" s="228" t="s">
        <v>470</v>
      </c>
      <c r="D295" s="228" t="s">
        <v>159</v>
      </c>
      <c r="E295" s="229" t="s">
        <v>471</v>
      </c>
      <c r="F295" s="230" t="s">
        <v>472</v>
      </c>
      <c r="G295" s="231" t="s">
        <v>162</v>
      </c>
      <c r="H295" s="232">
        <v>32.384</v>
      </c>
      <c r="I295" s="233"/>
      <c r="J295" s="234">
        <f>ROUND(I295*H295,2)</f>
        <v>0</v>
      </c>
      <c r="K295" s="230" t="s">
        <v>163</v>
      </c>
      <c r="L295" s="44"/>
      <c r="M295" s="235" t="s">
        <v>1</v>
      </c>
      <c r="N295" s="236" t="s">
        <v>51</v>
      </c>
      <c r="O295" s="91"/>
      <c r="P295" s="237">
        <f>O295*H295</f>
        <v>0</v>
      </c>
      <c r="Q295" s="237">
        <v>0.00023</v>
      </c>
      <c r="R295" s="237">
        <f>Q295*H295</f>
        <v>0.0074483200000000005</v>
      </c>
      <c r="S295" s="237">
        <v>0</v>
      </c>
      <c r="T295" s="23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9" t="s">
        <v>164</v>
      </c>
      <c r="AT295" s="239" t="s">
        <v>159</v>
      </c>
      <c r="AU295" s="239" t="s">
        <v>95</v>
      </c>
      <c r="AY295" s="16" t="s">
        <v>157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6" t="s">
        <v>93</v>
      </c>
      <c r="BK295" s="240">
        <f>ROUND(I295*H295,2)</f>
        <v>0</v>
      </c>
      <c r="BL295" s="16" t="s">
        <v>164</v>
      </c>
      <c r="BM295" s="239" t="s">
        <v>473</v>
      </c>
    </row>
    <row r="296" spans="1:51" s="13" customFormat="1" ht="12">
      <c r="A296" s="13"/>
      <c r="B296" s="246"/>
      <c r="C296" s="247"/>
      <c r="D296" s="241" t="s">
        <v>168</v>
      </c>
      <c r="E296" s="248" t="s">
        <v>1</v>
      </c>
      <c r="F296" s="249" t="s">
        <v>474</v>
      </c>
      <c r="G296" s="247"/>
      <c r="H296" s="250">
        <v>17.7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6" t="s">
        <v>168</v>
      </c>
      <c r="AU296" s="256" t="s">
        <v>95</v>
      </c>
      <c r="AV296" s="13" t="s">
        <v>95</v>
      </c>
      <c r="AW296" s="13" t="s">
        <v>42</v>
      </c>
      <c r="AX296" s="13" t="s">
        <v>86</v>
      </c>
      <c r="AY296" s="256" t="s">
        <v>157</v>
      </c>
    </row>
    <row r="297" spans="1:51" s="13" customFormat="1" ht="12">
      <c r="A297" s="13"/>
      <c r="B297" s="246"/>
      <c r="C297" s="247"/>
      <c r="D297" s="241" t="s">
        <v>168</v>
      </c>
      <c r="E297" s="248" t="s">
        <v>1</v>
      </c>
      <c r="F297" s="249" t="s">
        <v>475</v>
      </c>
      <c r="G297" s="247"/>
      <c r="H297" s="250">
        <v>14.684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6" t="s">
        <v>168</v>
      </c>
      <c r="AU297" s="256" t="s">
        <v>95</v>
      </c>
      <c r="AV297" s="13" t="s">
        <v>95</v>
      </c>
      <c r="AW297" s="13" t="s">
        <v>42</v>
      </c>
      <c r="AX297" s="13" t="s">
        <v>86</v>
      </c>
      <c r="AY297" s="256" t="s">
        <v>157</v>
      </c>
    </row>
    <row r="298" spans="1:51" s="14" customFormat="1" ht="12">
      <c r="A298" s="14"/>
      <c r="B298" s="257"/>
      <c r="C298" s="258"/>
      <c r="D298" s="241" t="s">
        <v>168</v>
      </c>
      <c r="E298" s="259" t="s">
        <v>1</v>
      </c>
      <c r="F298" s="260" t="s">
        <v>189</v>
      </c>
      <c r="G298" s="258"/>
      <c r="H298" s="261">
        <v>32.384</v>
      </c>
      <c r="I298" s="262"/>
      <c r="J298" s="258"/>
      <c r="K298" s="258"/>
      <c r="L298" s="263"/>
      <c r="M298" s="264"/>
      <c r="N298" s="265"/>
      <c r="O298" s="265"/>
      <c r="P298" s="265"/>
      <c r="Q298" s="265"/>
      <c r="R298" s="265"/>
      <c r="S298" s="265"/>
      <c r="T298" s="26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7" t="s">
        <v>168</v>
      </c>
      <c r="AU298" s="267" t="s">
        <v>95</v>
      </c>
      <c r="AV298" s="14" t="s">
        <v>164</v>
      </c>
      <c r="AW298" s="14" t="s">
        <v>42</v>
      </c>
      <c r="AX298" s="14" t="s">
        <v>93</v>
      </c>
      <c r="AY298" s="267" t="s">
        <v>157</v>
      </c>
    </row>
    <row r="299" spans="1:65" s="2" customFormat="1" ht="24.15" customHeight="1">
      <c r="A299" s="38"/>
      <c r="B299" s="39"/>
      <c r="C299" s="228" t="s">
        <v>476</v>
      </c>
      <c r="D299" s="228" t="s">
        <v>159</v>
      </c>
      <c r="E299" s="229" t="s">
        <v>477</v>
      </c>
      <c r="F299" s="230" t="s">
        <v>478</v>
      </c>
      <c r="G299" s="231" t="s">
        <v>172</v>
      </c>
      <c r="H299" s="232">
        <v>8.931</v>
      </c>
      <c r="I299" s="233"/>
      <c r="J299" s="234">
        <f>ROUND(I299*H299,2)</f>
        <v>0</v>
      </c>
      <c r="K299" s="230" t="s">
        <v>163</v>
      </c>
      <c r="L299" s="44"/>
      <c r="M299" s="235" t="s">
        <v>1</v>
      </c>
      <c r="N299" s="236" t="s">
        <v>51</v>
      </c>
      <c r="O299" s="91"/>
      <c r="P299" s="237">
        <f>O299*H299</f>
        <v>0</v>
      </c>
      <c r="Q299" s="237">
        <v>0.0089</v>
      </c>
      <c r="R299" s="237">
        <f>Q299*H299</f>
        <v>0.0794859</v>
      </c>
      <c r="S299" s="237">
        <v>0</v>
      </c>
      <c r="T299" s="238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9" t="s">
        <v>164</v>
      </c>
      <c r="AT299" s="239" t="s">
        <v>159</v>
      </c>
      <c r="AU299" s="239" t="s">
        <v>95</v>
      </c>
      <c r="AY299" s="16" t="s">
        <v>157</v>
      </c>
      <c r="BE299" s="240">
        <f>IF(N299="základní",J299,0)</f>
        <v>0</v>
      </c>
      <c r="BF299" s="240">
        <f>IF(N299="snížená",J299,0)</f>
        <v>0</v>
      </c>
      <c r="BG299" s="240">
        <f>IF(N299="zákl. přenesená",J299,0)</f>
        <v>0</v>
      </c>
      <c r="BH299" s="240">
        <f>IF(N299="sníž. přenesená",J299,0)</f>
        <v>0</v>
      </c>
      <c r="BI299" s="240">
        <f>IF(N299="nulová",J299,0)</f>
        <v>0</v>
      </c>
      <c r="BJ299" s="16" t="s">
        <v>93</v>
      </c>
      <c r="BK299" s="240">
        <f>ROUND(I299*H299,2)</f>
        <v>0</v>
      </c>
      <c r="BL299" s="16" t="s">
        <v>164</v>
      </c>
      <c r="BM299" s="239" t="s">
        <v>479</v>
      </c>
    </row>
    <row r="300" spans="1:51" s="13" customFormat="1" ht="12">
      <c r="A300" s="13"/>
      <c r="B300" s="246"/>
      <c r="C300" s="247"/>
      <c r="D300" s="241" t="s">
        <v>168</v>
      </c>
      <c r="E300" s="248" t="s">
        <v>1</v>
      </c>
      <c r="F300" s="249" t="s">
        <v>480</v>
      </c>
      <c r="G300" s="247"/>
      <c r="H300" s="250">
        <v>8.931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6" t="s">
        <v>168</v>
      </c>
      <c r="AU300" s="256" t="s">
        <v>95</v>
      </c>
      <c r="AV300" s="13" t="s">
        <v>95</v>
      </c>
      <c r="AW300" s="13" t="s">
        <v>42</v>
      </c>
      <c r="AX300" s="13" t="s">
        <v>93</v>
      </c>
      <c r="AY300" s="256" t="s">
        <v>157</v>
      </c>
    </row>
    <row r="301" spans="1:65" s="2" customFormat="1" ht="33" customHeight="1">
      <c r="A301" s="38"/>
      <c r="B301" s="39"/>
      <c r="C301" s="228" t="s">
        <v>481</v>
      </c>
      <c r="D301" s="228" t="s">
        <v>159</v>
      </c>
      <c r="E301" s="229" t="s">
        <v>482</v>
      </c>
      <c r="F301" s="230" t="s">
        <v>483</v>
      </c>
      <c r="G301" s="231" t="s">
        <v>162</v>
      </c>
      <c r="H301" s="232">
        <v>62</v>
      </c>
      <c r="I301" s="233"/>
      <c r="J301" s="234">
        <f>ROUND(I301*H301,2)</f>
        <v>0</v>
      </c>
      <c r="K301" s="230" t="s">
        <v>163</v>
      </c>
      <c r="L301" s="44"/>
      <c r="M301" s="235" t="s">
        <v>1</v>
      </c>
      <c r="N301" s="236" t="s">
        <v>51</v>
      </c>
      <c r="O301" s="91"/>
      <c r="P301" s="237">
        <f>O301*H301</f>
        <v>0</v>
      </c>
      <c r="Q301" s="237">
        <v>0.00175</v>
      </c>
      <c r="R301" s="237">
        <f>Q301*H301</f>
        <v>0.1085</v>
      </c>
      <c r="S301" s="237">
        <v>0.002</v>
      </c>
      <c r="T301" s="238">
        <f>S301*H301</f>
        <v>0.124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9" t="s">
        <v>164</v>
      </c>
      <c r="AT301" s="239" t="s">
        <v>159</v>
      </c>
      <c r="AU301" s="239" t="s">
        <v>95</v>
      </c>
      <c r="AY301" s="16" t="s">
        <v>157</v>
      </c>
      <c r="BE301" s="240">
        <f>IF(N301="základní",J301,0)</f>
        <v>0</v>
      </c>
      <c r="BF301" s="240">
        <f>IF(N301="snížená",J301,0)</f>
        <v>0</v>
      </c>
      <c r="BG301" s="240">
        <f>IF(N301="zákl. přenesená",J301,0)</f>
        <v>0</v>
      </c>
      <c r="BH301" s="240">
        <f>IF(N301="sníž. přenesená",J301,0)</f>
        <v>0</v>
      </c>
      <c r="BI301" s="240">
        <f>IF(N301="nulová",J301,0)</f>
        <v>0</v>
      </c>
      <c r="BJ301" s="16" t="s">
        <v>93</v>
      </c>
      <c r="BK301" s="240">
        <f>ROUND(I301*H301,2)</f>
        <v>0</v>
      </c>
      <c r="BL301" s="16" t="s">
        <v>164</v>
      </c>
      <c r="BM301" s="239" t="s">
        <v>484</v>
      </c>
    </row>
    <row r="302" spans="1:47" s="2" customFormat="1" ht="12">
      <c r="A302" s="38"/>
      <c r="B302" s="39"/>
      <c r="C302" s="40"/>
      <c r="D302" s="241" t="s">
        <v>166</v>
      </c>
      <c r="E302" s="40"/>
      <c r="F302" s="242" t="s">
        <v>485</v>
      </c>
      <c r="G302" s="40"/>
      <c r="H302" s="40"/>
      <c r="I302" s="243"/>
      <c r="J302" s="40"/>
      <c r="K302" s="40"/>
      <c r="L302" s="44"/>
      <c r="M302" s="244"/>
      <c r="N302" s="24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6" t="s">
        <v>166</v>
      </c>
      <c r="AU302" s="16" t="s">
        <v>95</v>
      </c>
    </row>
    <row r="303" spans="1:51" s="13" customFormat="1" ht="12">
      <c r="A303" s="13"/>
      <c r="B303" s="246"/>
      <c r="C303" s="247"/>
      <c r="D303" s="241" t="s">
        <v>168</v>
      </c>
      <c r="E303" s="248" t="s">
        <v>1</v>
      </c>
      <c r="F303" s="249" t="s">
        <v>486</v>
      </c>
      <c r="G303" s="247"/>
      <c r="H303" s="250">
        <v>62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6" t="s">
        <v>168</v>
      </c>
      <c r="AU303" s="256" t="s">
        <v>95</v>
      </c>
      <c r="AV303" s="13" t="s">
        <v>95</v>
      </c>
      <c r="AW303" s="13" t="s">
        <v>42</v>
      </c>
      <c r="AX303" s="13" t="s">
        <v>93</v>
      </c>
      <c r="AY303" s="256" t="s">
        <v>157</v>
      </c>
    </row>
    <row r="304" spans="1:63" s="12" customFormat="1" ht="22.8" customHeight="1">
      <c r="A304" s="12"/>
      <c r="B304" s="212"/>
      <c r="C304" s="213"/>
      <c r="D304" s="214" t="s">
        <v>85</v>
      </c>
      <c r="E304" s="226" t="s">
        <v>487</v>
      </c>
      <c r="F304" s="226" t="s">
        <v>488</v>
      </c>
      <c r="G304" s="213"/>
      <c r="H304" s="213"/>
      <c r="I304" s="216"/>
      <c r="J304" s="227">
        <f>BK304</f>
        <v>0</v>
      </c>
      <c r="K304" s="213"/>
      <c r="L304" s="218"/>
      <c r="M304" s="219"/>
      <c r="N304" s="220"/>
      <c r="O304" s="220"/>
      <c r="P304" s="221">
        <f>SUM(P305:P323)</f>
        <v>0</v>
      </c>
      <c r="Q304" s="220"/>
      <c r="R304" s="221">
        <f>SUM(R305:R323)</f>
        <v>0</v>
      </c>
      <c r="S304" s="220"/>
      <c r="T304" s="222">
        <f>SUM(T305:T323)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3" t="s">
        <v>93</v>
      </c>
      <c r="AT304" s="224" t="s">
        <v>85</v>
      </c>
      <c r="AU304" s="224" t="s">
        <v>93</v>
      </c>
      <c r="AY304" s="223" t="s">
        <v>157</v>
      </c>
      <c r="BK304" s="225">
        <f>SUM(BK305:BK323)</f>
        <v>0</v>
      </c>
    </row>
    <row r="305" spans="1:65" s="2" customFormat="1" ht="24.15" customHeight="1">
      <c r="A305" s="38"/>
      <c r="B305" s="39"/>
      <c r="C305" s="228" t="s">
        <v>489</v>
      </c>
      <c r="D305" s="228" t="s">
        <v>159</v>
      </c>
      <c r="E305" s="229" t="s">
        <v>490</v>
      </c>
      <c r="F305" s="230" t="s">
        <v>491</v>
      </c>
      <c r="G305" s="231" t="s">
        <v>205</v>
      </c>
      <c r="H305" s="232">
        <v>415.8</v>
      </c>
      <c r="I305" s="233"/>
      <c r="J305" s="234">
        <f>ROUND(I305*H305,2)</f>
        <v>0</v>
      </c>
      <c r="K305" s="230" t="s">
        <v>163</v>
      </c>
      <c r="L305" s="44"/>
      <c r="M305" s="235" t="s">
        <v>1</v>
      </c>
      <c r="N305" s="236" t="s">
        <v>51</v>
      </c>
      <c r="O305" s="91"/>
      <c r="P305" s="237">
        <f>O305*H305</f>
        <v>0</v>
      </c>
      <c r="Q305" s="237">
        <v>0</v>
      </c>
      <c r="R305" s="237">
        <f>Q305*H305</f>
        <v>0</v>
      </c>
      <c r="S305" s="237">
        <v>0</v>
      </c>
      <c r="T305" s="23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9" t="s">
        <v>164</v>
      </c>
      <c r="AT305" s="239" t="s">
        <v>159</v>
      </c>
      <c r="AU305" s="239" t="s">
        <v>95</v>
      </c>
      <c r="AY305" s="16" t="s">
        <v>157</v>
      </c>
      <c r="BE305" s="240">
        <f>IF(N305="základní",J305,0)</f>
        <v>0</v>
      </c>
      <c r="BF305" s="240">
        <f>IF(N305="snížená",J305,0)</f>
        <v>0</v>
      </c>
      <c r="BG305" s="240">
        <f>IF(N305="zákl. přenesená",J305,0)</f>
        <v>0</v>
      </c>
      <c r="BH305" s="240">
        <f>IF(N305="sníž. přenesená",J305,0)</f>
        <v>0</v>
      </c>
      <c r="BI305" s="240">
        <f>IF(N305="nulová",J305,0)</f>
        <v>0</v>
      </c>
      <c r="BJ305" s="16" t="s">
        <v>93</v>
      </c>
      <c r="BK305" s="240">
        <f>ROUND(I305*H305,2)</f>
        <v>0</v>
      </c>
      <c r="BL305" s="16" t="s">
        <v>164</v>
      </c>
      <c r="BM305" s="239" t="s">
        <v>492</v>
      </c>
    </row>
    <row r="306" spans="1:51" s="13" customFormat="1" ht="12">
      <c r="A306" s="13"/>
      <c r="B306" s="246"/>
      <c r="C306" s="247"/>
      <c r="D306" s="241" t="s">
        <v>168</v>
      </c>
      <c r="E306" s="248" t="s">
        <v>1</v>
      </c>
      <c r="F306" s="249" t="s">
        <v>493</v>
      </c>
      <c r="G306" s="247"/>
      <c r="H306" s="250">
        <v>415.8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6" t="s">
        <v>168</v>
      </c>
      <c r="AU306" s="256" t="s">
        <v>95</v>
      </c>
      <c r="AV306" s="13" t="s">
        <v>95</v>
      </c>
      <c r="AW306" s="13" t="s">
        <v>42</v>
      </c>
      <c r="AX306" s="13" t="s">
        <v>93</v>
      </c>
      <c r="AY306" s="256" t="s">
        <v>157</v>
      </c>
    </row>
    <row r="307" spans="1:65" s="2" customFormat="1" ht="24.15" customHeight="1">
      <c r="A307" s="38"/>
      <c r="B307" s="39"/>
      <c r="C307" s="228" t="s">
        <v>494</v>
      </c>
      <c r="D307" s="228" t="s">
        <v>159</v>
      </c>
      <c r="E307" s="229" t="s">
        <v>495</v>
      </c>
      <c r="F307" s="230" t="s">
        <v>496</v>
      </c>
      <c r="G307" s="231" t="s">
        <v>205</v>
      </c>
      <c r="H307" s="232">
        <v>831.6</v>
      </c>
      <c r="I307" s="233"/>
      <c r="J307" s="234">
        <f>ROUND(I307*H307,2)</f>
        <v>0</v>
      </c>
      <c r="K307" s="230" t="s">
        <v>163</v>
      </c>
      <c r="L307" s="44"/>
      <c r="M307" s="235" t="s">
        <v>1</v>
      </c>
      <c r="N307" s="236" t="s">
        <v>51</v>
      </c>
      <c r="O307" s="91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3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9" t="s">
        <v>164</v>
      </c>
      <c r="AT307" s="239" t="s">
        <v>159</v>
      </c>
      <c r="AU307" s="239" t="s">
        <v>95</v>
      </c>
      <c r="AY307" s="16" t="s">
        <v>157</v>
      </c>
      <c r="BE307" s="240">
        <f>IF(N307="základní",J307,0)</f>
        <v>0</v>
      </c>
      <c r="BF307" s="240">
        <f>IF(N307="snížená",J307,0)</f>
        <v>0</v>
      </c>
      <c r="BG307" s="240">
        <f>IF(N307="zákl. přenesená",J307,0)</f>
        <v>0</v>
      </c>
      <c r="BH307" s="240">
        <f>IF(N307="sníž. přenesená",J307,0)</f>
        <v>0</v>
      </c>
      <c r="BI307" s="240">
        <f>IF(N307="nulová",J307,0)</f>
        <v>0</v>
      </c>
      <c r="BJ307" s="16" t="s">
        <v>93</v>
      </c>
      <c r="BK307" s="240">
        <f>ROUND(I307*H307,2)</f>
        <v>0</v>
      </c>
      <c r="BL307" s="16" t="s">
        <v>164</v>
      </c>
      <c r="BM307" s="239" t="s">
        <v>497</v>
      </c>
    </row>
    <row r="308" spans="1:51" s="13" customFormat="1" ht="12">
      <c r="A308" s="13"/>
      <c r="B308" s="246"/>
      <c r="C308" s="247"/>
      <c r="D308" s="241" t="s">
        <v>168</v>
      </c>
      <c r="E308" s="248" t="s">
        <v>1</v>
      </c>
      <c r="F308" s="249" t="s">
        <v>498</v>
      </c>
      <c r="G308" s="247"/>
      <c r="H308" s="250">
        <v>831.6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6" t="s">
        <v>168</v>
      </c>
      <c r="AU308" s="256" t="s">
        <v>95</v>
      </c>
      <c r="AV308" s="13" t="s">
        <v>95</v>
      </c>
      <c r="AW308" s="13" t="s">
        <v>42</v>
      </c>
      <c r="AX308" s="13" t="s">
        <v>93</v>
      </c>
      <c r="AY308" s="256" t="s">
        <v>157</v>
      </c>
    </row>
    <row r="309" spans="1:65" s="2" customFormat="1" ht="24.15" customHeight="1">
      <c r="A309" s="38"/>
      <c r="B309" s="39"/>
      <c r="C309" s="228" t="s">
        <v>499</v>
      </c>
      <c r="D309" s="228" t="s">
        <v>159</v>
      </c>
      <c r="E309" s="229" t="s">
        <v>500</v>
      </c>
      <c r="F309" s="230" t="s">
        <v>501</v>
      </c>
      <c r="G309" s="231" t="s">
        <v>205</v>
      </c>
      <c r="H309" s="232">
        <v>415.8</v>
      </c>
      <c r="I309" s="233"/>
      <c r="J309" s="234">
        <f>ROUND(I309*H309,2)</f>
        <v>0</v>
      </c>
      <c r="K309" s="230" t="s">
        <v>163</v>
      </c>
      <c r="L309" s="44"/>
      <c r="M309" s="235" t="s">
        <v>1</v>
      </c>
      <c r="N309" s="236" t="s">
        <v>51</v>
      </c>
      <c r="O309" s="91"/>
      <c r="P309" s="237">
        <f>O309*H309</f>
        <v>0</v>
      </c>
      <c r="Q309" s="237">
        <v>0</v>
      </c>
      <c r="R309" s="237">
        <f>Q309*H309</f>
        <v>0</v>
      </c>
      <c r="S309" s="237">
        <v>0</v>
      </c>
      <c r="T309" s="23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9" t="s">
        <v>164</v>
      </c>
      <c r="AT309" s="239" t="s">
        <v>159</v>
      </c>
      <c r="AU309" s="239" t="s">
        <v>95</v>
      </c>
      <c r="AY309" s="16" t="s">
        <v>157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6" t="s">
        <v>93</v>
      </c>
      <c r="BK309" s="240">
        <f>ROUND(I309*H309,2)</f>
        <v>0</v>
      </c>
      <c r="BL309" s="16" t="s">
        <v>164</v>
      </c>
      <c r="BM309" s="239" t="s">
        <v>502</v>
      </c>
    </row>
    <row r="310" spans="1:47" s="2" customFormat="1" ht="12">
      <c r="A310" s="38"/>
      <c r="B310" s="39"/>
      <c r="C310" s="40"/>
      <c r="D310" s="241" t="s">
        <v>166</v>
      </c>
      <c r="E310" s="40"/>
      <c r="F310" s="242" t="s">
        <v>503</v>
      </c>
      <c r="G310" s="40"/>
      <c r="H310" s="40"/>
      <c r="I310" s="243"/>
      <c r="J310" s="40"/>
      <c r="K310" s="40"/>
      <c r="L310" s="44"/>
      <c r="M310" s="244"/>
      <c r="N310" s="245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6" t="s">
        <v>166</v>
      </c>
      <c r="AU310" s="16" t="s">
        <v>95</v>
      </c>
    </row>
    <row r="311" spans="1:65" s="2" customFormat="1" ht="24.15" customHeight="1">
      <c r="A311" s="38"/>
      <c r="B311" s="39"/>
      <c r="C311" s="228" t="s">
        <v>504</v>
      </c>
      <c r="D311" s="228" t="s">
        <v>159</v>
      </c>
      <c r="E311" s="229" t="s">
        <v>505</v>
      </c>
      <c r="F311" s="230" t="s">
        <v>506</v>
      </c>
      <c r="G311" s="231" t="s">
        <v>205</v>
      </c>
      <c r="H311" s="232">
        <v>1247.4</v>
      </c>
      <c r="I311" s="233"/>
      <c r="J311" s="234">
        <f>ROUND(I311*H311,2)</f>
        <v>0</v>
      </c>
      <c r="K311" s="230" t="s">
        <v>163</v>
      </c>
      <c r="L311" s="44"/>
      <c r="M311" s="235" t="s">
        <v>1</v>
      </c>
      <c r="N311" s="236" t="s">
        <v>51</v>
      </c>
      <c r="O311" s="91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3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9" t="s">
        <v>164</v>
      </c>
      <c r="AT311" s="239" t="s">
        <v>159</v>
      </c>
      <c r="AU311" s="239" t="s">
        <v>95</v>
      </c>
      <c r="AY311" s="16" t="s">
        <v>157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6" t="s">
        <v>93</v>
      </c>
      <c r="BK311" s="240">
        <f>ROUND(I311*H311,2)</f>
        <v>0</v>
      </c>
      <c r="BL311" s="16" t="s">
        <v>164</v>
      </c>
      <c r="BM311" s="239" t="s">
        <v>507</v>
      </c>
    </row>
    <row r="312" spans="1:51" s="13" customFormat="1" ht="12">
      <c r="A312" s="13"/>
      <c r="B312" s="246"/>
      <c r="C312" s="247"/>
      <c r="D312" s="241" t="s">
        <v>168</v>
      </c>
      <c r="E312" s="248" t="s">
        <v>1</v>
      </c>
      <c r="F312" s="249" t="s">
        <v>508</v>
      </c>
      <c r="G312" s="247"/>
      <c r="H312" s="250">
        <v>1247.4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6" t="s">
        <v>168</v>
      </c>
      <c r="AU312" s="256" t="s">
        <v>95</v>
      </c>
      <c r="AV312" s="13" t="s">
        <v>95</v>
      </c>
      <c r="AW312" s="13" t="s">
        <v>42</v>
      </c>
      <c r="AX312" s="13" t="s">
        <v>93</v>
      </c>
      <c r="AY312" s="256" t="s">
        <v>157</v>
      </c>
    </row>
    <row r="313" spans="1:65" s="2" customFormat="1" ht="24.15" customHeight="1">
      <c r="A313" s="38"/>
      <c r="B313" s="39"/>
      <c r="C313" s="228" t="s">
        <v>509</v>
      </c>
      <c r="D313" s="228" t="s">
        <v>159</v>
      </c>
      <c r="E313" s="229" t="s">
        <v>510</v>
      </c>
      <c r="F313" s="230" t="s">
        <v>511</v>
      </c>
      <c r="G313" s="231" t="s">
        <v>205</v>
      </c>
      <c r="H313" s="232">
        <v>465.907</v>
      </c>
      <c r="I313" s="233"/>
      <c r="J313" s="234">
        <f>ROUND(I313*H313,2)</f>
        <v>0</v>
      </c>
      <c r="K313" s="230" t="s">
        <v>163</v>
      </c>
      <c r="L313" s="44"/>
      <c r="M313" s="235" t="s">
        <v>1</v>
      </c>
      <c r="N313" s="236" t="s">
        <v>51</v>
      </c>
      <c r="O313" s="91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3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9" t="s">
        <v>164</v>
      </c>
      <c r="AT313" s="239" t="s">
        <v>159</v>
      </c>
      <c r="AU313" s="239" t="s">
        <v>95</v>
      </c>
      <c r="AY313" s="16" t="s">
        <v>157</v>
      </c>
      <c r="BE313" s="240">
        <f>IF(N313="základní",J313,0)</f>
        <v>0</v>
      </c>
      <c r="BF313" s="240">
        <f>IF(N313="snížená",J313,0)</f>
        <v>0</v>
      </c>
      <c r="BG313" s="240">
        <f>IF(N313="zákl. přenesená",J313,0)</f>
        <v>0</v>
      </c>
      <c r="BH313" s="240">
        <f>IF(N313="sníž. přenesená",J313,0)</f>
        <v>0</v>
      </c>
      <c r="BI313" s="240">
        <f>IF(N313="nulová",J313,0)</f>
        <v>0</v>
      </c>
      <c r="BJ313" s="16" t="s">
        <v>93</v>
      </c>
      <c r="BK313" s="240">
        <f>ROUND(I313*H313,2)</f>
        <v>0</v>
      </c>
      <c r="BL313" s="16" t="s">
        <v>164</v>
      </c>
      <c r="BM313" s="239" t="s">
        <v>512</v>
      </c>
    </row>
    <row r="314" spans="1:51" s="13" customFormat="1" ht="12">
      <c r="A314" s="13"/>
      <c r="B314" s="246"/>
      <c r="C314" s="247"/>
      <c r="D314" s="241" t="s">
        <v>168</v>
      </c>
      <c r="E314" s="248" t="s">
        <v>1</v>
      </c>
      <c r="F314" s="249" t="s">
        <v>513</v>
      </c>
      <c r="G314" s="247"/>
      <c r="H314" s="250">
        <v>415.8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6" t="s">
        <v>168</v>
      </c>
      <c r="AU314" s="256" t="s">
        <v>95</v>
      </c>
      <c r="AV314" s="13" t="s">
        <v>95</v>
      </c>
      <c r="AW314" s="13" t="s">
        <v>42</v>
      </c>
      <c r="AX314" s="13" t="s">
        <v>86</v>
      </c>
      <c r="AY314" s="256" t="s">
        <v>157</v>
      </c>
    </row>
    <row r="315" spans="1:51" s="13" customFormat="1" ht="12">
      <c r="A315" s="13"/>
      <c r="B315" s="246"/>
      <c r="C315" s="247"/>
      <c r="D315" s="241" t="s">
        <v>168</v>
      </c>
      <c r="E315" s="248" t="s">
        <v>1</v>
      </c>
      <c r="F315" s="249" t="s">
        <v>514</v>
      </c>
      <c r="G315" s="247"/>
      <c r="H315" s="250">
        <v>50.107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6" t="s">
        <v>168</v>
      </c>
      <c r="AU315" s="256" t="s">
        <v>95</v>
      </c>
      <c r="AV315" s="13" t="s">
        <v>95</v>
      </c>
      <c r="AW315" s="13" t="s">
        <v>42</v>
      </c>
      <c r="AX315" s="13" t="s">
        <v>86</v>
      </c>
      <c r="AY315" s="256" t="s">
        <v>157</v>
      </c>
    </row>
    <row r="316" spans="1:51" s="14" customFormat="1" ht="12">
      <c r="A316" s="14"/>
      <c r="B316" s="257"/>
      <c r="C316" s="258"/>
      <c r="D316" s="241" t="s">
        <v>168</v>
      </c>
      <c r="E316" s="259" t="s">
        <v>1</v>
      </c>
      <c r="F316" s="260" t="s">
        <v>189</v>
      </c>
      <c r="G316" s="258"/>
      <c r="H316" s="261">
        <v>465.907</v>
      </c>
      <c r="I316" s="262"/>
      <c r="J316" s="258"/>
      <c r="K316" s="258"/>
      <c r="L316" s="263"/>
      <c r="M316" s="264"/>
      <c r="N316" s="265"/>
      <c r="O316" s="265"/>
      <c r="P316" s="265"/>
      <c r="Q316" s="265"/>
      <c r="R316" s="265"/>
      <c r="S316" s="265"/>
      <c r="T316" s="26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7" t="s">
        <v>168</v>
      </c>
      <c r="AU316" s="267" t="s">
        <v>95</v>
      </c>
      <c r="AV316" s="14" t="s">
        <v>164</v>
      </c>
      <c r="AW316" s="14" t="s">
        <v>42</v>
      </c>
      <c r="AX316" s="14" t="s">
        <v>93</v>
      </c>
      <c r="AY316" s="267" t="s">
        <v>157</v>
      </c>
    </row>
    <row r="317" spans="1:65" s="2" customFormat="1" ht="24.15" customHeight="1">
      <c r="A317" s="38"/>
      <c r="B317" s="39"/>
      <c r="C317" s="228" t="s">
        <v>515</v>
      </c>
      <c r="D317" s="228" t="s">
        <v>159</v>
      </c>
      <c r="E317" s="229" t="s">
        <v>516</v>
      </c>
      <c r="F317" s="230" t="s">
        <v>517</v>
      </c>
      <c r="G317" s="231" t="s">
        <v>205</v>
      </c>
      <c r="H317" s="232">
        <v>465.907</v>
      </c>
      <c r="I317" s="233"/>
      <c r="J317" s="234">
        <f>ROUND(I317*H317,2)</f>
        <v>0</v>
      </c>
      <c r="K317" s="230" t="s">
        <v>163</v>
      </c>
      <c r="L317" s="44"/>
      <c r="M317" s="235" t="s">
        <v>1</v>
      </c>
      <c r="N317" s="236" t="s">
        <v>51</v>
      </c>
      <c r="O317" s="91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3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9" t="s">
        <v>164</v>
      </c>
      <c r="AT317" s="239" t="s">
        <v>159</v>
      </c>
      <c r="AU317" s="239" t="s">
        <v>95</v>
      </c>
      <c r="AY317" s="16" t="s">
        <v>157</v>
      </c>
      <c r="BE317" s="240">
        <f>IF(N317="základní",J317,0)</f>
        <v>0</v>
      </c>
      <c r="BF317" s="240">
        <f>IF(N317="snížená",J317,0)</f>
        <v>0</v>
      </c>
      <c r="BG317" s="240">
        <f>IF(N317="zákl. přenesená",J317,0)</f>
        <v>0</v>
      </c>
      <c r="BH317" s="240">
        <f>IF(N317="sníž. přenesená",J317,0)</f>
        <v>0</v>
      </c>
      <c r="BI317" s="240">
        <f>IF(N317="nulová",J317,0)</f>
        <v>0</v>
      </c>
      <c r="BJ317" s="16" t="s">
        <v>93</v>
      </c>
      <c r="BK317" s="240">
        <f>ROUND(I317*H317,2)</f>
        <v>0</v>
      </c>
      <c r="BL317" s="16" t="s">
        <v>164</v>
      </c>
      <c r="BM317" s="239" t="s">
        <v>518</v>
      </c>
    </row>
    <row r="318" spans="1:65" s="2" customFormat="1" ht="16.5" customHeight="1">
      <c r="A318" s="38"/>
      <c r="B318" s="39"/>
      <c r="C318" s="228" t="s">
        <v>519</v>
      </c>
      <c r="D318" s="228" t="s">
        <v>159</v>
      </c>
      <c r="E318" s="229" t="s">
        <v>520</v>
      </c>
      <c r="F318" s="230" t="s">
        <v>521</v>
      </c>
      <c r="G318" s="231" t="s">
        <v>205</v>
      </c>
      <c r="H318" s="232">
        <v>9318.14</v>
      </c>
      <c r="I318" s="233"/>
      <c r="J318" s="234">
        <f>ROUND(I318*H318,2)</f>
        <v>0</v>
      </c>
      <c r="K318" s="230" t="s">
        <v>163</v>
      </c>
      <c r="L318" s="44"/>
      <c r="M318" s="235" t="s">
        <v>1</v>
      </c>
      <c r="N318" s="236" t="s">
        <v>51</v>
      </c>
      <c r="O318" s="91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9" t="s">
        <v>164</v>
      </c>
      <c r="AT318" s="239" t="s">
        <v>159</v>
      </c>
      <c r="AU318" s="239" t="s">
        <v>95</v>
      </c>
      <c r="AY318" s="16" t="s">
        <v>157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6" t="s">
        <v>93</v>
      </c>
      <c r="BK318" s="240">
        <f>ROUND(I318*H318,2)</f>
        <v>0</v>
      </c>
      <c r="BL318" s="16" t="s">
        <v>164</v>
      </c>
      <c r="BM318" s="239" t="s">
        <v>522</v>
      </c>
    </row>
    <row r="319" spans="1:47" s="2" customFormat="1" ht="12">
      <c r="A319" s="38"/>
      <c r="B319" s="39"/>
      <c r="C319" s="40"/>
      <c r="D319" s="241" t="s">
        <v>166</v>
      </c>
      <c r="E319" s="40"/>
      <c r="F319" s="242" t="s">
        <v>523</v>
      </c>
      <c r="G319" s="40"/>
      <c r="H319" s="40"/>
      <c r="I319" s="243"/>
      <c r="J319" s="40"/>
      <c r="K319" s="40"/>
      <c r="L319" s="44"/>
      <c r="M319" s="244"/>
      <c r="N319" s="245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6" t="s">
        <v>166</v>
      </c>
      <c r="AU319" s="16" t="s">
        <v>95</v>
      </c>
    </row>
    <row r="320" spans="1:51" s="13" customFormat="1" ht="12">
      <c r="A320" s="13"/>
      <c r="B320" s="246"/>
      <c r="C320" s="247"/>
      <c r="D320" s="241" t="s">
        <v>168</v>
      </c>
      <c r="E320" s="247"/>
      <c r="F320" s="249" t="s">
        <v>524</v>
      </c>
      <c r="G320" s="247"/>
      <c r="H320" s="250">
        <v>9318.14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6" t="s">
        <v>168</v>
      </c>
      <c r="AU320" s="256" t="s">
        <v>95</v>
      </c>
      <c r="AV320" s="13" t="s">
        <v>95</v>
      </c>
      <c r="AW320" s="13" t="s">
        <v>4</v>
      </c>
      <c r="AX320" s="13" t="s">
        <v>93</v>
      </c>
      <c r="AY320" s="256" t="s">
        <v>157</v>
      </c>
    </row>
    <row r="321" spans="1:65" s="2" customFormat="1" ht="37.8" customHeight="1">
      <c r="A321" s="38"/>
      <c r="B321" s="39"/>
      <c r="C321" s="228" t="s">
        <v>525</v>
      </c>
      <c r="D321" s="228" t="s">
        <v>159</v>
      </c>
      <c r="E321" s="229" t="s">
        <v>526</v>
      </c>
      <c r="F321" s="230" t="s">
        <v>527</v>
      </c>
      <c r="G321" s="231" t="s">
        <v>205</v>
      </c>
      <c r="H321" s="232">
        <v>50.107</v>
      </c>
      <c r="I321" s="233"/>
      <c r="J321" s="234">
        <f>ROUND(I321*H321,2)</f>
        <v>0</v>
      </c>
      <c r="K321" s="230" t="s">
        <v>163</v>
      </c>
      <c r="L321" s="44"/>
      <c r="M321" s="235" t="s">
        <v>1</v>
      </c>
      <c r="N321" s="236" t="s">
        <v>51</v>
      </c>
      <c r="O321" s="91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9" t="s">
        <v>164</v>
      </c>
      <c r="AT321" s="239" t="s">
        <v>159</v>
      </c>
      <c r="AU321" s="239" t="s">
        <v>95</v>
      </c>
      <c r="AY321" s="16" t="s">
        <v>157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6" t="s">
        <v>93</v>
      </c>
      <c r="BK321" s="240">
        <f>ROUND(I321*H321,2)</f>
        <v>0</v>
      </c>
      <c r="BL321" s="16" t="s">
        <v>164</v>
      </c>
      <c r="BM321" s="239" t="s">
        <v>528</v>
      </c>
    </row>
    <row r="322" spans="1:65" s="2" customFormat="1" ht="37.8" customHeight="1">
      <c r="A322" s="38"/>
      <c r="B322" s="39"/>
      <c r="C322" s="228" t="s">
        <v>529</v>
      </c>
      <c r="D322" s="228" t="s">
        <v>159</v>
      </c>
      <c r="E322" s="229" t="s">
        <v>530</v>
      </c>
      <c r="F322" s="230" t="s">
        <v>531</v>
      </c>
      <c r="G322" s="231" t="s">
        <v>205</v>
      </c>
      <c r="H322" s="232">
        <v>415.8</v>
      </c>
      <c r="I322" s="233"/>
      <c r="J322" s="234">
        <f>ROUND(I322*H322,2)</f>
        <v>0</v>
      </c>
      <c r="K322" s="230" t="s">
        <v>163</v>
      </c>
      <c r="L322" s="44"/>
      <c r="M322" s="235" t="s">
        <v>1</v>
      </c>
      <c r="N322" s="236" t="s">
        <v>51</v>
      </c>
      <c r="O322" s="91"/>
      <c r="P322" s="237">
        <f>O322*H322</f>
        <v>0</v>
      </c>
      <c r="Q322" s="237">
        <v>0</v>
      </c>
      <c r="R322" s="237">
        <f>Q322*H322</f>
        <v>0</v>
      </c>
      <c r="S322" s="237">
        <v>0</v>
      </c>
      <c r="T322" s="23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9" t="s">
        <v>164</v>
      </c>
      <c r="AT322" s="239" t="s">
        <v>159</v>
      </c>
      <c r="AU322" s="239" t="s">
        <v>95</v>
      </c>
      <c r="AY322" s="16" t="s">
        <v>157</v>
      </c>
      <c r="BE322" s="240">
        <f>IF(N322="základní",J322,0)</f>
        <v>0</v>
      </c>
      <c r="BF322" s="240">
        <f>IF(N322="snížená",J322,0)</f>
        <v>0</v>
      </c>
      <c r="BG322" s="240">
        <f>IF(N322="zákl. přenesená",J322,0)</f>
        <v>0</v>
      </c>
      <c r="BH322" s="240">
        <f>IF(N322="sníž. přenesená",J322,0)</f>
        <v>0</v>
      </c>
      <c r="BI322" s="240">
        <f>IF(N322="nulová",J322,0)</f>
        <v>0</v>
      </c>
      <c r="BJ322" s="16" t="s">
        <v>93</v>
      </c>
      <c r="BK322" s="240">
        <f>ROUND(I322*H322,2)</f>
        <v>0</v>
      </c>
      <c r="BL322" s="16" t="s">
        <v>164</v>
      </c>
      <c r="BM322" s="239" t="s">
        <v>532</v>
      </c>
    </row>
    <row r="323" spans="1:51" s="13" customFormat="1" ht="12">
      <c r="A323" s="13"/>
      <c r="B323" s="246"/>
      <c r="C323" s="247"/>
      <c r="D323" s="241" t="s">
        <v>168</v>
      </c>
      <c r="E323" s="248" t="s">
        <v>1</v>
      </c>
      <c r="F323" s="249" t="s">
        <v>513</v>
      </c>
      <c r="G323" s="247"/>
      <c r="H323" s="250">
        <v>415.8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6" t="s">
        <v>168</v>
      </c>
      <c r="AU323" s="256" t="s">
        <v>95</v>
      </c>
      <c r="AV323" s="13" t="s">
        <v>95</v>
      </c>
      <c r="AW323" s="13" t="s">
        <v>42</v>
      </c>
      <c r="AX323" s="13" t="s">
        <v>93</v>
      </c>
      <c r="AY323" s="256" t="s">
        <v>157</v>
      </c>
    </row>
    <row r="324" spans="1:63" s="12" customFormat="1" ht="22.8" customHeight="1">
      <c r="A324" s="12"/>
      <c r="B324" s="212"/>
      <c r="C324" s="213"/>
      <c r="D324" s="214" t="s">
        <v>85</v>
      </c>
      <c r="E324" s="226" t="s">
        <v>533</v>
      </c>
      <c r="F324" s="226" t="s">
        <v>534</v>
      </c>
      <c r="G324" s="213"/>
      <c r="H324" s="213"/>
      <c r="I324" s="216"/>
      <c r="J324" s="227">
        <f>BK324</f>
        <v>0</v>
      </c>
      <c r="K324" s="213"/>
      <c r="L324" s="218"/>
      <c r="M324" s="219"/>
      <c r="N324" s="220"/>
      <c r="O324" s="220"/>
      <c r="P324" s="221">
        <f>P325</f>
        <v>0</v>
      </c>
      <c r="Q324" s="220"/>
      <c r="R324" s="221">
        <f>R325</f>
        <v>0</v>
      </c>
      <c r="S324" s="220"/>
      <c r="T324" s="222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23" t="s">
        <v>93</v>
      </c>
      <c r="AT324" s="224" t="s">
        <v>85</v>
      </c>
      <c r="AU324" s="224" t="s">
        <v>93</v>
      </c>
      <c r="AY324" s="223" t="s">
        <v>157</v>
      </c>
      <c r="BK324" s="225">
        <f>BK325</f>
        <v>0</v>
      </c>
    </row>
    <row r="325" spans="1:65" s="2" customFormat="1" ht="24.15" customHeight="1">
      <c r="A325" s="38"/>
      <c r="B325" s="39"/>
      <c r="C325" s="228" t="s">
        <v>535</v>
      </c>
      <c r="D325" s="228" t="s">
        <v>159</v>
      </c>
      <c r="E325" s="229" t="s">
        <v>536</v>
      </c>
      <c r="F325" s="230" t="s">
        <v>537</v>
      </c>
      <c r="G325" s="231" t="s">
        <v>205</v>
      </c>
      <c r="H325" s="232">
        <v>604.614</v>
      </c>
      <c r="I325" s="233"/>
      <c r="J325" s="234">
        <f>ROUND(I325*H325,2)</f>
        <v>0</v>
      </c>
      <c r="K325" s="230" t="s">
        <v>163</v>
      </c>
      <c r="L325" s="44"/>
      <c r="M325" s="235" t="s">
        <v>1</v>
      </c>
      <c r="N325" s="236" t="s">
        <v>51</v>
      </c>
      <c r="O325" s="91"/>
      <c r="P325" s="237">
        <f>O325*H325</f>
        <v>0</v>
      </c>
      <c r="Q325" s="237">
        <v>0</v>
      </c>
      <c r="R325" s="237">
        <f>Q325*H325</f>
        <v>0</v>
      </c>
      <c r="S325" s="237">
        <v>0</v>
      </c>
      <c r="T325" s="23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9" t="s">
        <v>164</v>
      </c>
      <c r="AT325" s="239" t="s">
        <v>159</v>
      </c>
      <c r="AU325" s="239" t="s">
        <v>95</v>
      </c>
      <c r="AY325" s="16" t="s">
        <v>157</v>
      </c>
      <c r="BE325" s="240">
        <f>IF(N325="základní",J325,0)</f>
        <v>0</v>
      </c>
      <c r="BF325" s="240">
        <f>IF(N325="snížená",J325,0)</f>
        <v>0</v>
      </c>
      <c r="BG325" s="240">
        <f>IF(N325="zákl. přenesená",J325,0)</f>
        <v>0</v>
      </c>
      <c r="BH325" s="240">
        <f>IF(N325="sníž. přenesená",J325,0)</f>
        <v>0</v>
      </c>
      <c r="BI325" s="240">
        <f>IF(N325="nulová",J325,0)</f>
        <v>0</v>
      </c>
      <c r="BJ325" s="16" t="s">
        <v>93</v>
      </c>
      <c r="BK325" s="240">
        <f>ROUND(I325*H325,2)</f>
        <v>0</v>
      </c>
      <c r="BL325" s="16" t="s">
        <v>164</v>
      </c>
      <c r="BM325" s="239" t="s">
        <v>538</v>
      </c>
    </row>
    <row r="326" spans="1:63" s="12" customFormat="1" ht="25.9" customHeight="1">
      <c r="A326" s="12"/>
      <c r="B326" s="212"/>
      <c r="C326" s="213"/>
      <c r="D326" s="214" t="s">
        <v>85</v>
      </c>
      <c r="E326" s="215" t="s">
        <v>539</v>
      </c>
      <c r="F326" s="215" t="s">
        <v>540</v>
      </c>
      <c r="G326" s="213"/>
      <c r="H326" s="213"/>
      <c r="I326" s="216"/>
      <c r="J326" s="217">
        <f>BK326</f>
        <v>0</v>
      </c>
      <c r="K326" s="213"/>
      <c r="L326" s="218"/>
      <c r="M326" s="219"/>
      <c r="N326" s="220"/>
      <c r="O326" s="220"/>
      <c r="P326" s="221">
        <f>P327+P342+P346+P351</f>
        <v>0</v>
      </c>
      <c r="Q326" s="220"/>
      <c r="R326" s="221">
        <f>R327+R342+R346+R351</f>
        <v>0.21533360000000001</v>
      </c>
      <c r="S326" s="220"/>
      <c r="T326" s="222">
        <f>T327+T342+T346+T351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23" t="s">
        <v>95</v>
      </c>
      <c r="AT326" s="224" t="s">
        <v>85</v>
      </c>
      <c r="AU326" s="224" t="s">
        <v>86</v>
      </c>
      <c r="AY326" s="223" t="s">
        <v>157</v>
      </c>
      <c r="BK326" s="225">
        <f>BK327+BK342+BK346+BK351</f>
        <v>0</v>
      </c>
    </row>
    <row r="327" spans="1:63" s="12" customFormat="1" ht="22.8" customHeight="1">
      <c r="A327" s="12"/>
      <c r="B327" s="212"/>
      <c r="C327" s="213"/>
      <c r="D327" s="214" t="s">
        <v>85</v>
      </c>
      <c r="E327" s="226" t="s">
        <v>541</v>
      </c>
      <c r="F327" s="226" t="s">
        <v>542</v>
      </c>
      <c r="G327" s="213"/>
      <c r="H327" s="213"/>
      <c r="I327" s="216"/>
      <c r="J327" s="227">
        <f>BK327</f>
        <v>0</v>
      </c>
      <c r="K327" s="213"/>
      <c r="L327" s="218"/>
      <c r="M327" s="219"/>
      <c r="N327" s="220"/>
      <c r="O327" s="220"/>
      <c r="P327" s="221">
        <f>SUM(P328:P341)</f>
        <v>0</v>
      </c>
      <c r="Q327" s="220"/>
      <c r="R327" s="221">
        <f>SUM(R328:R341)</f>
        <v>0.07001600000000001</v>
      </c>
      <c r="S327" s="220"/>
      <c r="T327" s="222">
        <f>SUM(T328:T341)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3" t="s">
        <v>95</v>
      </c>
      <c r="AT327" s="224" t="s">
        <v>85</v>
      </c>
      <c r="AU327" s="224" t="s">
        <v>93</v>
      </c>
      <c r="AY327" s="223" t="s">
        <v>157</v>
      </c>
      <c r="BK327" s="225">
        <f>SUM(BK328:BK341)</f>
        <v>0</v>
      </c>
    </row>
    <row r="328" spans="1:65" s="2" customFormat="1" ht="24.15" customHeight="1">
      <c r="A328" s="38"/>
      <c r="B328" s="39"/>
      <c r="C328" s="228" t="s">
        <v>543</v>
      </c>
      <c r="D328" s="228" t="s">
        <v>159</v>
      </c>
      <c r="E328" s="229" t="s">
        <v>544</v>
      </c>
      <c r="F328" s="230" t="s">
        <v>545</v>
      </c>
      <c r="G328" s="231" t="s">
        <v>172</v>
      </c>
      <c r="H328" s="232">
        <v>59.543</v>
      </c>
      <c r="I328" s="233"/>
      <c r="J328" s="234">
        <f>ROUND(I328*H328,2)</f>
        <v>0</v>
      </c>
      <c r="K328" s="230" t="s">
        <v>163</v>
      </c>
      <c r="L328" s="44"/>
      <c r="M328" s="235" t="s">
        <v>1</v>
      </c>
      <c r="N328" s="236" t="s">
        <v>51</v>
      </c>
      <c r="O328" s="91"/>
      <c r="P328" s="237">
        <f>O328*H328</f>
        <v>0</v>
      </c>
      <c r="Q328" s="237">
        <v>0</v>
      </c>
      <c r="R328" s="237">
        <f>Q328*H328</f>
        <v>0</v>
      </c>
      <c r="S328" s="237">
        <v>0</v>
      </c>
      <c r="T328" s="23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9" t="s">
        <v>257</v>
      </c>
      <c r="AT328" s="239" t="s">
        <v>159</v>
      </c>
      <c r="AU328" s="239" t="s">
        <v>95</v>
      </c>
      <c r="AY328" s="16" t="s">
        <v>157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6" t="s">
        <v>93</v>
      </c>
      <c r="BK328" s="240">
        <f>ROUND(I328*H328,2)</f>
        <v>0</v>
      </c>
      <c r="BL328" s="16" t="s">
        <v>257</v>
      </c>
      <c r="BM328" s="239" t="s">
        <v>546</v>
      </c>
    </row>
    <row r="329" spans="1:51" s="13" customFormat="1" ht="12">
      <c r="A329" s="13"/>
      <c r="B329" s="246"/>
      <c r="C329" s="247"/>
      <c r="D329" s="241" t="s">
        <v>168</v>
      </c>
      <c r="E329" s="248" t="s">
        <v>1</v>
      </c>
      <c r="F329" s="249" t="s">
        <v>547</v>
      </c>
      <c r="G329" s="247"/>
      <c r="H329" s="250">
        <v>26.946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6" t="s">
        <v>168</v>
      </c>
      <c r="AU329" s="256" t="s">
        <v>95</v>
      </c>
      <c r="AV329" s="13" t="s">
        <v>95</v>
      </c>
      <c r="AW329" s="13" t="s">
        <v>42</v>
      </c>
      <c r="AX329" s="13" t="s">
        <v>86</v>
      </c>
      <c r="AY329" s="256" t="s">
        <v>157</v>
      </c>
    </row>
    <row r="330" spans="1:51" s="13" customFormat="1" ht="12">
      <c r="A330" s="13"/>
      <c r="B330" s="246"/>
      <c r="C330" s="247"/>
      <c r="D330" s="241" t="s">
        <v>168</v>
      </c>
      <c r="E330" s="248" t="s">
        <v>1</v>
      </c>
      <c r="F330" s="249" t="s">
        <v>548</v>
      </c>
      <c r="G330" s="247"/>
      <c r="H330" s="250">
        <v>3.472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6" t="s">
        <v>168</v>
      </c>
      <c r="AU330" s="256" t="s">
        <v>95</v>
      </c>
      <c r="AV330" s="13" t="s">
        <v>95</v>
      </c>
      <c r="AW330" s="13" t="s">
        <v>42</v>
      </c>
      <c r="AX330" s="13" t="s">
        <v>86</v>
      </c>
      <c r="AY330" s="256" t="s">
        <v>157</v>
      </c>
    </row>
    <row r="331" spans="1:51" s="13" customFormat="1" ht="12">
      <c r="A331" s="13"/>
      <c r="B331" s="246"/>
      <c r="C331" s="247"/>
      <c r="D331" s="241" t="s">
        <v>168</v>
      </c>
      <c r="E331" s="248" t="s">
        <v>1</v>
      </c>
      <c r="F331" s="249" t="s">
        <v>549</v>
      </c>
      <c r="G331" s="247"/>
      <c r="H331" s="250">
        <v>26.218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6" t="s">
        <v>168</v>
      </c>
      <c r="AU331" s="256" t="s">
        <v>95</v>
      </c>
      <c r="AV331" s="13" t="s">
        <v>95</v>
      </c>
      <c r="AW331" s="13" t="s">
        <v>42</v>
      </c>
      <c r="AX331" s="13" t="s">
        <v>86</v>
      </c>
      <c r="AY331" s="256" t="s">
        <v>157</v>
      </c>
    </row>
    <row r="332" spans="1:51" s="13" customFormat="1" ht="12">
      <c r="A332" s="13"/>
      <c r="B332" s="246"/>
      <c r="C332" s="247"/>
      <c r="D332" s="241" t="s">
        <v>168</v>
      </c>
      <c r="E332" s="248" t="s">
        <v>1</v>
      </c>
      <c r="F332" s="249" t="s">
        <v>550</v>
      </c>
      <c r="G332" s="247"/>
      <c r="H332" s="250">
        <v>2.907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6" t="s">
        <v>168</v>
      </c>
      <c r="AU332" s="256" t="s">
        <v>95</v>
      </c>
      <c r="AV332" s="13" t="s">
        <v>95</v>
      </c>
      <c r="AW332" s="13" t="s">
        <v>42</v>
      </c>
      <c r="AX332" s="13" t="s">
        <v>86</v>
      </c>
      <c r="AY332" s="256" t="s">
        <v>157</v>
      </c>
    </row>
    <row r="333" spans="1:51" s="14" customFormat="1" ht="12">
      <c r="A333" s="14"/>
      <c r="B333" s="257"/>
      <c r="C333" s="258"/>
      <c r="D333" s="241" t="s">
        <v>168</v>
      </c>
      <c r="E333" s="259" t="s">
        <v>1</v>
      </c>
      <c r="F333" s="260" t="s">
        <v>189</v>
      </c>
      <c r="G333" s="258"/>
      <c r="H333" s="261">
        <v>59.543000000000006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7" t="s">
        <v>168</v>
      </c>
      <c r="AU333" s="267" t="s">
        <v>95</v>
      </c>
      <c r="AV333" s="14" t="s">
        <v>164</v>
      </c>
      <c r="AW333" s="14" t="s">
        <v>42</v>
      </c>
      <c r="AX333" s="14" t="s">
        <v>93</v>
      </c>
      <c r="AY333" s="267" t="s">
        <v>157</v>
      </c>
    </row>
    <row r="334" spans="1:65" s="2" customFormat="1" ht="16.5" customHeight="1">
      <c r="A334" s="38"/>
      <c r="B334" s="39"/>
      <c r="C334" s="268" t="s">
        <v>551</v>
      </c>
      <c r="D334" s="268" t="s">
        <v>240</v>
      </c>
      <c r="E334" s="269" t="s">
        <v>552</v>
      </c>
      <c r="F334" s="270" t="s">
        <v>553</v>
      </c>
      <c r="G334" s="271" t="s">
        <v>205</v>
      </c>
      <c r="H334" s="272">
        <v>0.02</v>
      </c>
      <c r="I334" s="273"/>
      <c r="J334" s="274">
        <f>ROUND(I334*H334,2)</f>
        <v>0</v>
      </c>
      <c r="K334" s="270" t="s">
        <v>163</v>
      </c>
      <c r="L334" s="275"/>
      <c r="M334" s="276" t="s">
        <v>1</v>
      </c>
      <c r="N334" s="277" t="s">
        <v>51</v>
      </c>
      <c r="O334" s="91"/>
      <c r="P334" s="237">
        <f>O334*H334</f>
        <v>0</v>
      </c>
      <c r="Q334" s="237">
        <v>1</v>
      </c>
      <c r="R334" s="237">
        <f>Q334*H334</f>
        <v>0.02</v>
      </c>
      <c r="S334" s="237">
        <v>0</v>
      </c>
      <c r="T334" s="238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9" t="s">
        <v>332</v>
      </c>
      <c r="AT334" s="239" t="s">
        <v>240</v>
      </c>
      <c r="AU334" s="239" t="s">
        <v>95</v>
      </c>
      <c r="AY334" s="16" t="s">
        <v>157</v>
      </c>
      <c r="BE334" s="240">
        <f>IF(N334="základní",J334,0)</f>
        <v>0</v>
      </c>
      <c r="BF334" s="240">
        <f>IF(N334="snížená",J334,0)</f>
        <v>0</v>
      </c>
      <c r="BG334" s="240">
        <f>IF(N334="zákl. přenesená",J334,0)</f>
        <v>0</v>
      </c>
      <c r="BH334" s="240">
        <f>IF(N334="sníž. přenesená",J334,0)</f>
        <v>0</v>
      </c>
      <c r="BI334" s="240">
        <f>IF(N334="nulová",J334,0)</f>
        <v>0</v>
      </c>
      <c r="BJ334" s="16" t="s">
        <v>93</v>
      </c>
      <c r="BK334" s="240">
        <f>ROUND(I334*H334,2)</f>
        <v>0</v>
      </c>
      <c r="BL334" s="16" t="s">
        <v>257</v>
      </c>
      <c r="BM334" s="239" t="s">
        <v>554</v>
      </c>
    </row>
    <row r="335" spans="1:51" s="13" customFormat="1" ht="12">
      <c r="A335" s="13"/>
      <c r="B335" s="246"/>
      <c r="C335" s="247"/>
      <c r="D335" s="241" t="s">
        <v>168</v>
      </c>
      <c r="E335" s="247"/>
      <c r="F335" s="249" t="s">
        <v>555</v>
      </c>
      <c r="G335" s="247"/>
      <c r="H335" s="250">
        <v>0.02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6" t="s">
        <v>168</v>
      </c>
      <c r="AU335" s="256" t="s">
        <v>95</v>
      </c>
      <c r="AV335" s="13" t="s">
        <v>95</v>
      </c>
      <c r="AW335" s="13" t="s">
        <v>4</v>
      </c>
      <c r="AX335" s="13" t="s">
        <v>93</v>
      </c>
      <c r="AY335" s="256" t="s">
        <v>157</v>
      </c>
    </row>
    <row r="336" spans="1:65" s="2" customFormat="1" ht="24.15" customHeight="1">
      <c r="A336" s="38"/>
      <c r="B336" s="39"/>
      <c r="C336" s="228" t="s">
        <v>556</v>
      </c>
      <c r="D336" s="228" t="s">
        <v>159</v>
      </c>
      <c r="E336" s="229" t="s">
        <v>557</v>
      </c>
      <c r="F336" s="230" t="s">
        <v>558</v>
      </c>
      <c r="G336" s="231" t="s">
        <v>172</v>
      </c>
      <c r="H336" s="232">
        <v>59.543</v>
      </c>
      <c r="I336" s="233"/>
      <c r="J336" s="234">
        <f>ROUND(I336*H336,2)</f>
        <v>0</v>
      </c>
      <c r="K336" s="230" t="s">
        <v>1</v>
      </c>
      <c r="L336" s="44"/>
      <c r="M336" s="235" t="s">
        <v>1</v>
      </c>
      <c r="N336" s="236" t="s">
        <v>51</v>
      </c>
      <c r="O336" s="91"/>
      <c r="P336" s="237">
        <f>O336*H336</f>
        <v>0</v>
      </c>
      <c r="Q336" s="237">
        <v>0</v>
      </c>
      <c r="R336" s="237">
        <f>Q336*H336</f>
        <v>0</v>
      </c>
      <c r="S336" s="237">
        <v>0</v>
      </c>
      <c r="T336" s="238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9" t="s">
        <v>257</v>
      </c>
      <c r="AT336" s="239" t="s">
        <v>159</v>
      </c>
      <c r="AU336" s="239" t="s">
        <v>95</v>
      </c>
      <c r="AY336" s="16" t="s">
        <v>157</v>
      </c>
      <c r="BE336" s="240">
        <f>IF(N336="základní",J336,0)</f>
        <v>0</v>
      </c>
      <c r="BF336" s="240">
        <f>IF(N336="snížená",J336,0)</f>
        <v>0</v>
      </c>
      <c r="BG336" s="240">
        <f>IF(N336="zákl. přenesená",J336,0)</f>
        <v>0</v>
      </c>
      <c r="BH336" s="240">
        <f>IF(N336="sníž. přenesená",J336,0)</f>
        <v>0</v>
      </c>
      <c r="BI336" s="240">
        <f>IF(N336="nulová",J336,0)</f>
        <v>0</v>
      </c>
      <c r="BJ336" s="16" t="s">
        <v>93</v>
      </c>
      <c r="BK336" s="240">
        <f>ROUND(I336*H336,2)</f>
        <v>0</v>
      </c>
      <c r="BL336" s="16" t="s">
        <v>257</v>
      </c>
      <c r="BM336" s="239" t="s">
        <v>559</v>
      </c>
    </row>
    <row r="337" spans="1:65" s="2" customFormat="1" ht="24.15" customHeight="1">
      <c r="A337" s="38"/>
      <c r="B337" s="39"/>
      <c r="C337" s="228" t="s">
        <v>560</v>
      </c>
      <c r="D337" s="228" t="s">
        <v>159</v>
      </c>
      <c r="E337" s="229" t="s">
        <v>561</v>
      </c>
      <c r="F337" s="230" t="s">
        <v>562</v>
      </c>
      <c r="G337" s="231" t="s">
        <v>172</v>
      </c>
      <c r="H337" s="232">
        <v>59.543</v>
      </c>
      <c r="I337" s="233"/>
      <c r="J337" s="234">
        <f>ROUND(I337*H337,2)</f>
        <v>0</v>
      </c>
      <c r="K337" s="230" t="s">
        <v>163</v>
      </c>
      <c r="L337" s="44"/>
      <c r="M337" s="235" t="s">
        <v>1</v>
      </c>
      <c r="N337" s="236" t="s">
        <v>51</v>
      </c>
      <c r="O337" s="91"/>
      <c r="P337" s="237">
        <f>O337*H337</f>
        <v>0</v>
      </c>
      <c r="Q337" s="237">
        <v>0</v>
      </c>
      <c r="R337" s="237">
        <f>Q337*H337</f>
        <v>0</v>
      </c>
      <c r="S337" s="237">
        <v>0</v>
      </c>
      <c r="T337" s="23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9" t="s">
        <v>257</v>
      </c>
      <c r="AT337" s="239" t="s">
        <v>159</v>
      </c>
      <c r="AU337" s="239" t="s">
        <v>95</v>
      </c>
      <c r="AY337" s="16" t="s">
        <v>157</v>
      </c>
      <c r="BE337" s="240">
        <f>IF(N337="základní",J337,0)</f>
        <v>0</v>
      </c>
      <c r="BF337" s="240">
        <f>IF(N337="snížená",J337,0)</f>
        <v>0</v>
      </c>
      <c r="BG337" s="240">
        <f>IF(N337="zákl. přenesená",J337,0)</f>
        <v>0</v>
      </c>
      <c r="BH337" s="240">
        <f>IF(N337="sníž. přenesená",J337,0)</f>
        <v>0</v>
      </c>
      <c r="BI337" s="240">
        <f>IF(N337="nulová",J337,0)</f>
        <v>0</v>
      </c>
      <c r="BJ337" s="16" t="s">
        <v>93</v>
      </c>
      <c r="BK337" s="240">
        <f>ROUND(I337*H337,2)</f>
        <v>0</v>
      </c>
      <c r="BL337" s="16" t="s">
        <v>257</v>
      </c>
      <c r="BM337" s="239" t="s">
        <v>563</v>
      </c>
    </row>
    <row r="338" spans="1:65" s="2" customFormat="1" ht="24.15" customHeight="1">
      <c r="A338" s="38"/>
      <c r="B338" s="39"/>
      <c r="C338" s="268" t="s">
        <v>564</v>
      </c>
      <c r="D338" s="268" t="s">
        <v>240</v>
      </c>
      <c r="E338" s="269" t="s">
        <v>565</v>
      </c>
      <c r="F338" s="270" t="s">
        <v>566</v>
      </c>
      <c r="G338" s="271" t="s">
        <v>172</v>
      </c>
      <c r="H338" s="272">
        <v>62.52</v>
      </c>
      <c r="I338" s="273"/>
      <c r="J338" s="274">
        <f>ROUND(I338*H338,2)</f>
        <v>0</v>
      </c>
      <c r="K338" s="270" t="s">
        <v>163</v>
      </c>
      <c r="L338" s="275"/>
      <c r="M338" s="276" t="s">
        <v>1</v>
      </c>
      <c r="N338" s="277" t="s">
        <v>51</v>
      </c>
      <c r="O338" s="91"/>
      <c r="P338" s="237">
        <f>O338*H338</f>
        <v>0</v>
      </c>
      <c r="Q338" s="237">
        <v>0.0008</v>
      </c>
      <c r="R338" s="237">
        <f>Q338*H338</f>
        <v>0.050016000000000005</v>
      </c>
      <c r="S338" s="237">
        <v>0</v>
      </c>
      <c r="T338" s="238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9" t="s">
        <v>332</v>
      </c>
      <c r="AT338" s="239" t="s">
        <v>240</v>
      </c>
      <c r="AU338" s="239" t="s">
        <v>95</v>
      </c>
      <c r="AY338" s="16" t="s">
        <v>157</v>
      </c>
      <c r="BE338" s="240">
        <f>IF(N338="základní",J338,0)</f>
        <v>0</v>
      </c>
      <c r="BF338" s="240">
        <f>IF(N338="snížená",J338,0)</f>
        <v>0</v>
      </c>
      <c r="BG338" s="240">
        <f>IF(N338="zákl. přenesená",J338,0)</f>
        <v>0</v>
      </c>
      <c r="BH338" s="240">
        <f>IF(N338="sníž. přenesená",J338,0)</f>
        <v>0</v>
      </c>
      <c r="BI338" s="240">
        <f>IF(N338="nulová",J338,0)</f>
        <v>0</v>
      </c>
      <c r="BJ338" s="16" t="s">
        <v>93</v>
      </c>
      <c r="BK338" s="240">
        <f>ROUND(I338*H338,2)</f>
        <v>0</v>
      </c>
      <c r="BL338" s="16" t="s">
        <v>257</v>
      </c>
      <c r="BM338" s="239" t="s">
        <v>567</v>
      </c>
    </row>
    <row r="339" spans="1:51" s="13" customFormat="1" ht="12">
      <c r="A339" s="13"/>
      <c r="B339" s="246"/>
      <c r="C339" s="247"/>
      <c r="D339" s="241" t="s">
        <v>168</v>
      </c>
      <c r="E339" s="247"/>
      <c r="F339" s="249" t="s">
        <v>568</v>
      </c>
      <c r="G339" s="247"/>
      <c r="H339" s="250">
        <v>62.52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6" t="s">
        <v>168</v>
      </c>
      <c r="AU339" s="256" t="s">
        <v>95</v>
      </c>
      <c r="AV339" s="13" t="s">
        <v>95</v>
      </c>
      <c r="AW339" s="13" t="s">
        <v>4</v>
      </c>
      <c r="AX339" s="13" t="s">
        <v>93</v>
      </c>
      <c r="AY339" s="256" t="s">
        <v>157</v>
      </c>
    </row>
    <row r="340" spans="1:65" s="2" customFormat="1" ht="24.15" customHeight="1">
      <c r="A340" s="38"/>
      <c r="B340" s="39"/>
      <c r="C340" s="228" t="s">
        <v>569</v>
      </c>
      <c r="D340" s="228" t="s">
        <v>159</v>
      </c>
      <c r="E340" s="229" t="s">
        <v>570</v>
      </c>
      <c r="F340" s="230" t="s">
        <v>571</v>
      </c>
      <c r="G340" s="231" t="s">
        <v>572</v>
      </c>
      <c r="H340" s="278"/>
      <c r="I340" s="233"/>
      <c r="J340" s="234">
        <f>ROUND(I340*H340,2)</f>
        <v>0</v>
      </c>
      <c r="K340" s="230" t="s">
        <v>163</v>
      </c>
      <c r="L340" s="44"/>
      <c r="M340" s="235" t="s">
        <v>1</v>
      </c>
      <c r="N340" s="236" t="s">
        <v>51</v>
      </c>
      <c r="O340" s="91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9" t="s">
        <v>257</v>
      </c>
      <c r="AT340" s="239" t="s">
        <v>159</v>
      </c>
      <c r="AU340" s="239" t="s">
        <v>95</v>
      </c>
      <c r="AY340" s="16" t="s">
        <v>157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6" t="s">
        <v>93</v>
      </c>
      <c r="BK340" s="240">
        <f>ROUND(I340*H340,2)</f>
        <v>0</v>
      </c>
      <c r="BL340" s="16" t="s">
        <v>257</v>
      </c>
      <c r="BM340" s="239" t="s">
        <v>573</v>
      </c>
    </row>
    <row r="341" spans="1:65" s="2" customFormat="1" ht="24.15" customHeight="1">
      <c r="A341" s="38"/>
      <c r="B341" s="39"/>
      <c r="C341" s="228" t="s">
        <v>574</v>
      </c>
      <c r="D341" s="228" t="s">
        <v>159</v>
      </c>
      <c r="E341" s="229" t="s">
        <v>575</v>
      </c>
      <c r="F341" s="230" t="s">
        <v>576</v>
      </c>
      <c r="G341" s="231" t="s">
        <v>572</v>
      </c>
      <c r="H341" s="278"/>
      <c r="I341" s="233"/>
      <c r="J341" s="234">
        <f>ROUND(I341*H341,2)</f>
        <v>0</v>
      </c>
      <c r="K341" s="230" t="s">
        <v>163</v>
      </c>
      <c r="L341" s="44"/>
      <c r="M341" s="235" t="s">
        <v>1</v>
      </c>
      <c r="N341" s="236" t="s">
        <v>51</v>
      </c>
      <c r="O341" s="91"/>
      <c r="P341" s="237">
        <f>O341*H341</f>
        <v>0</v>
      </c>
      <c r="Q341" s="237">
        <v>0</v>
      </c>
      <c r="R341" s="237">
        <f>Q341*H341</f>
        <v>0</v>
      </c>
      <c r="S341" s="237">
        <v>0</v>
      </c>
      <c r="T341" s="23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9" t="s">
        <v>257</v>
      </c>
      <c r="AT341" s="239" t="s">
        <v>159</v>
      </c>
      <c r="AU341" s="239" t="s">
        <v>95</v>
      </c>
      <c r="AY341" s="16" t="s">
        <v>157</v>
      </c>
      <c r="BE341" s="240">
        <f>IF(N341="základní",J341,0)</f>
        <v>0</v>
      </c>
      <c r="BF341" s="240">
        <f>IF(N341="snížená",J341,0)</f>
        <v>0</v>
      </c>
      <c r="BG341" s="240">
        <f>IF(N341="zákl. přenesená",J341,0)</f>
        <v>0</v>
      </c>
      <c r="BH341" s="240">
        <f>IF(N341="sníž. přenesená",J341,0)</f>
        <v>0</v>
      </c>
      <c r="BI341" s="240">
        <f>IF(N341="nulová",J341,0)</f>
        <v>0</v>
      </c>
      <c r="BJ341" s="16" t="s">
        <v>93</v>
      </c>
      <c r="BK341" s="240">
        <f>ROUND(I341*H341,2)</f>
        <v>0</v>
      </c>
      <c r="BL341" s="16" t="s">
        <v>257</v>
      </c>
      <c r="BM341" s="239" t="s">
        <v>577</v>
      </c>
    </row>
    <row r="342" spans="1:63" s="12" customFormat="1" ht="22.8" customHeight="1">
      <c r="A342" s="12"/>
      <c r="B342" s="212"/>
      <c r="C342" s="213"/>
      <c r="D342" s="214" t="s">
        <v>85</v>
      </c>
      <c r="E342" s="226" t="s">
        <v>578</v>
      </c>
      <c r="F342" s="226" t="s">
        <v>579</v>
      </c>
      <c r="G342" s="213"/>
      <c r="H342" s="213"/>
      <c r="I342" s="216"/>
      <c r="J342" s="227">
        <f>BK342</f>
        <v>0</v>
      </c>
      <c r="K342" s="213"/>
      <c r="L342" s="218"/>
      <c r="M342" s="219"/>
      <c r="N342" s="220"/>
      <c r="O342" s="220"/>
      <c r="P342" s="221">
        <f>SUM(P343:P345)</f>
        <v>0</v>
      </c>
      <c r="Q342" s="220"/>
      <c r="R342" s="221">
        <f>SUM(R343:R345)</f>
        <v>0</v>
      </c>
      <c r="S342" s="220"/>
      <c r="T342" s="222">
        <f>SUM(T343:T345)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3" t="s">
        <v>95</v>
      </c>
      <c r="AT342" s="224" t="s">
        <v>85</v>
      </c>
      <c r="AU342" s="224" t="s">
        <v>93</v>
      </c>
      <c r="AY342" s="223" t="s">
        <v>157</v>
      </c>
      <c r="BK342" s="225">
        <f>SUM(BK343:BK345)</f>
        <v>0</v>
      </c>
    </row>
    <row r="343" spans="1:65" s="2" customFormat="1" ht="16.5" customHeight="1">
      <c r="A343" s="38"/>
      <c r="B343" s="39"/>
      <c r="C343" s="228" t="s">
        <v>580</v>
      </c>
      <c r="D343" s="228" t="s">
        <v>159</v>
      </c>
      <c r="E343" s="229" t="s">
        <v>581</v>
      </c>
      <c r="F343" s="230" t="s">
        <v>582</v>
      </c>
      <c r="G343" s="231" t="s">
        <v>162</v>
      </c>
      <c r="H343" s="232">
        <v>16</v>
      </c>
      <c r="I343" s="233"/>
      <c r="J343" s="234">
        <f>ROUND(I343*H343,2)</f>
        <v>0</v>
      </c>
      <c r="K343" s="230" t="s">
        <v>163</v>
      </c>
      <c r="L343" s="44"/>
      <c r="M343" s="235" t="s">
        <v>1</v>
      </c>
      <c r="N343" s="236" t="s">
        <v>51</v>
      </c>
      <c r="O343" s="91"/>
      <c r="P343" s="237">
        <f>O343*H343</f>
        <v>0</v>
      </c>
      <c r="Q343" s="237">
        <v>0</v>
      </c>
      <c r="R343" s="237">
        <f>Q343*H343</f>
        <v>0</v>
      </c>
      <c r="S343" s="237">
        <v>0</v>
      </c>
      <c r="T343" s="23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9" t="s">
        <v>257</v>
      </c>
      <c r="AT343" s="239" t="s">
        <v>159</v>
      </c>
      <c r="AU343" s="239" t="s">
        <v>95</v>
      </c>
      <c r="AY343" s="16" t="s">
        <v>157</v>
      </c>
      <c r="BE343" s="240">
        <f>IF(N343="základní",J343,0)</f>
        <v>0</v>
      </c>
      <c r="BF343" s="240">
        <f>IF(N343="snížená",J343,0)</f>
        <v>0</v>
      </c>
      <c r="BG343" s="240">
        <f>IF(N343="zákl. přenesená",J343,0)</f>
        <v>0</v>
      </c>
      <c r="BH343" s="240">
        <f>IF(N343="sníž. přenesená",J343,0)</f>
        <v>0</v>
      </c>
      <c r="BI343" s="240">
        <f>IF(N343="nulová",J343,0)</f>
        <v>0</v>
      </c>
      <c r="BJ343" s="16" t="s">
        <v>93</v>
      </c>
      <c r="BK343" s="240">
        <f>ROUND(I343*H343,2)</f>
        <v>0</v>
      </c>
      <c r="BL343" s="16" t="s">
        <v>257</v>
      </c>
      <c r="BM343" s="239" t="s">
        <v>583</v>
      </c>
    </row>
    <row r="344" spans="1:65" s="2" customFormat="1" ht="21.75" customHeight="1">
      <c r="A344" s="38"/>
      <c r="B344" s="39"/>
      <c r="C344" s="268" t="s">
        <v>584</v>
      </c>
      <c r="D344" s="268" t="s">
        <v>240</v>
      </c>
      <c r="E344" s="269" t="s">
        <v>585</v>
      </c>
      <c r="F344" s="270" t="s">
        <v>586</v>
      </c>
      <c r="G344" s="271" t="s">
        <v>272</v>
      </c>
      <c r="H344" s="272">
        <v>8</v>
      </c>
      <c r="I344" s="273"/>
      <c r="J344" s="274">
        <f>ROUND(I344*H344,2)</f>
        <v>0</v>
      </c>
      <c r="K344" s="270" t="s">
        <v>1</v>
      </c>
      <c r="L344" s="275"/>
      <c r="M344" s="276" t="s">
        <v>1</v>
      </c>
      <c r="N344" s="277" t="s">
        <v>51</v>
      </c>
      <c r="O344" s="91"/>
      <c r="P344" s="237">
        <f>O344*H344</f>
        <v>0</v>
      </c>
      <c r="Q344" s="237">
        <v>0</v>
      </c>
      <c r="R344" s="237">
        <f>Q344*H344</f>
        <v>0</v>
      </c>
      <c r="S344" s="237">
        <v>0</v>
      </c>
      <c r="T344" s="23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9" t="s">
        <v>332</v>
      </c>
      <c r="AT344" s="239" t="s">
        <v>240</v>
      </c>
      <c r="AU344" s="239" t="s">
        <v>95</v>
      </c>
      <c r="AY344" s="16" t="s">
        <v>157</v>
      </c>
      <c r="BE344" s="240">
        <f>IF(N344="základní",J344,0)</f>
        <v>0</v>
      </c>
      <c r="BF344" s="240">
        <f>IF(N344="snížená",J344,0)</f>
        <v>0</v>
      </c>
      <c r="BG344" s="240">
        <f>IF(N344="zákl. přenesená",J344,0)</f>
        <v>0</v>
      </c>
      <c r="BH344" s="240">
        <f>IF(N344="sníž. přenesená",J344,0)</f>
        <v>0</v>
      </c>
      <c r="BI344" s="240">
        <f>IF(N344="nulová",J344,0)</f>
        <v>0</v>
      </c>
      <c r="BJ344" s="16" t="s">
        <v>93</v>
      </c>
      <c r="BK344" s="240">
        <f>ROUND(I344*H344,2)</f>
        <v>0</v>
      </c>
      <c r="BL344" s="16" t="s">
        <v>257</v>
      </c>
      <c r="BM344" s="239" t="s">
        <v>587</v>
      </c>
    </row>
    <row r="345" spans="1:51" s="13" customFormat="1" ht="12">
      <c r="A345" s="13"/>
      <c r="B345" s="246"/>
      <c r="C345" s="247"/>
      <c r="D345" s="241" t="s">
        <v>168</v>
      </c>
      <c r="E345" s="248" t="s">
        <v>1</v>
      </c>
      <c r="F345" s="249" t="s">
        <v>588</v>
      </c>
      <c r="G345" s="247"/>
      <c r="H345" s="250">
        <v>8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6" t="s">
        <v>168</v>
      </c>
      <c r="AU345" s="256" t="s">
        <v>95</v>
      </c>
      <c r="AV345" s="13" t="s">
        <v>95</v>
      </c>
      <c r="AW345" s="13" t="s">
        <v>42</v>
      </c>
      <c r="AX345" s="13" t="s">
        <v>93</v>
      </c>
      <c r="AY345" s="256" t="s">
        <v>157</v>
      </c>
    </row>
    <row r="346" spans="1:63" s="12" customFormat="1" ht="22.8" customHeight="1">
      <c r="A346" s="12"/>
      <c r="B346" s="212"/>
      <c r="C346" s="213"/>
      <c r="D346" s="214" t="s">
        <v>85</v>
      </c>
      <c r="E346" s="226" t="s">
        <v>589</v>
      </c>
      <c r="F346" s="226" t="s">
        <v>590</v>
      </c>
      <c r="G346" s="213"/>
      <c r="H346" s="213"/>
      <c r="I346" s="216"/>
      <c r="J346" s="227">
        <f>BK346</f>
        <v>0</v>
      </c>
      <c r="K346" s="213"/>
      <c r="L346" s="218"/>
      <c r="M346" s="219"/>
      <c r="N346" s="220"/>
      <c r="O346" s="220"/>
      <c r="P346" s="221">
        <f>SUM(P347:P350)</f>
        <v>0</v>
      </c>
      <c r="Q346" s="220"/>
      <c r="R346" s="221">
        <f>SUM(R347:R350)</f>
        <v>0.00108</v>
      </c>
      <c r="S346" s="220"/>
      <c r="T346" s="222">
        <f>SUM(T347:T350)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3" t="s">
        <v>95</v>
      </c>
      <c r="AT346" s="224" t="s">
        <v>85</v>
      </c>
      <c r="AU346" s="224" t="s">
        <v>93</v>
      </c>
      <c r="AY346" s="223" t="s">
        <v>157</v>
      </c>
      <c r="BK346" s="225">
        <f>SUM(BK347:BK350)</f>
        <v>0</v>
      </c>
    </row>
    <row r="347" spans="1:65" s="2" customFormat="1" ht="24.15" customHeight="1">
      <c r="A347" s="38"/>
      <c r="B347" s="39"/>
      <c r="C347" s="228" t="s">
        <v>591</v>
      </c>
      <c r="D347" s="228" t="s">
        <v>159</v>
      </c>
      <c r="E347" s="229" t="s">
        <v>592</v>
      </c>
      <c r="F347" s="230" t="s">
        <v>593</v>
      </c>
      <c r="G347" s="231" t="s">
        <v>162</v>
      </c>
      <c r="H347" s="232">
        <v>4.5</v>
      </c>
      <c r="I347" s="233"/>
      <c r="J347" s="234">
        <f>ROUND(I347*H347,2)</f>
        <v>0</v>
      </c>
      <c r="K347" s="230" t="s">
        <v>163</v>
      </c>
      <c r="L347" s="44"/>
      <c r="M347" s="235" t="s">
        <v>1</v>
      </c>
      <c r="N347" s="236" t="s">
        <v>51</v>
      </c>
      <c r="O347" s="91"/>
      <c r="P347" s="237">
        <f>O347*H347</f>
        <v>0</v>
      </c>
      <c r="Q347" s="237">
        <v>0.00024</v>
      </c>
      <c r="R347" s="237">
        <f>Q347*H347</f>
        <v>0.00108</v>
      </c>
      <c r="S347" s="237">
        <v>0</v>
      </c>
      <c r="T347" s="238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9" t="s">
        <v>257</v>
      </c>
      <c r="AT347" s="239" t="s">
        <v>159</v>
      </c>
      <c r="AU347" s="239" t="s">
        <v>95</v>
      </c>
      <c r="AY347" s="16" t="s">
        <v>157</v>
      </c>
      <c r="BE347" s="240">
        <f>IF(N347="základní",J347,0)</f>
        <v>0</v>
      </c>
      <c r="BF347" s="240">
        <f>IF(N347="snížená",J347,0)</f>
        <v>0</v>
      </c>
      <c r="BG347" s="240">
        <f>IF(N347="zákl. přenesená",J347,0)</f>
        <v>0</v>
      </c>
      <c r="BH347" s="240">
        <f>IF(N347="sníž. přenesená",J347,0)</f>
        <v>0</v>
      </c>
      <c r="BI347" s="240">
        <f>IF(N347="nulová",J347,0)</f>
        <v>0</v>
      </c>
      <c r="BJ347" s="16" t="s">
        <v>93</v>
      </c>
      <c r="BK347" s="240">
        <f>ROUND(I347*H347,2)</f>
        <v>0</v>
      </c>
      <c r="BL347" s="16" t="s">
        <v>257</v>
      </c>
      <c r="BM347" s="239" t="s">
        <v>594</v>
      </c>
    </row>
    <row r="348" spans="1:51" s="13" customFormat="1" ht="12">
      <c r="A348" s="13"/>
      <c r="B348" s="246"/>
      <c r="C348" s="247"/>
      <c r="D348" s="241" t="s">
        <v>168</v>
      </c>
      <c r="E348" s="248" t="s">
        <v>1</v>
      </c>
      <c r="F348" s="249" t="s">
        <v>595</v>
      </c>
      <c r="G348" s="247"/>
      <c r="H348" s="250">
        <v>4.5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6" t="s">
        <v>168</v>
      </c>
      <c r="AU348" s="256" t="s">
        <v>95</v>
      </c>
      <c r="AV348" s="13" t="s">
        <v>95</v>
      </c>
      <c r="AW348" s="13" t="s">
        <v>42</v>
      </c>
      <c r="AX348" s="13" t="s">
        <v>93</v>
      </c>
      <c r="AY348" s="256" t="s">
        <v>157</v>
      </c>
    </row>
    <row r="349" spans="1:65" s="2" customFormat="1" ht="21.75" customHeight="1">
      <c r="A349" s="38"/>
      <c r="B349" s="39"/>
      <c r="C349" s="228" t="s">
        <v>596</v>
      </c>
      <c r="D349" s="228" t="s">
        <v>159</v>
      </c>
      <c r="E349" s="229" t="s">
        <v>597</v>
      </c>
      <c r="F349" s="230" t="s">
        <v>598</v>
      </c>
      <c r="G349" s="231" t="s">
        <v>272</v>
      </c>
      <c r="H349" s="232">
        <v>1</v>
      </c>
      <c r="I349" s="233"/>
      <c r="J349" s="234">
        <f>ROUND(I349*H349,2)</f>
        <v>0</v>
      </c>
      <c r="K349" s="230" t="s">
        <v>1</v>
      </c>
      <c r="L349" s="44"/>
      <c r="M349" s="235" t="s">
        <v>1</v>
      </c>
      <c r="N349" s="236" t="s">
        <v>51</v>
      </c>
      <c r="O349" s="91"/>
      <c r="P349" s="237">
        <f>O349*H349</f>
        <v>0</v>
      </c>
      <c r="Q349" s="237">
        <v>0</v>
      </c>
      <c r="R349" s="237">
        <f>Q349*H349</f>
        <v>0</v>
      </c>
      <c r="S349" s="237">
        <v>0</v>
      </c>
      <c r="T349" s="23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9" t="s">
        <v>257</v>
      </c>
      <c r="AT349" s="239" t="s">
        <v>159</v>
      </c>
      <c r="AU349" s="239" t="s">
        <v>95</v>
      </c>
      <c r="AY349" s="16" t="s">
        <v>157</v>
      </c>
      <c r="BE349" s="240">
        <f>IF(N349="základní",J349,0)</f>
        <v>0</v>
      </c>
      <c r="BF349" s="240">
        <f>IF(N349="snížená",J349,0)</f>
        <v>0</v>
      </c>
      <c r="BG349" s="240">
        <f>IF(N349="zákl. přenesená",J349,0)</f>
        <v>0</v>
      </c>
      <c r="BH349" s="240">
        <f>IF(N349="sníž. přenesená",J349,0)</f>
        <v>0</v>
      </c>
      <c r="BI349" s="240">
        <f>IF(N349="nulová",J349,0)</f>
        <v>0</v>
      </c>
      <c r="BJ349" s="16" t="s">
        <v>93</v>
      </c>
      <c r="BK349" s="240">
        <f>ROUND(I349*H349,2)</f>
        <v>0</v>
      </c>
      <c r="BL349" s="16" t="s">
        <v>257</v>
      </c>
      <c r="BM349" s="239" t="s">
        <v>599</v>
      </c>
    </row>
    <row r="350" spans="1:47" s="2" customFormat="1" ht="12">
      <c r="A350" s="38"/>
      <c r="B350" s="39"/>
      <c r="C350" s="40"/>
      <c r="D350" s="241" t="s">
        <v>166</v>
      </c>
      <c r="E350" s="40"/>
      <c r="F350" s="242" t="s">
        <v>600</v>
      </c>
      <c r="G350" s="40"/>
      <c r="H350" s="40"/>
      <c r="I350" s="243"/>
      <c r="J350" s="40"/>
      <c r="K350" s="40"/>
      <c r="L350" s="44"/>
      <c r="M350" s="244"/>
      <c r="N350" s="245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6" t="s">
        <v>166</v>
      </c>
      <c r="AU350" s="16" t="s">
        <v>95</v>
      </c>
    </row>
    <row r="351" spans="1:63" s="12" customFormat="1" ht="22.8" customHeight="1">
      <c r="A351" s="12"/>
      <c r="B351" s="212"/>
      <c r="C351" s="213"/>
      <c r="D351" s="214" t="s">
        <v>85</v>
      </c>
      <c r="E351" s="226" t="s">
        <v>601</v>
      </c>
      <c r="F351" s="226" t="s">
        <v>602</v>
      </c>
      <c r="G351" s="213"/>
      <c r="H351" s="213"/>
      <c r="I351" s="216"/>
      <c r="J351" s="227">
        <f>BK351</f>
        <v>0</v>
      </c>
      <c r="K351" s="213"/>
      <c r="L351" s="218"/>
      <c r="M351" s="219"/>
      <c r="N351" s="220"/>
      <c r="O351" s="220"/>
      <c r="P351" s="221">
        <f>SUM(P352:P356)</f>
        <v>0</v>
      </c>
      <c r="Q351" s="220"/>
      <c r="R351" s="221">
        <f>SUM(R352:R356)</f>
        <v>0.1442376</v>
      </c>
      <c r="S351" s="220"/>
      <c r="T351" s="222">
        <f>SUM(T352:T356)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23" t="s">
        <v>95</v>
      </c>
      <c r="AT351" s="224" t="s">
        <v>85</v>
      </c>
      <c r="AU351" s="224" t="s">
        <v>93</v>
      </c>
      <c r="AY351" s="223" t="s">
        <v>157</v>
      </c>
      <c r="BK351" s="225">
        <f>SUM(BK352:BK356)</f>
        <v>0</v>
      </c>
    </row>
    <row r="352" spans="1:65" s="2" customFormat="1" ht="24.15" customHeight="1">
      <c r="A352" s="38"/>
      <c r="B352" s="39"/>
      <c r="C352" s="228" t="s">
        <v>603</v>
      </c>
      <c r="D352" s="228" t="s">
        <v>159</v>
      </c>
      <c r="E352" s="229" t="s">
        <v>604</v>
      </c>
      <c r="F352" s="230" t="s">
        <v>605</v>
      </c>
      <c r="G352" s="231" t="s">
        <v>172</v>
      </c>
      <c r="H352" s="232">
        <v>1109.52</v>
      </c>
      <c r="I352" s="233"/>
      <c r="J352" s="234">
        <f>ROUND(I352*H352,2)</f>
        <v>0</v>
      </c>
      <c r="K352" s="230" t="s">
        <v>163</v>
      </c>
      <c r="L352" s="44"/>
      <c r="M352" s="235" t="s">
        <v>1</v>
      </c>
      <c r="N352" s="236" t="s">
        <v>51</v>
      </c>
      <c r="O352" s="91"/>
      <c r="P352" s="237">
        <f>O352*H352</f>
        <v>0</v>
      </c>
      <c r="Q352" s="237">
        <v>0.00013</v>
      </c>
      <c r="R352" s="237">
        <f>Q352*H352</f>
        <v>0.1442376</v>
      </c>
      <c r="S352" s="237">
        <v>0</v>
      </c>
      <c r="T352" s="23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9" t="s">
        <v>257</v>
      </c>
      <c r="AT352" s="239" t="s">
        <v>159</v>
      </c>
      <c r="AU352" s="239" t="s">
        <v>95</v>
      </c>
      <c r="AY352" s="16" t="s">
        <v>157</v>
      </c>
      <c r="BE352" s="240">
        <f>IF(N352="základní",J352,0)</f>
        <v>0</v>
      </c>
      <c r="BF352" s="240">
        <f>IF(N352="snížená",J352,0)</f>
        <v>0</v>
      </c>
      <c r="BG352" s="240">
        <f>IF(N352="zákl. přenesená",J352,0)</f>
        <v>0</v>
      </c>
      <c r="BH352" s="240">
        <f>IF(N352="sníž. přenesená",J352,0)</f>
        <v>0</v>
      </c>
      <c r="BI352" s="240">
        <f>IF(N352="nulová",J352,0)</f>
        <v>0</v>
      </c>
      <c r="BJ352" s="16" t="s">
        <v>93</v>
      </c>
      <c r="BK352" s="240">
        <f>ROUND(I352*H352,2)</f>
        <v>0</v>
      </c>
      <c r="BL352" s="16" t="s">
        <v>257</v>
      </c>
      <c r="BM352" s="239" t="s">
        <v>606</v>
      </c>
    </row>
    <row r="353" spans="1:47" s="2" customFormat="1" ht="12">
      <c r="A353" s="38"/>
      <c r="B353" s="39"/>
      <c r="C353" s="40"/>
      <c r="D353" s="241" t="s">
        <v>166</v>
      </c>
      <c r="E353" s="40"/>
      <c r="F353" s="242" t="s">
        <v>607</v>
      </c>
      <c r="G353" s="40"/>
      <c r="H353" s="40"/>
      <c r="I353" s="243"/>
      <c r="J353" s="40"/>
      <c r="K353" s="40"/>
      <c r="L353" s="44"/>
      <c r="M353" s="244"/>
      <c r="N353" s="24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6" t="s">
        <v>166</v>
      </c>
      <c r="AU353" s="16" t="s">
        <v>95</v>
      </c>
    </row>
    <row r="354" spans="1:51" s="13" customFormat="1" ht="12">
      <c r="A354" s="13"/>
      <c r="B354" s="246"/>
      <c r="C354" s="247"/>
      <c r="D354" s="241" t="s">
        <v>168</v>
      </c>
      <c r="E354" s="248" t="s">
        <v>1</v>
      </c>
      <c r="F354" s="249" t="s">
        <v>608</v>
      </c>
      <c r="G354" s="247"/>
      <c r="H354" s="250">
        <v>184.92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6" t="s">
        <v>168</v>
      </c>
      <c r="AU354" s="256" t="s">
        <v>95</v>
      </c>
      <c r="AV354" s="13" t="s">
        <v>95</v>
      </c>
      <c r="AW354" s="13" t="s">
        <v>42</v>
      </c>
      <c r="AX354" s="13" t="s">
        <v>86</v>
      </c>
      <c r="AY354" s="256" t="s">
        <v>157</v>
      </c>
    </row>
    <row r="355" spans="1:51" s="13" customFormat="1" ht="12">
      <c r="A355" s="13"/>
      <c r="B355" s="246"/>
      <c r="C355" s="247"/>
      <c r="D355" s="241" t="s">
        <v>168</v>
      </c>
      <c r="E355" s="248" t="s">
        <v>1</v>
      </c>
      <c r="F355" s="249" t="s">
        <v>609</v>
      </c>
      <c r="G355" s="247"/>
      <c r="H355" s="250">
        <v>924.6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6" t="s">
        <v>168</v>
      </c>
      <c r="AU355" s="256" t="s">
        <v>95</v>
      </c>
      <c r="AV355" s="13" t="s">
        <v>95</v>
      </c>
      <c r="AW355" s="13" t="s">
        <v>42</v>
      </c>
      <c r="AX355" s="13" t="s">
        <v>86</v>
      </c>
      <c r="AY355" s="256" t="s">
        <v>157</v>
      </c>
    </row>
    <row r="356" spans="1:51" s="14" customFormat="1" ht="12">
      <c r="A356" s="14"/>
      <c r="B356" s="257"/>
      <c r="C356" s="258"/>
      <c r="D356" s="241" t="s">
        <v>168</v>
      </c>
      <c r="E356" s="259" t="s">
        <v>1</v>
      </c>
      <c r="F356" s="260" t="s">
        <v>189</v>
      </c>
      <c r="G356" s="258"/>
      <c r="H356" s="261">
        <v>1109.52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7" t="s">
        <v>168</v>
      </c>
      <c r="AU356" s="267" t="s">
        <v>95</v>
      </c>
      <c r="AV356" s="14" t="s">
        <v>164</v>
      </c>
      <c r="AW356" s="14" t="s">
        <v>42</v>
      </c>
      <c r="AX356" s="14" t="s">
        <v>93</v>
      </c>
      <c r="AY356" s="267" t="s">
        <v>157</v>
      </c>
    </row>
    <row r="357" spans="1:63" s="12" customFormat="1" ht="25.9" customHeight="1">
      <c r="A357" s="12"/>
      <c r="B357" s="212"/>
      <c r="C357" s="213"/>
      <c r="D357" s="214" t="s">
        <v>85</v>
      </c>
      <c r="E357" s="215" t="s">
        <v>240</v>
      </c>
      <c r="F357" s="215" t="s">
        <v>610</v>
      </c>
      <c r="G357" s="213"/>
      <c r="H357" s="213"/>
      <c r="I357" s="216"/>
      <c r="J357" s="217">
        <f>BK357</f>
        <v>0</v>
      </c>
      <c r="K357" s="213"/>
      <c r="L357" s="218"/>
      <c r="M357" s="219"/>
      <c r="N357" s="220"/>
      <c r="O357" s="220"/>
      <c r="P357" s="221">
        <f>P358+P363+P366</f>
        <v>0</v>
      </c>
      <c r="Q357" s="220"/>
      <c r="R357" s="221">
        <f>R358+R363+R366</f>
        <v>0</v>
      </c>
      <c r="S357" s="220"/>
      <c r="T357" s="222">
        <f>T358+T363+T366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3" t="s">
        <v>176</v>
      </c>
      <c r="AT357" s="224" t="s">
        <v>85</v>
      </c>
      <c r="AU357" s="224" t="s">
        <v>86</v>
      </c>
      <c r="AY357" s="223" t="s">
        <v>157</v>
      </c>
      <c r="BK357" s="225">
        <f>BK358+BK363+BK366</f>
        <v>0</v>
      </c>
    </row>
    <row r="358" spans="1:63" s="12" customFormat="1" ht="22.8" customHeight="1">
      <c r="A358" s="12"/>
      <c r="B358" s="212"/>
      <c r="C358" s="213"/>
      <c r="D358" s="214" t="s">
        <v>85</v>
      </c>
      <c r="E358" s="226" t="s">
        <v>611</v>
      </c>
      <c r="F358" s="226" t="s">
        <v>612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SUM(P359:P362)</f>
        <v>0</v>
      </c>
      <c r="Q358" s="220"/>
      <c r="R358" s="221">
        <f>SUM(R359:R362)</f>
        <v>0</v>
      </c>
      <c r="S358" s="220"/>
      <c r="T358" s="222">
        <f>SUM(T359:T362)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176</v>
      </c>
      <c r="AT358" s="224" t="s">
        <v>85</v>
      </c>
      <c r="AU358" s="224" t="s">
        <v>93</v>
      </c>
      <c r="AY358" s="223" t="s">
        <v>157</v>
      </c>
      <c r="BK358" s="225">
        <f>SUM(BK359:BK362)</f>
        <v>0</v>
      </c>
    </row>
    <row r="359" spans="1:65" s="2" customFormat="1" ht="24.15" customHeight="1">
      <c r="A359" s="38"/>
      <c r="B359" s="39"/>
      <c r="C359" s="228" t="s">
        <v>613</v>
      </c>
      <c r="D359" s="228" t="s">
        <v>159</v>
      </c>
      <c r="E359" s="229" t="s">
        <v>614</v>
      </c>
      <c r="F359" s="230" t="s">
        <v>615</v>
      </c>
      <c r="G359" s="231" t="s">
        <v>272</v>
      </c>
      <c r="H359" s="232">
        <v>6</v>
      </c>
      <c r="I359" s="233"/>
      <c r="J359" s="234">
        <f>ROUND(I359*H359,2)</f>
        <v>0</v>
      </c>
      <c r="K359" s="230" t="s">
        <v>163</v>
      </c>
      <c r="L359" s="44"/>
      <c r="M359" s="235" t="s">
        <v>1</v>
      </c>
      <c r="N359" s="236" t="s">
        <v>51</v>
      </c>
      <c r="O359" s="91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38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9" t="s">
        <v>509</v>
      </c>
      <c r="AT359" s="239" t="s">
        <v>159</v>
      </c>
      <c r="AU359" s="239" t="s">
        <v>95</v>
      </c>
      <c r="AY359" s="16" t="s">
        <v>157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6" t="s">
        <v>93</v>
      </c>
      <c r="BK359" s="240">
        <f>ROUND(I359*H359,2)</f>
        <v>0</v>
      </c>
      <c r="BL359" s="16" t="s">
        <v>509</v>
      </c>
      <c r="BM359" s="239" t="s">
        <v>616</v>
      </c>
    </row>
    <row r="360" spans="1:47" s="2" customFormat="1" ht="12">
      <c r="A360" s="38"/>
      <c r="B360" s="39"/>
      <c r="C360" s="40"/>
      <c r="D360" s="241" t="s">
        <v>166</v>
      </c>
      <c r="E360" s="40"/>
      <c r="F360" s="242" t="s">
        <v>617</v>
      </c>
      <c r="G360" s="40"/>
      <c r="H360" s="40"/>
      <c r="I360" s="243"/>
      <c r="J360" s="40"/>
      <c r="K360" s="40"/>
      <c r="L360" s="44"/>
      <c r="M360" s="244"/>
      <c r="N360" s="245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6" t="s">
        <v>166</v>
      </c>
      <c r="AU360" s="16" t="s">
        <v>95</v>
      </c>
    </row>
    <row r="361" spans="1:65" s="2" customFormat="1" ht="21.75" customHeight="1">
      <c r="A361" s="38"/>
      <c r="B361" s="39"/>
      <c r="C361" s="228" t="s">
        <v>618</v>
      </c>
      <c r="D361" s="228" t="s">
        <v>159</v>
      </c>
      <c r="E361" s="229" t="s">
        <v>619</v>
      </c>
      <c r="F361" s="230" t="s">
        <v>620</v>
      </c>
      <c r="G361" s="231" t="s">
        <v>272</v>
      </c>
      <c r="H361" s="232">
        <v>6</v>
      </c>
      <c r="I361" s="233"/>
      <c r="J361" s="234">
        <f>ROUND(I361*H361,2)</f>
        <v>0</v>
      </c>
      <c r="K361" s="230" t="s">
        <v>163</v>
      </c>
      <c r="L361" s="44"/>
      <c r="M361" s="235" t="s">
        <v>1</v>
      </c>
      <c r="N361" s="236" t="s">
        <v>51</v>
      </c>
      <c r="O361" s="91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3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9" t="s">
        <v>509</v>
      </c>
      <c r="AT361" s="239" t="s">
        <v>159</v>
      </c>
      <c r="AU361" s="239" t="s">
        <v>95</v>
      </c>
      <c r="AY361" s="16" t="s">
        <v>157</v>
      </c>
      <c r="BE361" s="240">
        <f>IF(N361="základní",J361,0)</f>
        <v>0</v>
      </c>
      <c r="BF361" s="240">
        <f>IF(N361="snížená",J361,0)</f>
        <v>0</v>
      </c>
      <c r="BG361" s="240">
        <f>IF(N361="zákl. přenesená",J361,0)</f>
        <v>0</v>
      </c>
      <c r="BH361" s="240">
        <f>IF(N361="sníž. přenesená",J361,0)</f>
        <v>0</v>
      </c>
      <c r="BI361" s="240">
        <f>IF(N361="nulová",J361,0)</f>
        <v>0</v>
      </c>
      <c r="BJ361" s="16" t="s">
        <v>93</v>
      </c>
      <c r="BK361" s="240">
        <f>ROUND(I361*H361,2)</f>
        <v>0</v>
      </c>
      <c r="BL361" s="16" t="s">
        <v>509</v>
      </c>
      <c r="BM361" s="239" t="s">
        <v>621</v>
      </c>
    </row>
    <row r="362" spans="1:47" s="2" customFormat="1" ht="12">
      <c r="A362" s="38"/>
      <c r="B362" s="39"/>
      <c r="C362" s="40"/>
      <c r="D362" s="241" t="s">
        <v>166</v>
      </c>
      <c r="E362" s="40"/>
      <c r="F362" s="242" t="s">
        <v>622</v>
      </c>
      <c r="G362" s="40"/>
      <c r="H362" s="40"/>
      <c r="I362" s="243"/>
      <c r="J362" s="40"/>
      <c r="K362" s="40"/>
      <c r="L362" s="44"/>
      <c r="M362" s="244"/>
      <c r="N362" s="245"/>
      <c r="O362" s="91"/>
      <c r="P362" s="91"/>
      <c r="Q362" s="91"/>
      <c r="R362" s="91"/>
      <c r="S362" s="91"/>
      <c r="T362" s="92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6" t="s">
        <v>166</v>
      </c>
      <c r="AU362" s="16" t="s">
        <v>95</v>
      </c>
    </row>
    <row r="363" spans="1:63" s="12" customFormat="1" ht="22.8" customHeight="1">
      <c r="A363" s="12"/>
      <c r="B363" s="212"/>
      <c r="C363" s="213"/>
      <c r="D363" s="214" t="s">
        <v>85</v>
      </c>
      <c r="E363" s="226" t="s">
        <v>623</v>
      </c>
      <c r="F363" s="226" t="s">
        <v>624</v>
      </c>
      <c r="G363" s="213"/>
      <c r="H363" s="213"/>
      <c r="I363" s="216"/>
      <c r="J363" s="227">
        <f>BK363</f>
        <v>0</v>
      </c>
      <c r="K363" s="213"/>
      <c r="L363" s="218"/>
      <c r="M363" s="219"/>
      <c r="N363" s="220"/>
      <c r="O363" s="220"/>
      <c r="P363" s="221">
        <f>SUM(P364:P365)</f>
        <v>0</v>
      </c>
      <c r="Q363" s="220"/>
      <c r="R363" s="221">
        <f>SUM(R364:R365)</f>
        <v>0</v>
      </c>
      <c r="S363" s="220"/>
      <c r="T363" s="222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3" t="s">
        <v>176</v>
      </c>
      <c r="AT363" s="224" t="s">
        <v>85</v>
      </c>
      <c r="AU363" s="224" t="s">
        <v>93</v>
      </c>
      <c r="AY363" s="223" t="s">
        <v>157</v>
      </c>
      <c r="BK363" s="225">
        <f>SUM(BK364:BK365)</f>
        <v>0</v>
      </c>
    </row>
    <row r="364" spans="1:65" s="2" customFormat="1" ht="21.75" customHeight="1">
      <c r="A364" s="38"/>
      <c r="B364" s="39"/>
      <c r="C364" s="228" t="s">
        <v>625</v>
      </c>
      <c r="D364" s="228" t="s">
        <v>159</v>
      </c>
      <c r="E364" s="229" t="s">
        <v>626</v>
      </c>
      <c r="F364" s="230" t="s">
        <v>627</v>
      </c>
      <c r="G364" s="231" t="s">
        <v>162</v>
      </c>
      <c r="H364" s="232">
        <v>739.8</v>
      </c>
      <c r="I364" s="233"/>
      <c r="J364" s="234">
        <f>ROUND(I364*H364,2)</f>
        <v>0</v>
      </c>
      <c r="K364" s="230" t="s">
        <v>163</v>
      </c>
      <c r="L364" s="44"/>
      <c r="M364" s="235" t="s">
        <v>1</v>
      </c>
      <c r="N364" s="236" t="s">
        <v>51</v>
      </c>
      <c r="O364" s="91"/>
      <c r="P364" s="237">
        <f>O364*H364</f>
        <v>0</v>
      </c>
      <c r="Q364" s="237">
        <v>0</v>
      </c>
      <c r="R364" s="237">
        <f>Q364*H364</f>
        <v>0</v>
      </c>
      <c r="S364" s="237">
        <v>0</v>
      </c>
      <c r="T364" s="238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9" t="s">
        <v>509</v>
      </c>
      <c r="AT364" s="239" t="s">
        <v>159</v>
      </c>
      <c r="AU364" s="239" t="s">
        <v>95</v>
      </c>
      <c r="AY364" s="16" t="s">
        <v>157</v>
      </c>
      <c r="BE364" s="240">
        <f>IF(N364="základní",J364,0)</f>
        <v>0</v>
      </c>
      <c r="BF364" s="240">
        <f>IF(N364="snížená",J364,0)</f>
        <v>0</v>
      </c>
      <c r="BG364" s="240">
        <f>IF(N364="zákl. přenesená",J364,0)</f>
        <v>0</v>
      </c>
      <c r="BH364" s="240">
        <f>IF(N364="sníž. přenesená",J364,0)</f>
        <v>0</v>
      </c>
      <c r="BI364" s="240">
        <f>IF(N364="nulová",J364,0)</f>
        <v>0</v>
      </c>
      <c r="BJ364" s="16" t="s">
        <v>93</v>
      </c>
      <c r="BK364" s="240">
        <f>ROUND(I364*H364,2)</f>
        <v>0</v>
      </c>
      <c r="BL364" s="16" t="s">
        <v>509</v>
      </c>
      <c r="BM364" s="239" t="s">
        <v>628</v>
      </c>
    </row>
    <row r="365" spans="1:47" s="2" customFormat="1" ht="12">
      <c r="A365" s="38"/>
      <c r="B365" s="39"/>
      <c r="C365" s="40"/>
      <c r="D365" s="241" t="s">
        <v>166</v>
      </c>
      <c r="E365" s="40"/>
      <c r="F365" s="242" t="s">
        <v>629</v>
      </c>
      <c r="G365" s="40"/>
      <c r="H365" s="40"/>
      <c r="I365" s="243"/>
      <c r="J365" s="40"/>
      <c r="K365" s="40"/>
      <c r="L365" s="44"/>
      <c r="M365" s="244"/>
      <c r="N365" s="245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6" t="s">
        <v>166</v>
      </c>
      <c r="AU365" s="16" t="s">
        <v>95</v>
      </c>
    </row>
    <row r="366" spans="1:63" s="12" customFormat="1" ht="22.8" customHeight="1">
      <c r="A366" s="12"/>
      <c r="B366" s="212"/>
      <c r="C366" s="213"/>
      <c r="D366" s="214" t="s">
        <v>85</v>
      </c>
      <c r="E366" s="226" t="s">
        <v>630</v>
      </c>
      <c r="F366" s="226" t="s">
        <v>631</v>
      </c>
      <c r="G366" s="213"/>
      <c r="H366" s="213"/>
      <c r="I366" s="216"/>
      <c r="J366" s="227">
        <f>BK366</f>
        <v>0</v>
      </c>
      <c r="K366" s="213"/>
      <c r="L366" s="218"/>
      <c r="M366" s="219"/>
      <c r="N366" s="220"/>
      <c r="O366" s="220"/>
      <c r="P366" s="221">
        <f>P367</f>
        <v>0</v>
      </c>
      <c r="Q366" s="220"/>
      <c r="R366" s="221">
        <f>R367</f>
        <v>0</v>
      </c>
      <c r="S366" s="220"/>
      <c r="T366" s="222">
        <f>T367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23" t="s">
        <v>176</v>
      </c>
      <c r="AT366" s="224" t="s">
        <v>85</v>
      </c>
      <c r="AU366" s="224" t="s">
        <v>93</v>
      </c>
      <c r="AY366" s="223" t="s">
        <v>157</v>
      </c>
      <c r="BK366" s="225">
        <f>BK367</f>
        <v>0</v>
      </c>
    </row>
    <row r="367" spans="1:65" s="2" customFormat="1" ht="24.15" customHeight="1">
      <c r="A367" s="38"/>
      <c r="B367" s="39"/>
      <c r="C367" s="228" t="s">
        <v>632</v>
      </c>
      <c r="D367" s="228" t="s">
        <v>159</v>
      </c>
      <c r="E367" s="229" t="s">
        <v>633</v>
      </c>
      <c r="F367" s="230" t="s">
        <v>634</v>
      </c>
      <c r="G367" s="231" t="s">
        <v>396</v>
      </c>
      <c r="H367" s="232">
        <v>1</v>
      </c>
      <c r="I367" s="233"/>
      <c r="J367" s="234">
        <f>ROUND(I367*H367,2)</f>
        <v>0</v>
      </c>
      <c r="K367" s="230" t="s">
        <v>1</v>
      </c>
      <c r="L367" s="44"/>
      <c r="M367" s="235" t="s">
        <v>1</v>
      </c>
      <c r="N367" s="236" t="s">
        <v>51</v>
      </c>
      <c r="O367" s="91"/>
      <c r="P367" s="237">
        <f>O367*H367</f>
        <v>0</v>
      </c>
      <c r="Q367" s="237">
        <v>0</v>
      </c>
      <c r="R367" s="237">
        <f>Q367*H367</f>
        <v>0</v>
      </c>
      <c r="S367" s="237">
        <v>0</v>
      </c>
      <c r="T367" s="23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9" t="s">
        <v>509</v>
      </c>
      <c r="AT367" s="239" t="s">
        <v>159</v>
      </c>
      <c r="AU367" s="239" t="s">
        <v>95</v>
      </c>
      <c r="AY367" s="16" t="s">
        <v>157</v>
      </c>
      <c r="BE367" s="240">
        <f>IF(N367="základní",J367,0)</f>
        <v>0</v>
      </c>
      <c r="BF367" s="240">
        <f>IF(N367="snížená",J367,0)</f>
        <v>0</v>
      </c>
      <c r="BG367" s="240">
        <f>IF(N367="zákl. přenesená",J367,0)</f>
        <v>0</v>
      </c>
      <c r="BH367" s="240">
        <f>IF(N367="sníž. přenesená",J367,0)</f>
        <v>0</v>
      </c>
      <c r="BI367" s="240">
        <f>IF(N367="nulová",J367,0)</f>
        <v>0</v>
      </c>
      <c r="BJ367" s="16" t="s">
        <v>93</v>
      </c>
      <c r="BK367" s="240">
        <f>ROUND(I367*H367,2)</f>
        <v>0</v>
      </c>
      <c r="BL367" s="16" t="s">
        <v>509</v>
      </c>
      <c r="BM367" s="239" t="s">
        <v>635</v>
      </c>
    </row>
    <row r="368" spans="1:63" s="12" customFormat="1" ht="25.9" customHeight="1">
      <c r="A368" s="12"/>
      <c r="B368" s="212"/>
      <c r="C368" s="213"/>
      <c r="D368" s="214" t="s">
        <v>85</v>
      </c>
      <c r="E368" s="215" t="s">
        <v>636</v>
      </c>
      <c r="F368" s="215" t="s">
        <v>637</v>
      </c>
      <c r="G368" s="213"/>
      <c r="H368" s="213"/>
      <c r="I368" s="216"/>
      <c r="J368" s="217">
        <f>BK368</f>
        <v>0</v>
      </c>
      <c r="K368" s="213"/>
      <c r="L368" s="218"/>
      <c r="M368" s="219"/>
      <c r="N368" s="220"/>
      <c r="O368" s="220"/>
      <c r="P368" s="221">
        <f>SUM(P369:P372)</f>
        <v>0</v>
      </c>
      <c r="Q368" s="220"/>
      <c r="R368" s="221">
        <f>SUM(R369:R372)</f>
        <v>0</v>
      </c>
      <c r="S368" s="220"/>
      <c r="T368" s="222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23" t="s">
        <v>164</v>
      </c>
      <c r="AT368" s="224" t="s">
        <v>85</v>
      </c>
      <c r="AU368" s="224" t="s">
        <v>86</v>
      </c>
      <c r="AY368" s="223" t="s">
        <v>157</v>
      </c>
      <c r="BK368" s="225">
        <f>SUM(BK369:BK372)</f>
        <v>0</v>
      </c>
    </row>
    <row r="369" spans="1:65" s="2" customFormat="1" ht="16.5" customHeight="1">
      <c r="A369" s="38"/>
      <c r="B369" s="39"/>
      <c r="C369" s="228" t="s">
        <v>638</v>
      </c>
      <c r="D369" s="228" t="s">
        <v>159</v>
      </c>
      <c r="E369" s="229" t="s">
        <v>639</v>
      </c>
      <c r="F369" s="230" t="s">
        <v>640</v>
      </c>
      <c r="G369" s="231" t="s">
        <v>641</v>
      </c>
      <c r="H369" s="232">
        <v>400</v>
      </c>
      <c r="I369" s="233"/>
      <c r="J369" s="234">
        <f>ROUND(I369*H369,2)</f>
        <v>0</v>
      </c>
      <c r="K369" s="230" t="s">
        <v>163</v>
      </c>
      <c r="L369" s="44"/>
      <c r="M369" s="235" t="s">
        <v>1</v>
      </c>
      <c r="N369" s="236" t="s">
        <v>51</v>
      </c>
      <c r="O369" s="91"/>
      <c r="P369" s="237">
        <f>O369*H369</f>
        <v>0</v>
      </c>
      <c r="Q369" s="237">
        <v>0</v>
      </c>
      <c r="R369" s="237">
        <f>Q369*H369</f>
        <v>0</v>
      </c>
      <c r="S369" s="237">
        <v>0</v>
      </c>
      <c r="T369" s="23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9" t="s">
        <v>642</v>
      </c>
      <c r="AT369" s="239" t="s">
        <v>159</v>
      </c>
      <c r="AU369" s="239" t="s">
        <v>93</v>
      </c>
      <c r="AY369" s="16" t="s">
        <v>157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6" t="s">
        <v>93</v>
      </c>
      <c r="BK369" s="240">
        <f>ROUND(I369*H369,2)</f>
        <v>0</v>
      </c>
      <c r="BL369" s="16" t="s">
        <v>642</v>
      </c>
      <c r="BM369" s="239" t="s">
        <v>643</v>
      </c>
    </row>
    <row r="370" spans="1:51" s="13" customFormat="1" ht="12">
      <c r="A370" s="13"/>
      <c r="B370" s="246"/>
      <c r="C370" s="247"/>
      <c r="D370" s="241" t="s">
        <v>168</v>
      </c>
      <c r="E370" s="248" t="s">
        <v>1</v>
      </c>
      <c r="F370" s="249" t="s">
        <v>644</v>
      </c>
      <c r="G370" s="247"/>
      <c r="H370" s="250">
        <v>400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6" t="s">
        <v>168</v>
      </c>
      <c r="AU370" s="256" t="s">
        <v>93</v>
      </c>
      <c r="AV370" s="13" t="s">
        <v>95</v>
      </c>
      <c r="AW370" s="13" t="s">
        <v>42</v>
      </c>
      <c r="AX370" s="13" t="s">
        <v>93</v>
      </c>
      <c r="AY370" s="256" t="s">
        <v>157</v>
      </c>
    </row>
    <row r="371" spans="1:65" s="2" customFormat="1" ht="16.5" customHeight="1">
      <c r="A371" s="38"/>
      <c r="B371" s="39"/>
      <c r="C371" s="228" t="s">
        <v>645</v>
      </c>
      <c r="D371" s="228" t="s">
        <v>159</v>
      </c>
      <c r="E371" s="229" t="s">
        <v>646</v>
      </c>
      <c r="F371" s="230" t="s">
        <v>647</v>
      </c>
      <c r="G371" s="231" t="s">
        <v>641</v>
      </c>
      <c r="H371" s="232">
        <v>20</v>
      </c>
      <c r="I371" s="233"/>
      <c r="J371" s="234">
        <f>ROUND(I371*H371,2)</f>
        <v>0</v>
      </c>
      <c r="K371" s="230" t="s">
        <v>163</v>
      </c>
      <c r="L371" s="44"/>
      <c r="M371" s="235" t="s">
        <v>1</v>
      </c>
      <c r="N371" s="236" t="s">
        <v>51</v>
      </c>
      <c r="O371" s="91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3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9" t="s">
        <v>642</v>
      </c>
      <c r="AT371" s="239" t="s">
        <v>159</v>
      </c>
      <c r="AU371" s="239" t="s">
        <v>93</v>
      </c>
      <c r="AY371" s="16" t="s">
        <v>157</v>
      </c>
      <c r="BE371" s="240">
        <f>IF(N371="základní",J371,0)</f>
        <v>0</v>
      </c>
      <c r="BF371" s="240">
        <f>IF(N371="snížená",J371,0)</f>
        <v>0</v>
      </c>
      <c r="BG371" s="240">
        <f>IF(N371="zákl. přenesená",J371,0)</f>
        <v>0</v>
      </c>
      <c r="BH371" s="240">
        <f>IF(N371="sníž. přenesená",J371,0)</f>
        <v>0</v>
      </c>
      <c r="BI371" s="240">
        <f>IF(N371="nulová",J371,0)</f>
        <v>0</v>
      </c>
      <c r="BJ371" s="16" t="s">
        <v>93</v>
      </c>
      <c r="BK371" s="240">
        <f>ROUND(I371*H371,2)</f>
        <v>0</v>
      </c>
      <c r="BL371" s="16" t="s">
        <v>642</v>
      </c>
      <c r="BM371" s="239" t="s">
        <v>648</v>
      </c>
    </row>
    <row r="372" spans="1:65" s="2" customFormat="1" ht="16.5" customHeight="1">
      <c r="A372" s="38"/>
      <c r="B372" s="39"/>
      <c r="C372" s="228" t="s">
        <v>649</v>
      </c>
      <c r="D372" s="228" t="s">
        <v>159</v>
      </c>
      <c r="E372" s="229" t="s">
        <v>650</v>
      </c>
      <c r="F372" s="230" t="s">
        <v>651</v>
      </c>
      <c r="G372" s="231" t="s">
        <v>652</v>
      </c>
      <c r="H372" s="232">
        <v>100</v>
      </c>
      <c r="I372" s="233"/>
      <c r="J372" s="234">
        <f>ROUND(I372*H372,2)</f>
        <v>0</v>
      </c>
      <c r="K372" s="230" t="s">
        <v>1</v>
      </c>
      <c r="L372" s="44"/>
      <c r="M372" s="279" t="s">
        <v>1</v>
      </c>
      <c r="N372" s="280" t="s">
        <v>51</v>
      </c>
      <c r="O372" s="281"/>
      <c r="P372" s="282">
        <f>O372*H372</f>
        <v>0</v>
      </c>
      <c r="Q372" s="282">
        <v>0</v>
      </c>
      <c r="R372" s="282">
        <f>Q372*H372</f>
        <v>0</v>
      </c>
      <c r="S372" s="282">
        <v>0</v>
      </c>
      <c r="T372" s="28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9" t="s">
        <v>642</v>
      </c>
      <c r="AT372" s="239" t="s">
        <v>159</v>
      </c>
      <c r="AU372" s="239" t="s">
        <v>93</v>
      </c>
      <c r="AY372" s="16" t="s">
        <v>157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6" t="s">
        <v>93</v>
      </c>
      <c r="BK372" s="240">
        <f>ROUND(I372*H372,2)</f>
        <v>0</v>
      </c>
      <c r="BL372" s="16" t="s">
        <v>642</v>
      </c>
      <c r="BM372" s="239" t="s">
        <v>653</v>
      </c>
    </row>
    <row r="373" spans="1:31" s="2" customFormat="1" ht="6.95" customHeight="1">
      <c r="A373" s="38"/>
      <c r="B373" s="66"/>
      <c r="C373" s="67"/>
      <c r="D373" s="67"/>
      <c r="E373" s="67"/>
      <c r="F373" s="67"/>
      <c r="G373" s="67"/>
      <c r="H373" s="67"/>
      <c r="I373" s="67"/>
      <c r="J373" s="67"/>
      <c r="K373" s="67"/>
      <c r="L373" s="44"/>
      <c r="M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</row>
  </sheetData>
  <sheetProtection password="C71F" sheet="1" objects="1" scenarios="1" formatColumns="0" formatRows="0" autoFilter="0"/>
  <autoFilter ref="C137:K372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95</v>
      </c>
    </row>
    <row r="4" spans="2:46" s="1" customFormat="1" ht="24.95" customHeight="1">
      <c r="B4" s="19"/>
      <c r="D4" s="148" t="s">
        <v>113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zakázky'!K6</f>
        <v>Oprava mostu v km 1,508 trati Kralupy nad Vltavou - Neratovice</v>
      </c>
      <c r="F7" s="150"/>
      <c r="G7" s="150"/>
      <c r="H7" s="150"/>
      <c r="L7" s="19"/>
    </row>
    <row r="8" spans="2:12" s="1" customFormat="1" ht="12" customHeight="1">
      <c r="B8" s="19"/>
      <c r="D8" s="150" t="s">
        <v>114</v>
      </c>
      <c r="L8" s="19"/>
    </row>
    <row r="9" spans="1:31" s="2" customFormat="1" ht="16.5" customHeight="1">
      <c r="A9" s="38"/>
      <c r="B9" s="44"/>
      <c r="C9" s="38"/>
      <c r="D9" s="38"/>
      <c r="E9" s="151" t="s">
        <v>115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654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21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zakázky'!AN8</f>
        <v>9. 11. 2021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154" t="s">
        <v>26</v>
      </c>
      <c r="E15" s="38"/>
      <c r="F15" s="155" t="s">
        <v>27</v>
      </c>
      <c r="G15" s="38"/>
      <c r="H15" s="38"/>
      <c r="I15" s="154" t="s">
        <v>28</v>
      </c>
      <c r="J15" s="155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30</v>
      </c>
      <c r="E16" s="38"/>
      <c r="F16" s="38"/>
      <c r="G16" s="38"/>
      <c r="H16" s="38"/>
      <c r="I16" s="150" t="s">
        <v>31</v>
      </c>
      <c r="J16" s="141" t="s">
        <v>32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33</v>
      </c>
      <c r="F17" s="38"/>
      <c r="G17" s="38"/>
      <c r="H17" s="38"/>
      <c r="I17" s="150" t="s">
        <v>34</v>
      </c>
      <c r="J17" s="141" t="s">
        <v>35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36</v>
      </c>
      <c r="E19" s="38"/>
      <c r="F19" s="38"/>
      <c r="G19" s="38"/>
      <c r="H19" s="38"/>
      <c r="I19" s="150" t="s">
        <v>31</v>
      </c>
      <c r="J19" s="32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2" t="str">
        <f>'Rekapitulace zakázky'!E14</f>
        <v>Vyplň údaj</v>
      </c>
      <c r="F20" s="141"/>
      <c r="G20" s="141"/>
      <c r="H20" s="141"/>
      <c r="I20" s="150" t="s">
        <v>34</v>
      </c>
      <c r="J20" s="32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38</v>
      </c>
      <c r="E22" s="38"/>
      <c r="F22" s="38"/>
      <c r="G22" s="38"/>
      <c r="H22" s="38"/>
      <c r="I22" s="150" t="s">
        <v>31</v>
      </c>
      <c r="J22" s="141" t="s">
        <v>39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40</v>
      </c>
      <c r="F23" s="38"/>
      <c r="G23" s="38"/>
      <c r="H23" s="38"/>
      <c r="I23" s="150" t="s">
        <v>34</v>
      </c>
      <c r="J23" s="141" t="s">
        <v>41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43</v>
      </c>
      <c r="E25" s="38"/>
      <c r="F25" s="38"/>
      <c r="G25" s="38"/>
      <c r="H25" s="38"/>
      <c r="I25" s="150" t="s">
        <v>31</v>
      </c>
      <c r="J25" s="141" t="str">
        <f>IF('Rekapitulace zakázky'!AN19="","",'Rekapitulace zakázky'!AN19)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zakázky'!E20="","",'Rekapitulace zakázky'!E20)</f>
        <v xml:space="preserve"> </v>
      </c>
      <c r="F26" s="38"/>
      <c r="G26" s="38"/>
      <c r="H26" s="38"/>
      <c r="I26" s="150" t="s">
        <v>34</v>
      </c>
      <c r="J26" s="141" t="str">
        <f>IF('Rekapitulace zakázky'!AN20="","",'Rekapitulace zakázky'!AN20)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0"/>
      <c r="E31" s="160"/>
      <c r="F31" s="160"/>
      <c r="G31" s="160"/>
      <c r="H31" s="160"/>
      <c r="I31" s="160"/>
      <c r="J31" s="160"/>
      <c r="K31" s="16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46</v>
      </c>
      <c r="E32" s="38"/>
      <c r="F32" s="38"/>
      <c r="G32" s="38"/>
      <c r="H32" s="38"/>
      <c r="I32" s="38"/>
      <c r="J32" s="162">
        <f>ROUND(J130,2)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0"/>
      <c r="E33" s="160"/>
      <c r="F33" s="160"/>
      <c r="G33" s="160"/>
      <c r="H33" s="160"/>
      <c r="I33" s="160"/>
      <c r="J33" s="160"/>
      <c r="K33" s="16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48</v>
      </c>
      <c r="G34" s="38"/>
      <c r="H34" s="38"/>
      <c r="I34" s="163" t="s">
        <v>47</v>
      </c>
      <c r="J34" s="163" t="s">
        <v>49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50</v>
      </c>
      <c r="E35" s="150" t="s">
        <v>51</v>
      </c>
      <c r="F35" s="165">
        <f>ROUND((SUM(BE130:BE203)),2)</f>
        <v>0</v>
      </c>
      <c r="G35" s="38"/>
      <c r="H35" s="38"/>
      <c r="I35" s="166">
        <v>0.21</v>
      </c>
      <c r="J35" s="165">
        <f>ROUND(((SUM(BE130:BE203))*I35),2)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52</v>
      </c>
      <c r="F36" s="165">
        <f>ROUND((SUM(BF130:BF203)),2)</f>
        <v>0</v>
      </c>
      <c r="G36" s="38"/>
      <c r="H36" s="38"/>
      <c r="I36" s="166">
        <v>0.15</v>
      </c>
      <c r="J36" s="165">
        <f>ROUND(((SUM(BF130:BF203))*I36),2)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53</v>
      </c>
      <c r="F37" s="165">
        <f>ROUND((SUM(BG130:BG203)),2)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54</v>
      </c>
      <c r="F38" s="165">
        <f>ROUND((SUM(BH130:BH203)),2)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55</v>
      </c>
      <c r="F39" s="165">
        <f>ROUND((SUM(BI130:BI203)),2)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56</v>
      </c>
      <c r="E41" s="169"/>
      <c r="F41" s="169"/>
      <c r="G41" s="170" t="s">
        <v>57</v>
      </c>
      <c r="H41" s="171" t="s">
        <v>58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2" customFormat="1" ht="14.4" customHeight="1">
      <c r="B49" s="63"/>
      <c r="D49" s="174" t="s">
        <v>59</v>
      </c>
      <c r="E49" s="175"/>
      <c r="F49" s="175"/>
      <c r="G49" s="174" t="s">
        <v>60</v>
      </c>
      <c r="H49" s="175"/>
      <c r="I49" s="175"/>
      <c r="J49" s="175"/>
      <c r="K49" s="175"/>
      <c r="L49" s="6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">
      <c r="A60" s="38"/>
      <c r="B60" s="44"/>
      <c r="C60" s="38"/>
      <c r="D60" s="176" t="s">
        <v>61</v>
      </c>
      <c r="E60" s="177"/>
      <c r="F60" s="178" t="s">
        <v>62</v>
      </c>
      <c r="G60" s="176" t="s">
        <v>61</v>
      </c>
      <c r="H60" s="177"/>
      <c r="I60" s="177"/>
      <c r="J60" s="179" t="s">
        <v>62</v>
      </c>
      <c r="K60" s="177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">
      <c r="A64" s="38"/>
      <c r="B64" s="44"/>
      <c r="C64" s="38"/>
      <c r="D64" s="174" t="s">
        <v>63</v>
      </c>
      <c r="E64" s="180"/>
      <c r="F64" s="180"/>
      <c r="G64" s="174" t="s">
        <v>64</v>
      </c>
      <c r="H64" s="180"/>
      <c r="I64" s="180"/>
      <c r="J64" s="180"/>
      <c r="K64" s="180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">
      <c r="A75" s="38"/>
      <c r="B75" s="44"/>
      <c r="C75" s="38"/>
      <c r="D75" s="176" t="s">
        <v>61</v>
      </c>
      <c r="E75" s="177"/>
      <c r="F75" s="178" t="s">
        <v>62</v>
      </c>
      <c r="G75" s="176" t="s">
        <v>61</v>
      </c>
      <c r="H75" s="177"/>
      <c r="I75" s="177"/>
      <c r="J75" s="179" t="s">
        <v>62</v>
      </c>
      <c r="K75" s="177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2" t="s">
        <v>118</v>
      </c>
      <c r="D81" s="40"/>
      <c r="E81" s="40"/>
      <c r="F81" s="40"/>
      <c r="G81" s="40"/>
      <c r="H81" s="40"/>
      <c r="I81" s="40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16</v>
      </c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85" t="str">
        <f>E7</f>
        <v>Oprava mostu v km 1,508 trati Kralupy nad Vltavou - Neratovice</v>
      </c>
      <c r="F84" s="31"/>
      <c r="G84" s="31"/>
      <c r="H84" s="31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0"/>
      <c r="C85" s="31" t="s">
        <v>114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8"/>
      <c r="B86" s="39"/>
      <c r="C86" s="40"/>
      <c r="D86" s="40"/>
      <c r="E86" s="185" t="s">
        <v>115</v>
      </c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1" t="s">
        <v>116</v>
      </c>
      <c r="D87" s="40"/>
      <c r="E87" s="40"/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30" customHeight="1">
      <c r="A88" s="38"/>
      <c r="B88" s="39"/>
      <c r="C88" s="40"/>
      <c r="D88" s="40"/>
      <c r="E88" s="76" t="str">
        <f>E11</f>
        <v>21-12-01/2 - Oprava mostu v km 1,508 _ Izolace _ K 03 - K 05</v>
      </c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1" t="s">
        <v>22</v>
      </c>
      <c r="D90" s="40"/>
      <c r="E90" s="40"/>
      <c r="F90" s="26" t="str">
        <f>F14</f>
        <v>Chvatěruby</v>
      </c>
      <c r="G90" s="40"/>
      <c r="H90" s="40"/>
      <c r="I90" s="31" t="s">
        <v>24</v>
      </c>
      <c r="J90" s="79" t="str">
        <f>IF(J14="","",J14)</f>
        <v>9. 11. 2021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1" t="s">
        <v>30</v>
      </c>
      <c r="D92" s="40"/>
      <c r="E92" s="40"/>
      <c r="F92" s="26" t="str">
        <f>E17</f>
        <v>Správa železnic, státní organizace</v>
      </c>
      <c r="G92" s="40"/>
      <c r="H92" s="40"/>
      <c r="I92" s="31" t="s">
        <v>38</v>
      </c>
      <c r="J92" s="36" t="str">
        <f>E23</f>
        <v>TOP CON SERVIS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1" t="s">
        <v>36</v>
      </c>
      <c r="D93" s="40"/>
      <c r="E93" s="40"/>
      <c r="F93" s="26" t="str">
        <f>IF(E20="","",E20)</f>
        <v>Vyplň údaj</v>
      </c>
      <c r="G93" s="40"/>
      <c r="H93" s="40"/>
      <c r="I93" s="31" t="s">
        <v>43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86" t="s">
        <v>119</v>
      </c>
      <c r="D95" s="187"/>
      <c r="E95" s="187"/>
      <c r="F95" s="187"/>
      <c r="G95" s="187"/>
      <c r="H95" s="187"/>
      <c r="I95" s="187"/>
      <c r="J95" s="188" t="s">
        <v>120</v>
      </c>
      <c r="K95" s="187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189" t="s">
        <v>121</v>
      </c>
      <c r="D97" s="40"/>
      <c r="E97" s="40"/>
      <c r="F97" s="40"/>
      <c r="G97" s="40"/>
      <c r="H97" s="40"/>
      <c r="I97" s="40"/>
      <c r="J97" s="110">
        <f>J130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6" t="s">
        <v>122</v>
      </c>
    </row>
    <row r="98" spans="1:31" s="9" customFormat="1" ht="24.95" customHeight="1">
      <c r="A98" s="9"/>
      <c r="B98" s="190"/>
      <c r="C98" s="191"/>
      <c r="D98" s="192" t="s">
        <v>123</v>
      </c>
      <c r="E98" s="193"/>
      <c r="F98" s="193"/>
      <c r="G98" s="193"/>
      <c r="H98" s="193"/>
      <c r="I98" s="193"/>
      <c r="J98" s="194">
        <f>J131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124</v>
      </c>
      <c r="E99" s="198"/>
      <c r="F99" s="198"/>
      <c r="G99" s="198"/>
      <c r="H99" s="198"/>
      <c r="I99" s="198"/>
      <c r="J99" s="199">
        <f>J132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96"/>
      <c r="C100" s="133"/>
      <c r="D100" s="197" t="s">
        <v>655</v>
      </c>
      <c r="E100" s="198"/>
      <c r="F100" s="198"/>
      <c r="G100" s="198"/>
      <c r="H100" s="198"/>
      <c r="I100" s="198"/>
      <c r="J100" s="199">
        <f>J135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6"/>
      <c r="C101" s="133"/>
      <c r="D101" s="197" t="s">
        <v>656</v>
      </c>
      <c r="E101" s="198"/>
      <c r="F101" s="198"/>
      <c r="G101" s="198"/>
      <c r="H101" s="198"/>
      <c r="I101" s="198"/>
      <c r="J101" s="199">
        <f>J147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126</v>
      </c>
      <c r="E102" s="198"/>
      <c r="F102" s="198"/>
      <c r="G102" s="198"/>
      <c r="H102" s="198"/>
      <c r="I102" s="198"/>
      <c r="J102" s="199">
        <f>J149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129</v>
      </c>
      <c r="E103" s="198"/>
      <c r="F103" s="198"/>
      <c r="G103" s="198"/>
      <c r="H103" s="198"/>
      <c r="I103" s="198"/>
      <c r="J103" s="199">
        <f>J151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132</v>
      </c>
      <c r="E104" s="193"/>
      <c r="F104" s="193"/>
      <c r="G104" s="193"/>
      <c r="H104" s="193"/>
      <c r="I104" s="193"/>
      <c r="J104" s="194">
        <f>J168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6"/>
      <c r="C105" s="133"/>
      <c r="D105" s="197" t="s">
        <v>133</v>
      </c>
      <c r="E105" s="198"/>
      <c r="F105" s="198"/>
      <c r="G105" s="198"/>
      <c r="H105" s="198"/>
      <c r="I105" s="198"/>
      <c r="J105" s="199">
        <f>J169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6"/>
      <c r="C106" s="133"/>
      <c r="D106" s="197" t="s">
        <v>134</v>
      </c>
      <c r="E106" s="198"/>
      <c r="F106" s="198"/>
      <c r="G106" s="198"/>
      <c r="H106" s="198"/>
      <c r="I106" s="198"/>
      <c r="J106" s="199">
        <f>J195</f>
        <v>0</v>
      </c>
      <c r="K106" s="133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137</v>
      </c>
      <c r="E107" s="193"/>
      <c r="F107" s="193"/>
      <c r="G107" s="193"/>
      <c r="H107" s="193"/>
      <c r="I107" s="193"/>
      <c r="J107" s="194">
        <f>J200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6"/>
      <c r="C108" s="133"/>
      <c r="D108" s="197" t="s">
        <v>139</v>
      </c>
      <c r="E108" s="198"/>
      <c r="F108" s="198"/>
      <c r="G108" s="198"/>
      <c r="H108" s="198"/>
      <c r="I108" s="198"/>
      <c r="J108" s="199">
        <f>J201</f>
        <v>0</v>
      </c>
      <c r="K108" s="133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2" t="s">
        <v>142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85" t="str">
        <f>E7</f>
        <v>Oprava mostu v km 1,508 trati Kralupy nad Vltavou - Neratovice</v>
      </c>
      <c r="F118" s="31"/>
      <c r="G118" s="31"/>
      <c r="H118" s="31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0"/>
      <c r="C119" s="31" t="s">
        <v>114</v>
      </c>
      <c r="D119" s="21"/>
      <c r="E119" s="21"/>
      <c r="F119" s="21"/>
      <c r="G119" s="21"/>
      <c r="H119" s="21"/>
      <c r="I119" s="21"/>
      <c r="J119" s="21"/>
      <c r="K119" s="21"/>
      <c r="L119" s="19"/>
    </row>
    <row r="120" spans="1:31" s="2" customFormat="1" ht="16.5" customHeight="1">
      <c r="A120" s="38"/>
      <c r="B120" s="39"/>
      <c r="C120" s="40"/>
      <c r="D120" s="40"/>
      <c r="E120" s="185" t="s">
        <v>115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1" t="s">
        <v>116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30" customHeight="1">
      <c r="A122" s="38"/>
      <c r="B122" s="39"/>
      <c r="C122" s="40"/>
      <c r="D122" s="40"/>
      <c r="E122" s="76" t="str">
        <f>E11</f>
        <v>21-12-01/2 - Oprava mostu v km 1,508 _ Izolace _ K 03 - K 05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1" t="s">
        <v>22</v>
      </c>
      <c r="D124" s="40"/>
      <c r="E124" s="40"/>
      <c r="F124" s="26" t="str">
        <f>F14</f>
        <v>Chvatěruby</v>
      </c>
      <c r="G124" s="40"/>
      <c r="H124" s="40"/>
      <c r="I124" s="31" t="s">
        <v>24</v>
      </c>
      <c r="J124" s="79" t="str">
        <f>IF(J14="","",J14)</f>
        <v>9. 11. 2021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1" t="s">
        <v>30</v>
      </c>
      <c r="D126" s="40"/>
      <c r="E126" s="40"/>
      <c r="F126" s="26" t="str">
        <f>E17</f>
        <v>Správa železnic, státní organizace</v>
      </c>
      <c r="G126" s="40"/>
      <c r="H126" s="40"/>
      <c r="I126" s="31" t="s">
        <v>38</v>
      </c>
      <c r="J126" s="36" t="str">
        <f>E23</f>
        <v>TOP CON SERVIS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1" t="s">
        <v>36</v>
      </c>
      <c r="D127" s="40"/>
      <c r="E127" s="40"/>
      <c r="F127" s="26" t="str">
        <f>IF(E20="","",E20)</f>
        <v>Vyplň údaj</v>
      </c>
      <c r="G127" s="40"/>
      <c r="H127" s="40"/>
      <c r="I127" s="31" t="s">
        <v>43</v>
      </c>
      <c r="J127" s="36" t="str">
        <f>E26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1"/>
      <c r="B129" s="202"/>
      <c r="C129" s="203" t="s">
        <v>143</v>
      </c>
      <c r="D129" s="204" t="s">
        <v>71</v>
      </c>
      <c r="E129" s="204" t="s">
        <v>67</v>
      </c>
      <c r="F129" s="204" t="s">
        <v>68</v>
      </c>
      <c r="G129" s="204" t="s">
        <v>144</v>
      </c>
      <c r="H129" s="204" t="s">
        <v>145</v>
      </c>
      <c r="I129" s="204" t="s">
        <v>146</v>
      </c>
      <c r="J129" s="204" t="s">
        <v>120</v>
      </c>
      <c r="K129" s="205" t="s">
        <v>147</v>
      </c>
      <c r="L129" s="206"/>
      <c r="M129" s="100" t="s">
        <v>1</v>
      </c>
      <c r="N129" s="101" t="s">
        <v>50</v>
      </c>
      <c r="O129" s="101" t="s">
        <v>148</v>
      </c>
      <c r="P129" s="101" t="s">
        <v>149</v>
      </c>
      <c r="Q129" s="101" t="s">
        <v>150</v>
      </c>
      <c r="R129" s="101" t="s">
        <v>151</v>
      </c>
      <c r="S129" s="101" t="s">
        <v>152</v>
      </c>
      <c r="T129" s="102" t="s">
        <v>153</v>
      </c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</row>
    <row r="130" spans="1:63" s="2" customFormat="1" ht="22.8" customHeight="1">
      <c r="A130" s="38"/>
      <c r="B130" s="39"/>
      <c r="C130" s="107" t="s">
        <v>154</v>
      </c>
      <c r="D130" s="40"/>
      <c r="E130" s="40"/>
      <c r="F130" s="40"/>
      <c r="G130" s="40"/>
      <c r="H130" s="40"/>
      <c r="I130" s="40"/>
      <c r="J130" s="207">
        <f>BK130</f>
        <v>0</v>
      </c>
      <c r="K130" s="40"/>
      <c r="L130" s="44"/>
      <c r="M130" s="103"/>
      <c r="N130" s="208"/>
      <c r="O130" s="104"/>
      <c r="P130" s="209">
        <f>P131+P168+P200</f>
        <v>0</v>
      </c>
      <c r="Q130" s="104"/>
      <c r="R130" s="209">
        <f>R131+R168+R200</f>
        <v>104.97005375</v>
      </c>
      <c r="S130" s="104"/>
      <c r="T130" s="210">
        <f>T131+T168+T200</f>
        <v>104.42736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85</v>
      </c>
      <c r="AU130" s="16" t="s">
        <v>122</v>
      </c>
      <c r="BK130" s="211">
        <f>BK131+BK168+BK200</f>
        <v>0</v>
      </c>
    </row>
    <row r="131" spans="1:63" s="12" customFormat="1" ht="25.9" customHeight="1">
      <c r="A131" s="12"/>
      <c r="B131" s="212"/>
      <c r="C131" s="213"/>
      <c r="D131" s="214" t="s">
        <v>85</v>
      </c>
      <c r="E131" s="215" t="s">
        <v>155</v>
      </c>
      <c r="F131" s="215" t="s">
        <v>156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P132+P149+P151</f>
        <v>0</v>
      </c>
      <c r="Q131" s="220"/>
      <c r="R131" s="221">
        <f>R132+R149+R151</f>
        <v>104.55516255</v>
      </c>
      <c r="S131" s="220"/>
      <c r="T131" s="222">
        <f>T132+T149+T151</f>
        <v>102.252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93</v>
      </c>
      <c r="AT131" s="224" t="s">
        <v>85</v>
      </c>
      <c r="AU131" s="224" t="s">
        <v>86</v>
      </c>
      <c r="AY131" s="223" t="s">
        <v>157</v>
      </c>
      <c r="BK131" s="225">
        <f>BK132+BK149+BK151</f>
        <v>0</v>
      </c>
    </row>
    <row r="132" spans="1:63" s="12" customFormat="1" ht="22.8" customHeight="1">
      <c r="A132" s="12"/>
      <c r="B132" s="212"/>
      <c r="C132" s="213"/>
      <c r="D132" s="214" t="s">
        <v>85</v>
      </c>
      <c r="E132" s="226" t="s">
        <v>93</v>
      </c>
      <c r="F132" s="226" t="s">
        <v>158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P133+P134+P135+P147</f>
        <v>0</v>
      </c>
      <c r="Q132" s="220"/>
      <c r="R132" s="221">
        <f>R133+R134+R135+R147</f>
        <v>9.254520000000001</v>
      </c>
      <c r="S132" s="220"/>
      <c r="T132" s="222">
        <f>T133+T134+T135+T147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93</v>
      </c>
      <c r="AT132" s="224" t="s">
        <v>85</v>
      </c>
      <c r="AU132" s="224" t="s">
        <v>93</v>
      </c>
      <c r="AY132" s="223" t="s">
        <v>157</v>
      </c>
      <c r="BK132" s="225">
        <f>BK133+BK134+BK135+BK147</f>
        <v>0</v>
      </c>
    </row>
    <row r="133" spans="1:65" s="2" customFormat="1" ht="24.15" customHeight="1">
      <c r="A133" s="38"/>
      <c r="B133" s="39"/>
      <c r="C133" s="228" t="s">
        <v>93</v>
      </c>
      <c r="D133" s="228" t="s">
        <v>159</v>
      </c>
      <c r="E133" s="229" t="s">
        <v>160</v>
      </c>
      <c r="F133" s="230" t="s">
        <v>161</v>
      </c>
      <c r="G133" s="231" t="s">
        <v>162</v>
      </c>
      <c r="H133" s="232">
        <v>250.8</v>
      </c>
      <c r="I133" s="233"/>
      <c r="J133" s="234">
        <f>ROUND(I133*H133,2)</f>
        <v>0</v>
      </c>
      <c r="K133" s="230" t="s">
        <v>163</v>
      </c>
      <c r="L133" s="44"/>
      <c r="M133" s="235" t="s">
        <v>1</v>
      </c>
      <c r="N133" s="236" t="s">
        <v>51</v>
      </c>
      <c r="O133" s="91"/>
      <c r="P133" s="237">
        <f>O133*H133</f>
        <v>0</v>
      </c>
      <c r="Q133" s="237">
        <v>0.0369</v>
      </c>
      <c r="R133" s="237">
        <f>Q133*H133</f>
        <v>9.254520000000001</v>
      </c>
      <c r="S133" s="237">
        <v>0</v>
      </c>
      <c r="T133" s="23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9" t="s">
        <v>164</v>
      </c>
      <c r="AT133" s="239" t="s">
        <v>159</v>
      </c>
      <c r="AU133" s="239" t="s">
        <v>95</v>
      </c>
      <c r="AY133" s="16" t="s">
        <v>157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6" t="s">
        <v>93</v>
      </c>
      <c r="BK133" s="240">
        <f>ROUND(I133*H133,2)</f>
        <v>0</v>
      </c>
      <c r="BL133" s="16" t="s">
        <v>164</v>
      </c>
      <c r="BM133" s="239" t="s">
        <v>657</v>
      </c>
    </row>
    <row r="134" spans="1:51" s="13" customFormat="1" ht="12">
      <c r="A134" s="13"/>
      <c r="B134" s="246"/>
      <c r="C134" s="247"/>
      <c r="D134" s="241" t="s">
        <v>168</v>
      </c>
      <c r="E134" s="248" t="s">
        <v>1</v>
      </c>
      <c r="F134" s="249" t="s">
        <v>658</v>
      </c>
      <c r="G134" s="247"/>
      <c r="H134" s="250">
        <v>250.8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168</v>
      </c>
      <c r="AU134" s="256" t="s">
        <v>95</v>
      </c>
      <c r="AV134" s="13" t="s">
        <v>95</v>
      </c>
      <c r="AW134" s="13" t="s">
        <v>42</v>
      </c>
      <c r="AX134" s="13" t="s">
        <v>93</v>
      </c>
      <c r="AY134" s="256" t="s">
        <v>157</v>
      </c>
    </row>
    <row r="135" spans="1:63" s="12" customFormat="1" ht="20.85" customHeight="1">
      <c r="A135" s="12"/>
      <c r="B135" s="212"/>
      <c r="C135" s="213"/>
      <c r="D135" s="214" t="s">
        <v>85</v>
      </c>
      <c r="E135" s="226" t="s">
        <v>487</v>
      </c>
      <c r="F135" s="226" t="s">
        <v>488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SUM(P136:P146)</f>
        <v>0</v>
      </c>
      <c r="Q135" s="220"/>
      <c r="R135" s="221">
        <f>SUM(R136:R146)</f>
        <v>0</v>
      </c>
      <c r="S135" s="220"/>
      <c r="T135" s="222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93</v>
      </c>
      <c r="AT135" s="224" t="s">
        <v>85</v>
      </c>
      <c r="AU135" s="224" t="s">
        <v>95</v>
      </c>
      <c r="AY135" s="223" t="s">
        <v>157</v>
      </c>
      <c r="BK135" s="225">
        <f>SUM(BK136:BK146)</f>
        <v>0</v>
      </c>
    </row>
    <row r="136" spans="1:65" s="2" customFormat="1" ht="24.15" customHeight="1">
      <c r="A136" s="38"/>
      <c r="B136" s="39"/>
      <c r="C136" s="228" t="s">
        <v>95</v>
      </c>
      <c r="D136" s="228" t="s">
        <v>159</v>
      </c>
      <c r="E136" s="229" t="s">
        <v>510</v>
      </c>
      <c r="F136" s="230" t="s">
        <v>511</v>
      </c>
      <c r="G136" s="231" t="s">
        <v>205</v>
      </c>
      <c r="H136" s="232">
        <v>111.679</v>
      </c>
      <c r="I136" s="233"/>
      <c r="J136" s="234">
        <f>ROUND(I136*H136,2)</f>
        <v>0</v>
      </c>
      <c r="K136" s="230" t="s">
        <v>163</v>
      </c>
      <c r="L136" s="44"/>
      <c r="M136" s="235" t="s">
        <v>1</v>
      </c>
      <c r="N136" s="236" t="s">
        <v>51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164</v>
      </c>
      <c r="AT136" s="239" t="s">
        <v>159</v>
      </c>
      <c r="AU136" s="239" t="s">
        <v>176</v>
      </c>
      <c r="AY136" s="16" t="s">
        <v>157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93</v>
      </c>
      <c r="BK136" s="240">
        <f>ROUND(I136*H136,2)</f>
        <v>0</v>
      </c>
      <c r="BL136" s="16" t="s">
        <v>164</v>
      </c>
      <c r="BM136" s="239" t="s">
        <v>659</v>
      </c>
    </row>
    <row r="137" spans="1:65" s="2" customFormat="1" ht="24.15" customHeight="1">
      <c r="A137" s="38"/>
      <c r="B137" s="39"/>
      <c r="C137" s="228" t="s">
        <v>176</v>
      </c>
      <c r="D137" s="228" t="s">
        <v>159</v>
      </c>
      <c r="E137" s="229" t="s">
        <v>516</v>
      </c>
      <c r="F137" s="230" t="s">
        <v>517</v>
      </c>
      <c r="G137" s="231" t="s">
        <v>205</v>
      </c>
      <c r="H137" s="232">
        <v>111.679</v>
      </c>
      <c r="I137" s="233"/>
      <c r="J137" s="234">
        <f>ROUND(I137*H137,2)</f>
        <v>0</v>
      </c>
      <c r="K137" s="230" t="s">
        <v>163</v>
      </c>
      <c r="L137" s="44"/>
      <c r="M137" s="235" t="s">
        <v>1</v>
      </c>
      <c r="N137" s="236" t="s">
        <v>51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164</v>
      </c>
      <c r="AT137" s="239" t="s">
        <v>159</v>
      </c>
      <c r="AU137" s="239" t="s">
        <v>176</v>
      </c>
      <c r="AY137" s="16" t="s">
        <v>157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6" t="s">
        <v>93</v>
      </c>
      <c r="BK137" s="240">
        <f>ROUND(I137*H137,2)</f>
        <v>0</v>
      </c>
      <c r="BL137" s="16" t="s">
        <v>164</v>
      </c>
      <c r="BM137" s="239" t="s">
        <v>660</v>
      </c>
    </row>
    <row r="138" spans="1:51" s="13" customFormat="1" ht="12">
      <c r="A138" s="13"/>
      <c r="B138" s="246"/>
      <c r="C138" s="247"/>
      <c r="D138" s="241" t="s">
        <v>168</v>
      </c>
      <c r="E138" s="248" t="s">
        <v>1</v>
      </c>
      <c r="F138" s="249" t="s">
        <v>661</v>
      </c>
      <c r="G138" s="247"/>
      <c r="H138" s="250">
        <v>106.513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168</v>
      </c>
      <c r="AU138" s="256" t="s">
        <v>176</v>
      </c>
      <c r="AV138" s="13" t="s">
        <v>95</v>
      </c>
      <c r="AW138" s="13" t="s">
        <v>42</v>
      </c>
      <c r="AX138" s="13" t="s">
        <v>86</v>
      </c>
      <c r="AY138" s="256" t="s">
        <v>157</v>
      </c>
    </row>
    <row r="139" spans="1:51" s="13" customFormat="1" ht="12">
      <c r="A139" s="13"/>
      <c r="B139" s="246"/>
      <c r="C139" s="247"/>
      <c r="D139" s="241" t="s">
        <v>168</v>
      </c>
      <c r="E139" s="248" t="s">
        <v>1</v>
      </c>
      <c r="F139" s="249" t="s">
        <v>662</v>
      </c>
      <c r="G139" s="247"/>
      <c r="H139" s="250">
        <v>5.166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6" t="s">
        <v>168</v>
      </c>
      <c r="AU139" s="256" t="s">
        <v>176</v>
      </c>
      <c r="AV139" s="13" t="s">
        <v>95</v>
      </c>
      <c r="AW139" s="13" t="s">
        <v>42</v>
      </c>
      <c r="AX139" s="13" t="s">
        <v>86</v>
      </c>
      <c r="AY139" s="256" t="s">
        <v>157</v>
      </c>
    </row>
    <row r="140" spans="1:51" s="14" customFormat="1" ht="12">
      <c r="A140" s="14"/>
      <c r="B140" s="257"/>
      <c r="C140" s="258"/>
      <c r="D140" s="241" t="s">
        <v>168</v>
      </c>
      <c r="E140" s="259" t="s">
        <v>1</v>
      </c>
      <c r="F140" s="260" t="s">
        <v>189</v>
      </c>
      <c r="G140" s="258"/>
      <c r="H140" s="261">
        <v>111.679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7" t="s">
        <v>168</v>
      </c>
      <c r="AU140" s="267" t="s">
        <v>176</v>
      </c>
      <c r="AV140" s="14" t="s">
        <v>164</v>
      </c>
      <c r="AW140" s="14" t="s">
        <v>42</v>
      </c>
      <c r="AX140" s="14" t="s">
        <v>93</v>
      </c>
      <c r="AY140" s="267" t="s">
        <v>157</v>
      </c>
    </row>
    <row r="141" spans="1:65" s="2" customFormat="1" ht="16.5" customHeight="1">
      <c r="A141" s="38"/>
      <c r="B141" s="39"/>
      <c r="C141" s="228" t="s">
        <v>164</v>
      </c>
      <c r="D141" s="228" t="s">
        <v>159</v>
      </c>
      <c r="E141" s="229" t="s">
        <v>520</v>
      </c>
      <c r="F141" s="230" t="s">
        <v>521</v>
      </c>
      <c r="G141" s="231" t="s">
        <v>205</v>
      </c>
      <c r="H141" s="232">
        <v>2233.58</v>
      </c>
      <c r="I141" s="233"/>
      <c r="J141" s="234">
        <f>ROUND(I141*H141,2)</f>
        <v>0</v>
      </c>
      <c r="K141" s="230" t="s">
        <v>163</v>
      </c>
      <c r="L141" s="44"/>
      <c r="M141" s="235" t="s">
        <v>1</v>
      </c>
      <c r="N141" s="236" t="s">
        <v>51</v>
      </c>
      <c r="O141" s="91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164</v>
      </c>
      <c r="AT141" s="239" t="s">
        <v>159</v>
      </c>
      <c r="AU141" s="239" t="s">
        <v>176</v>
      </c>
      <c r="AY141" s="16" t="s">
        <v>157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6" t="s">
        <v>93</v>
      </c>
      <c r="BK141" s="240">
        <f>ROUND(I141*H141,2)</f>
        <v>0</v>
      </c>
      <c r="BL141" s="16" t="s">
        <v>164</v>
      </c>
      <c r="BM141" s="239" t="s">
        <v>663</v>
      </c>
    </row>
    <row r="142" spans="1:51" s="13" customFormat="1" ht="12">
      <c r="A142" s="13"/>
      <c r="B142" s="246"/>
      <c r="C142" s="247"/>
      <c r="D142" s="241" t="s">
        <v>168</v>
      </c>
      <c r="E142" s="248" t="s">
        <v>1</v>
      </c>
      <c r="F142" s="249" t="s">
        <v>664</v>
      </c>
      <c r="G142" s="247"/>
      <c r="H142" s="250">
        <v>2233.58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6" t="s">
        <v>168</v>
      </c>
      <c r="AU142" s="256" t="s">
        <v>176</v>
      </c>
      <c r="AV142" s="13" t="s">
        <v>95</v>
      </c>
      <c r="AW142" s="13" t="s">
        <v>42</v>
      </c>
      <c r="AX142" s="13" t="s">
        <v>93</v>
      </c>
      <c r="AY142" s="256" t="s">
        <v>157</v>
      </c>
    </row>
    <row r="143" spans="1:65" s="2" customFormat="1" ht="37.8" customHeight="1">
      <c r="A143" s="38"/>
      <c r="B143" s="39"/>
      <c r="C143" s="228" t="s">
        <v>190</v>
      </c>
      <c r="D143" s="228" t="s">
        <v>159</v>
      </c>
      <c r="E143" s="229" t="s">
        <v>526</v>
      </c>
      <c r="F143" s="230" t="s">
        <v>527</v>
      </c>
      <c r="G143" s="231" t="s">
        <v>205</v>
      </c>
      <c r="H143" s="232">
        <v>106.513</v>
      </c>
      <c r="I143" s="233"/>
      <c r="J143" s="234">
        <f>ROUND(I143*H143,2)</f>
        <v>0</v>
      </c>
      <c r="K143" s="230" t="s">
        <v>163</v>
      </c>
      <c r="L143" s="44"/>
      <c r="M143" s="235" t="s">
        <v>1</v>
      </c>
      <c r="N143" s="236" t="s">
        <v>51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164</v>
      </c>
      <c r="AT143" s="239" t="s">
        <v>159</v>
      </c>
      <c r="AU143" s="239" t="s">
        <v>176</v>
      </c>
      <c r="AY143" s="16" t="s">
        <v>157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6" t="s">
        <v>93</v>
      </c>
      <c r="BK143" s="240">
        <f>ROUND(I143*H143,2)</f>
        <v>0</v>
      </c>
      <c r="BL143" s="16" t="s">
        <v>164</v>
      </c>
      <c r="BM143" s="239" t="s">
        <v>665</v>
      </c>
    </row>
    <row r="144" spans="1:51" s="13" customFormat="1" ht="12">
      <c r="A144" s="13"/>
      <c r="B144" s="246"/>
      <c r="C144" s="247"/>
      <c r="D144" s="241" t="s">
        <v>168</v>
      </c>
      <c r="E144" s="248" t="s">
        <v>1</v>
      </c>
      <c r="F144" s="249" t="s">
        <v>666</v>
      </c>
      <c r="G144" s="247"/>
      <c r="H144" s="250">
        <v>106.513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6" t="s">
        <v>168</v>
      </c>
      <c r="AU144" s="256" t="s">
        <v>176</v>
      </c>
      <c r="AV144" s="13" t="s">
        <v>95</v>
      </c>
      <c r="AW144" s="13" t="s">
        <v>42</v>
      </c>
      <c r="AX144" s="13" t="s">
        <v>93</v>
      </c>
      <c r="AY144" s="256" t="s">
        <v>157</v>
      </c>
    </row>
    <row r="145" spans="1:65" s="2" customFormat="1" ht="33" customHeight="1">
      <c r="A145" s="38"/>
      <c r="B145" s="39"/>
      <c r="C145" s="228" t="s">
        <v>198</v>
      </c>
      <c r="D145" s="228" t="s">
        <v>159</v>
      </c>
      <c r="E145" s="229" t="s">
        <v>667</v>
      </c>
      <c r="F145" s="230" t="s">
        <v>668</v>
      </c>
      <c r="G145" s="231" t="s">
        <v>205</v>
      </c>
      <c r="H145" s="232">
        <v>5.166</v>
      </c>
      <c r="I145" s="233"/>
      <c r="J145" s="234">
        <f>ROUND(I145*H145,2)</f>
        <v>0</v>
      </c>
      <c r="K145" s="230" t="s">
        <v>163</v>
      </c>
      <c r="L145" s="44"/>
      <c r="M145" s="235" t="s">
        <v>1</v>
      </c>
      <c r="N145" s="236" t="s">
        <v>51</v>
      </c>
      <c r="O145" s="91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9" t="s">
        <v>164</v>
      </c>
      <c r="AT145" s="239" t="s">
        <v>159</v>
      </c>
      <c r="AU145" s="239" t="s">
        <v>176</v>
      </c>
      <c r="AY145" s="16" t="s">
        <v>157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6" t="s">
        <v>93</v>
      </c>
      <c r="BK145" s="240">
        <f>ROUND(I145*H145,2)</f>
        <v>0</v>
      </c>
      <c r="BL145" s="16" t="s">
        <v>164</v>
      </c>
      <c r="BM145" s="239" t="s">
        <v>669</v>
      </c>
    </row>
    <row r="146" spans="1:51" s="13" customFormat="1" ht="12">
      <c r="A146" s="13"/>
      <c r="B146" s="246"/>
      <c r="C146" s="247"/>
      <c r="D146" s="241" t="s">
        <v>168</v>
      </c>
      <c r="E146" s="248" t="s">
        <v>1</v>
      </c>
      <c r="F146" s="249" t="s">
        <v>662</v>
      </c>
      <c r="G146" s="247"/>
      <c r="H146" s="250">
        <v>5.166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168</v>
      </c>
      <c r="AU146" s="256" t="s">
        <v>176</v>
      </c>
      <c r="AV146" s="13" t="s">
        <v>95</v>
      </c>
      <c r="AW146" s="13" t="s">
        <v>42</v>
      </c>
      <c r="AX146" s="13" t="s">
        <v>93</v>
      </c>
      <c r="AY146" s="256" t="s">
        <v>157</v>
      </c>
    </row>
    <row r="147" spans="1:63" s="12" customFormat="1" ht="20.85" customHeight="1">
      <c r="A147" s="12"/>
      <c r="B147" s="212"/>
      <c r="C147" s="213"/>
      <c r="D147" s="214" t="s">
        <v>85</v>
      </c>
      <c r="E147" s="226" t="s">
        <v>533</v>
      </c>
      <c r="F147" s="226" t="s">
        <v>534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P148</f>
        <v>0</v>
      </c>
      <c r="Q147" s="220"/>
      <c r="R147" s="221">
        <f>R148</f>
        <v>0</v>
      </c>
      <c r="S147" s="220"/>
      <c r="T147" s="22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93</v>
      </c>
      <c r="AT147" s="224" t="s">
        <v>85</v>
      </c>
      <c r="AU147" s="224" t="s">
        <v>95</v>
      </c>
      <c r="AY147" s="223" t="s">
        <v>157</v>
      </c>
      <c r="BK147" s="225">
        <f>BK148</f>
        <v>0</v>
      </c>
    </row>
    <row r="148" spans="1:65" s="2" customFormat="1" ht="24.15" customHeight="1">
      <c r="A148" s="38"/>
      <c r="B148" s="39"/>
      <c r="C148" s="228" t="s">
        <v>202</v>
      </c>
      <c r="D148" s="228" t="s">
        <v>159</v>
      </c>
      <c r="E148" s="229" t="s">
        <v>536</v>
      </c>
      <c r="F148" s="230" t="s">
        <v>537</v>
      </c>
      <c r="G148" s="231" t="s">
        <v>205</v>
      </c>
      <c r="H148" s="232">
        <v>104.555</v>
      </c>
      <c r="I148" s="233"/>
      <c r="J148" s="234">
        <f>ROUND(I148*H148,2)</f>
        <v>0</v>
      </c>
      <c r="K148" s="230" t="s">
        <v>163</v>
      </c>
      <c r="L148" s="44"/>
      <c r="M148" s="235" t="s">
        <v>1</v>
      </c>
      <c r="N148" s="236" t="s">
        <v>51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164</v>
      </c>
      <c r="AT148" s="239" t="s">
        <v>159</v>
      </c>
      <c r="AU148" s="239" t="s">
        <v>176</v>
      </c>
      <c r="AY148" s="16" t="s">
        <v>157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6" t="s">
        <v>93</v>
      </c>
      <c r="BK148" s="240">
        <f>ROUND(I148*H148,2)</f>
        <v>0</v>
      </c>
      <c r="BL148" s="16" t="s">
        <v>164</v>
      </c>
      <c r="BM148" s="239" t="s">
        <v>670</v>
      </c>
    </row>
    <row r="149" spans="1:63" s="12" customFormat="1" ht="22.8" customHeight="1">
      <c r="A149" s="12"/>
      <c r="B149" s="212"/>
      <c r="C149" s="213"/>
      <c r="D149" s="214" t="s">
        <v>85</v>
      </c>
      <c r="E149" s="226" t="s">
        <v>164</v>
      </c>
      <c r="F149" s="226" t="s">
        <v>209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P150</f>
        <v>0</v>
      </c>
      <c r="Q149" s="220"/>
      <c r="R149" s="221">
        <f>R150</f>
        <v>85.274112</v>
      </c>
      <c r="S149" s="220"/>
      <c r="T149" s="222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93</v>
      </c>
      <c r="AT149" s="224" t="s">
        <v>85</v>
      </c>
      <c r="AU149" s="224" t="s">
        <v>93</v>
      </c>
      <c r="AY149" s="223" t="s">
        <v>157</v>
      </c>
      <c r="BK149" s="225">
        <f>BK150</f>
        <v>0</v>
      </c>
    </row>
    <row r="150" spans="1:65" s="2" customFormat="1" ht="24.15" customHeight="1">
      <c r="A150" s="38"/>
      <c r="B150" s="39"/>
      <c r="C150" s="228" t="s">
        <v>210</v>
      </c>
      <c r="D150" s="228" t="s">
        <v>159</v>
      </c>
      <c r="E150" s="229" t="s">
        <v>671</v>
      </c>
      <c r="F150" s="230" t="s">
        <v>672</v>
      </c>
      <c r="G150" s="231" t="s">
        <v>172</v>
      </c>
      <c r="H150" s="232">
        <v>543.84</v>
      </c>
      <c r="I150" s="233"/>
      <c r="J150" s="234">
        <f>ROUND(I150*H150,2)</f>
        <v>0</v>
      </c>
      <c r="K150" s="230" t="s">
        <v>163</v>
      </c>
      <c r="L150" s="44"/>
      <c r="M150" s="235" t="s">
        <v>1</v>
      </c>
      <c r="N150" s="236" t="s">
        <v>51</v>
      </c>
      <c r="O150" s="91"/>
      <c r="P150" s="237">
        <f>O150*H150</f>
        <v>0</v>
      </c>
      <c r="Q150" s="237">
        <v>0.1568</v>
      </c>
      <c r="R150" s="237">
        <f>Q150*H150</f>
        <v>85.274112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164</v>
      </c>
      <c r="AT150" s="239" t="s">
        <v>159</v>
      </c>
      <c r="AU150" s="239" t="s">
        <v>95</v>
      </c>
      <c r="AY150" s="16" t="s">
        <v>157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6" t="s">
        <v>93</v>
      </c>
      <c r="BK150" s="240">
        <f>ROUND(I150*H150,2)</f>
        <v>0</v>
      </c>
      <c r="BL150" s="16" t="s">
        <v>164</v>
      </c>
      <c r="BM150" s="239" t="s">
        <v>673</v>
      </c>
    </row>
    <row r="151" spans="1:63" s="12" customFormat="1" ht="22.8" customHeight="1">
      <c r="A151" s="12"/>
      <c r="B151" s="212"/>
      <c r="C151" s="213"/>
      <c r="D151" s="214" t="s">
        <v>85</v>
      </c>
      <c r="E151" s="226" t="s">
        <v>215</v>
      </c>
      <c r="F151" s="226" t="s">
        <v>295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SUM(P152:P167)</f>
        <v>0</v>
      </c>
      <c r="Q151" s="220"/>
      <c r="R151" s="221">
        <f>SUM(R152:R167)</f>
        <v>10.02653055</v>
      </c>
      <c r="S151" s="220"/>
      <c r="T151" s="222">
        <f>SUM(T152:T167)</f>
        <v>102.252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3" t="s">
        <v>93</v>
      </c>
      <c r="AT151" s="224" t="s">
        <v>85</v>
      </c>
      <c r="AU151" s="224" t="s">
        <v>93</v>
      </c>
      <c r="AY151" s="223" t="s">
        <v>157</v>
      </c>
      <c r="BK151" s="225">
        <f>SUM(BK152:BK167)</f>
        <v>0</v>
      </c>
    </row>
    <row r="152" spans="1:65" s="2" customFormat="1" ht="24.15" customHeight="1">
      <c r="A152" s="38"/>
      <c r="B152" s="39"/>
      <c r="C152" s="228" t="s">
        <v>215</v>
      </c>
      <c r="D152" s="228" t="s">
        <v>159</v>
      </c>
      <c r="E152" s="229" t="s">
        <v>674</v>
      </c>
      <c r="F152" s="230" t="s">
        <v>675</v>
      </c>
      <c r="G152" s="231" t="s">
        <v>223</v>
      </c>
      <c r="H152" s="232">
        <v>45</v>
      </c>
      <c r="I152" s="233"/>
      <c r="J152" s="234">
        <f>ROUND(I152*H152,2)</f>
        <v>0</v>
      </c>
      <c r="K152" s="230" t="s">
        <v>163</v>
      </c>
      <c r="L152" s="44"/>
      <c r="M152" s="235" t="s">
        <v>1</v>
      </c>
      <c r="N152" s="236" t="s">
        <v>51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164</v>
      </c>
      <c r="AT152" s="239" t="s">
        <v>159</v>
      </c>
      <c r="AU152" s="239" t="s">
        <v>95</v>
      </c>
      <c r="AY152" s="16" t="s">
        <v>157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6" t="s">
        <v>93</v>
      </c>
      <c r="BK152" s="240">
        <f>ROUND(I152*H152,2)</f>
        <v>0</v>
      </c>
      <c r="BL152" s="16" t="s">
        <v>164</v>
      </c>
      <c r="BM152" s="239" t="s">
        <v>676</v>
      </c>
    </row>
    <row r="153" spans="1:47" s="2" customFormat="1" ht="12">
      <c r="A153" s="38"/>
      <c r="B153" s="39"/>
      <c r="C153" s="40"/>
      <c r="D153" s="241" t="s">
        <v>166</v>
      </c>
      <c r="E153" s="40"/>
      <c r="F153" s="242" t="s">
        <v>677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166</v>
      </c>
      <c r="AU153" s="16" t="s">
        <v>95</v>
      </c>
    </row>
    <row r="154" spans="1:65" s="2" customFormat="1" ht="24.15" customHeight="1">
      <c r="A154" s="38"/>
      <c r="B154" s="39"/>
      <c r="C154" s="228" t="s">
        <v>220</v>
      </c>
      <c r="D154" s="228" t="s">
        <v>159</v>
      </c>
      <c r="E154" s="229" t="s">
        <v>678</v>
      </c>
      <c r="F154" s="230" t="s">
        <v>679</v>
      </c>
      <c r="G154" s="231" t="s">
        <v>223</v>
      </c>
      <c r="H154" s="232">
        <v>45</v>
      </c>
      <c r="I154" s="233"/>
      <c r="J154" s="234">
        <f>ROUND(I154*H154,2)</f>
        <v>0</v>
      </c>
      <c r="K154" s="230" t="s">
        <v>163</v>
      </c>
      <c r="L154" s="44"/>
      <c r="M154" s="235" t="s">
        <v>1</v>
      </c>
      <c r="N154" s="236" t="s">
        <v>51</v>
      </c>
      <c r="O154" s="91"/>
      <c r="P154" s="237">
        <f>O154*H154</f>
        <v>0</v>
      </c>
      <c r="Q154" s="237">
        <v>2E-05</v>
      </c>
      <c r="R154" s="237">
        <f>Q154*H154</f>
        <v>0.0009000000000000001</v>
      </c>
      <c r="S154" s="237">
        <v>0</v>
      </c>
      <c r="T154" s="23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9" t="s">
        <v>164</v>
      </c>
      <c r="AT154" s="239" t="s">
        <v>159</v>
      </c>
      <c r="AU154" s="239" t="s">
        <v>95</v>
      </c>
      <c r="AY154" s="16" t="s">
        <v>157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6" t="s">
        <v>93</v>
      </c>
      <c r="BK154" s="240">
        <f>ROUND(I154*H154,2)</f>
        <v>0</v>
      </c>
      <c r="BL154" s="16" t="s">
        <v>164</v>
      </c>
      <c r="BM154" s="239" t="s">
        <v>680</v>
      </c>
    </row>
    <row r="155" spans="1:65" s="2" customFormat="1" ht="16.5" customHeight="1">
      <c r="A155" s="38"/>
      <c r="B155" s="39"/>
      <c r="C155" s="268" t="s">
        <v>228</v>
      </c>
      <c r="D155" s="268" t="s">
        <v>240</v>
      </c>
      <c r="E155" s="269" t="s">
        <v>241</v>
      </c>
      <c r="F155" s="270" t="s">
        <v>242</v>
      </c>
      <c r="G155" s="271" t="s">
        <v>205</v>
      </c>
      <c r="H155" s="272">
        <v>0.047</v>
      </c>
      <c r="I155" s="273"/>
      <c r="J155" s="274">
        <f>ROUND(I155*H155,2)</f>
        <v>0</v>
      </c>
      <c r="K155" s="270" t="s">
        <v>1</v>
      </c>
      <c r="L155" s="275"/>
      <c r="M155" s="276" t="s">
        <v>1</v>
      </c>
      <c r="N155" s="277" t="s">
        <v>51</v>
      </c>
      <c r="O155" s="91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210</v>
      </c>
      <c r="AT155" s="239" t="s">
        <v>240</v>
      </c>
      <c r="AU155" s="239" t="s">
        <v>95</v>
      </c>
      <c r="AY155" s="16" t="s">
        <v>157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6" t="s">
        <v>93</v>
      </c>
      <c r="BK155" s="240">
        <f>ROUND(I155*H155,2)</f>
        <v>0</v>
      </c>
      <c r="BL155" s="16" t="s">
        <v>164</v>
      </c>
      <c r="BM155" s="239" t="s">
        <v>681</v>
      </c>
    </row>
    <row r="156" spans="1:51" s="13" customFormat="1" ht="12">
      <c r="A156" s="13"/>
      <c r="B156" s="246"/>
      <c r="C156" s="247"/>
      <c r="D156" s="241" t="s">
        <v>168</v>
      </c>
      <c r="E156" s="248" t="s">
        <v>1</v>
      </c>
      <c r="F156" s="249" t="s">
        <v>682</v>
      </c>
      <c r="G156" s="247"/>
      <c r="H156" s="250">
        <v>0.047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168</v>
      </c>
      <c r="AU156" s="256" t="s">
        <v>95</v>
      </c>
      <c r="AV156" s="13" t="s">
        <v>95</v>
      </c>
      <c r="AW156" s="13" t="s">
        <v>42</v>
      </c>
      <c r="AX156" s="13" t="s">
        <v>93</v>
      </c>
      <c r="AY156" s="256" t="s">
        <v>157</v>
      </c>
    </row>
    <row r="157" spans="1:65" s="2" customFormat="1" ht="16.5" customHeight="1">
      <c r="A157" s="38"/>
      <c r="B157" s="39"/>
      <c r="C157" s="228" t="s">
        <v>234</v>
      </c>
      <c r="D157" s="228" t="s">
        <v>159</v>
      </c>
      <c r="E157" s="229" t="s">
        <v>376</v>
      </c>
      <c r="F157" s="230" t="s">
        <v>377</v>
      </c>
      <c r="G157" s="231" t="s">
        <v>172</v>
      </c>
      <c r="H157" s="232">
        <v>543.84</v>
      </c>
      <c r="I157" s="233"/>
      <c r="J157" s="234">
        <f>ROUND(I157*H157,2)</f>
        <v>0</v>
      </c>
      <c r="K157" s="230" t="s">
        <v>163</v>
      </c>
      <c r="L157" s="44"/>
      <c r="M157" s="235" t="s">
        <v>1</v>
      </c>
      <c r="N157" s="236" t="s">
        <v>51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164</v>
      </c>
      <c r="AT157" s="239" t="s">
        <v>159</v>
      </c>
      <c r="AU157" s="239" t="s">
        <v>95</v>
      </c>
      <c r="AY157" s="16" t="s">
        <v>157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6" t="s">
        <v>93</v>
      </c>
      <c r="BK157" s="240">
        <f>ROUND(I157*H157,2)</f>
        <v>0</v>
      </c>
      <c r="BL157" s="16" t="s">
        <v>164</v>
      </c>
      <c r="BM157" s="239" t="s">
        <v>683</v>
      </c>
    </row>
    <row r="158" spans="1:51" s="13" customFormat="1" ht="12">
      <c r="A158" s="13"/>
      <c r="B158" s="246"/>
      <c r="C158" s="247"/>
      <c r="D158" s="241" t="s">
        <v>168</v>
      </c>
      <c r="E158" s="248" t="s">
        <v>1</v>
      </c>
      <c r="F158" s="249" t="s">
        <v>684</v>
      </c>
      <c r="G158" s="247"/>
      <c r="H158" s="250">
        <v>543.84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6" t="s">
        <v>168</v>
      </c>
      <c r="AU158" s="256" t="s">
        <v>95</v>
      </c>
      <c r="AV158" s="13" t="s">
        <v>95</v>
      </c>
      <c r="AW158" s="13" t="s">
        <v>42</v>
      </c>
      <c r="AX158" s="13" t="s">
        <v>93</v>
      </c>
      <c r="AY158" s="256" t="s">
        <v>157</v>
      </c>
    </row>
    <row r="159" spans="1:65" s="2" customFormat="1" ht="21.75" customHeight="1">
      <c r="A159" s="38"/>
      <c r="B159" s="39"/>
      <c r="C159" s="228" t="s">
        <v>239</v>
      </c>
      <c r="D159" s="228" t="s">
        <v>159</v>
      </c>
      <c r="E159" s="229" t="s">
        <v>381</v>
      </c>
      <c r="F159" s="230" t="s">
        <v>382</v>
      </c>
      <c r="G159" s="231" t="s">
        <v>172</v>
      </c>
      <c r="H159" s="232">
        <v>543.84</v>
      </c>
      <c r="I159" s="233"/>
      <c r="J159" s="234">
        <f>ROUND(I159*H159,2)</f>
        <v>0</v>
      </c>
      <c r="K159" s="230" t="s">
        <v>163</v>
      </c>
      <c r="L159" s="44"/>
      <c r="M159" s="235" t="s">
        <v>1</v>
      </c>
      <c r="N159" s="236" t="s">
        <v>51</v>
      </c>
      <c r="O159" s="91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9" t="s">
        <v>164</v>
      </c>
      <c r="AT159" s="239" t="s">
        <v>159</v>
      </c>
      <c r="AU159" s="239" t="s">
        <v>95</v>
      </c>
      <c r="AY159" s="16" t="s">
        <v>157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6" t="s">
        <v>93</v>
      </c>
      <c r="BK159" s="240">
        <f>ROUND(I159*H159,2)</f>
        <v>0</v>
      </c>
      <c r="BL159" s="16" t="s">
        <v>164</v>
      </c>
      <c r="BM159" s="239" t="s">
        <v>685</v>
      </c>
    </row>
    <row r="160" spans="1:47" s="2" customFormat="1" ht="12">
      <c r="A160" s="38"/>
      <c r="B160" s="39"/>
      <c r="C160" s="40"/>
      <c r="D160" s="241" t="s">
        <v>166</v>
      </c>
      <c r="E160" s="40"/>
      <c r="F160" s="242" t="s">
        <v>384</v>
      </c>
      <c r="G160" s="40"/>
      <c r="H160" s="40"/>
      <c r="I160" s="243"/>
      <c r="J160" s="40"/>
      <c r="K160" s="40"/>
      <c r="L160" s="44"/>
      <c r="M160" s="244"/>
      <c r="N160" s="24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166</v>
      </c>
      <c r="AU160" s="16" t="s">
        <v>95</v>
      </c>
    </row>
    <row r="161" spans="1:65" s="2" customFormat="1" ht="16.5" customHeight="1">
      <c r="A161" s="38"/>
      <c r="B161" s="39"/>
      <c r="C161" s="228" t="s">
        <v>246</v>
      </c>
      <c r="D161" s="228" t="s">
        <v>159</v>
      </c>
      <c r="E161" s="229" t="s">
        <v>686</v>
      </c>
      <c r="F161" s="230" t="s">
        <v>687</v>
      </c>
      <c r="G161" s="231" t="s">
        <v>183</v>
      </c>
      <c r="H161" s="232">
        <v>42.605</v>
      </c>
      <c r="I161" s="233"/>
      <c r="J161" s="234">
        <f>ROUND(I161*H161,2)</f>
        <v>0</v>
      </c>
      <c r="K161" s="230" t="s">
        <v>163</v>
      </c>
      <c r="L161" s="44"/>
      <c r="M161" s="235" t="s">
        <v>1</v>
      </c>
      <c r="N161" s="236" t="s">
        <v>51</v>
      </c>
      <c r="O161" s="91"/>
      <c r="P161" s="237">
        <f>O161*H161</f>
        <v>0</v>
      </c>
      <c r="Q161" s="237">
        <v>0.12171</v>
      </c>
      <c r="R161" s="237">
        <f>Q161*H161</f>
        <v>5.185454549999999</v>
      </c>
      <c r="S161" s="237">
        <v>2.4</v>
      </c>
      <c r="T161" s="238">
        <f>S161*H161</f>
        <v>102.252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9" t="s">
        <v>164</v>
      </c>
      <c r="AT161" s="239" t="s">
        <v>159</v>
      </c>
      <c r="AU161" s="239" t="s">
        <v>95</v>
      </c>
      <c r="AY161" s="16" t="s">
        <v>157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6" t="s">
        <v>93</v>
      </c>
      <c r="BK161" s="240">
        <f>ROUND(I161*H161,2)</f>
        <v>0</v>
      </c>
      <c r="BL161" s="16" t="s">
        <v>164</v>
      </c>
      <c r="BM161" s="239" t="s">
        <v>688</v>
      </c>
    </row>
    <row r="162" spans="1:51" s="13" customFormat="1" ht="12">
      <c r="A162" s="13"/>
      <c r="B162" s="246"/>
      <c r="C162" s="247"/>
      <c r="D162" s="241" t="s">
        <v>168</v>
      </c>
      <c r="E162" s="248" t="s">
        <v>1</v>
      </c>
      <c r="F162" s="249" t="s">
        <v>689</v>
      </c>
      <c r="G162" s="247"/>
      <c r="H162" s="250">
        <v>15.101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168</v>
      </c>
      <c r="AU162" s="256" t="s">
        <v>95</v>
      </c>
      <c r="AV162" s="13" t="s">
        <v>95</v>
      </c>
      <c r="AW162" s="13" t="s">
        <v>42</v>
      </c>
      <c r="AX162" s="13" t="s">
        <v>86</v>
      </c>
      <c r="AY162" s="256" t="s">
        <v>157</v>
      </c>
    </row>
    <row r="163" spans="1:51" s="13" customFormat="1" ht="12">
      <c r="A163" s="13"/>
      <c r="B163" s="246"/>
      <c r="C163" s="247"/>
      <c r="D163" s="241" t="s">
        <v>168</v>
      </c>
      <c r="E163" s="248" t="s">
        <v>1</v>
      </c>
      <c r="F163" s="249" t="s">
        <v>690</v>
      </c>
      <c r="G163" s="247"/>
      <c r="H163" s="250">
        <v>3.564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168</v>
      </c>
      <c r="AU163" s="256" t="s">
        <v>95</v>
      </c>
      <c r="AV163" s="13" t="s">
        <v>95</v>
      </c>
      <c r="AW163" s="13" t="s">
        <v>42</v>
      </c>
      <c r="AX163" s="13" t="s">
        <v>86</v>
      </c>
      <c r="AY163" s="256" t="s">
        <v>157</v>
      </c>
    </row>
    <row r="164" spans="1:51" s="13" customFormat="1" ht="12">
      <c r="A164" s="13"/>
      <c r="B164" s="246"/>
      <c r="C164" s="247"/>
      <c r="D164" s="241" t="s">
        <v>168</v>
      </c>
      <c r="E164" s="248" t="s">
        <v>1</v>
      </c>
      <c r="F164" s="249" t="s">
        <v>691</v>
      </c>
      <c r="G164" s="247"/>
      <c r="H164" s="250">
        <v>23.94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168</v>
      </c>
      <c r="AU164" s="256" t="s">
        <v>95</v>
      </c>
      <c r="AV164" s="13" t="s">
        <v>95</v>
      </c>
      <c r="AW164" s="13" t="s">
        <v>42</v>
      </c>
      <c r="AX164" s="13" t="s">
        <v>86</v>
      </c>
      <c r="AY164" s="256" t="s">
        <v>157</v>
      </c>
    </row>
    <row r="165" spans="1:51" s="14" customFormat="1" ht="12">
      <c r="A165" s="14"/>
      <c r="B165" s="257"/>
      <c r="C165" s="258"/>
      <c r="D165" s="241" t="s">
        <v>168</v>
      </c>
      <c r="E165" s="259" t="s">
        <v>1</v>
      </c>
      <c r="F165" s="260" t="s">
        <v>189</v>
      </c>
      <c r="G165" s="258"/>
      <c r="H165" s="261">
        <v>42.605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7" t="s">
        <v>168</v>
      </c>
      <c r="AU165" s="267" t="s">
        <v>95</v>
      </c>
      <c r="AV165" s="14" t="s">
        <v>164</v>
      </c>
      <c r="AW165" s="14" t="s">
        <v>42</v>
      </c>
      <c r="AX165" s="14" t="s">
        <v>93</v>
      </c>
      <c r="AY165" s="267" t="s">
        <v>157</v>
      </c>
    </row>
    <row r="166" spans="1:65" s="2" customFormat="1" ht="24.15" customHeight="1">
      <c r="A166" s="38"/>
      <c r="B166" s="39"/>
      <c r="C166" s="228" t="s">
        <v>8</v>
      </c>
      <c r="D166" s="228" t="s">
        <v>159</v>
      </c>
      <c r="E166" s="229" t="s">
        <v>477</v>
      </c>
      <c r="F166" s="230" t="s">
        <v>478</v>
      </c>
      <c r="G166" s="231" t="s">
        <v>172</v>
      </c>
      <c r="H166" s="232">
        <v>543.84</v>
      </c>
      <c r="I166" s="233"/>
      <c r="J166" s="234">
        <f>ROUND(I166*H166,2)</f>
        <v>0</v>
      </c>
      <c r="K166" s="230" t="s">
        <v>163</v>
      </c>
      <c r="L166" s="44"/>
      <c r="M166" s="235" t="s">
        <v>1</v>
      </c>
      <c r="N166" s="236" t="s">
        <v>51</v>
      </c>
      <c r="O166" s="91"/>
      <c r="P166" s="237">
        <f>O166*H166</f>
        <v>0</v>
      </c>
      <c r="Q166" s="237">
        <v>0.0089</v>
      </c>
      <c r="R166" s="237">
        <f>Q166*H166</f>
        <v>4.8401760000000005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164</v>
      </c>
      <c r="AT166" s="239" t="s">
        <v>159</v>
      </c>
      <c r="AU166" s="239" t="s">
        <v>95</v>
      </c>
      <c r="AY166" s="16" t="s">
        <v>157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6" t="s">
        <v>93</v>
      </c>
      <c r="BK166" s="240">
        <f>ROUND(I166*H166,2)</f>
        <v>0</v>
      </c>
      <c r="BL166" s="16" t="s">
        <v>164</v>
      </c>
      <c r="BM166" s="239" t="s">
        <v>692</v>
      </c>
    </row>
    <row r="167" spans="1:51" s="13" customFormat="1" ht="12">
      <c r="A167" s="13"/>
      <c r="B167" s="246"/>
      <c r="C167" s="247"/>
      <c r="D167" s="241" t="s">
        <v>168</v>
      </c>
      <c r="E167" s="248" t="s">
        <v>1</v>
      </c>
      <c r="F167" s="249" t="s">
        <v>693</v>
      </c>
      <c r="G167" s="247"/>
      <c r="H167" s="250">
        <v>543.84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168</v>
      </c>
      <c r="AU167" s="256" t="s">
        <v>95</v>
      </c>
      <c r="AV167" s="13" t="s">
        <v>95</v>
      </c>
      <c r="AW167" s="13" t="s">
        <v>42</v>
      </c>
      <c r="AX167" s="13" t="s">
        <v>93</v>
      </c>
      <c r="AY167" s="256" t="s">
        <v>157</v>
      </c>
    </row>
    <row r="168" spans="1:63" s="12" customFormat="1" ht="25.9" customHeight="1">
      <c r="A168" s="12"/>
      <c r="B168" s="212"/>
      <c r="C168" s="213"/>
      <c r="D168" s="214" t="s">
        <v>85</v>
      </c>
      <c r="E168" s="215" t="s">
        <v>539</v>
      </c>
      <c r="F168" s="215" t="s">
        <v>540</v>
      </c>
      <c r="G168" s="213"/>
      <c r="H168" s="213"/>
      <c r="I168" s="216"/>
      <c r="J168" s="217">
        <f>BK168</f>
        <v>0</v>
      </c>
      <c r="K168" s="213"/>
      <c r="L168" s="218"/>
      <c r="M168" s="219"/>
      <c r="N168" s="220"/>
      <c r="O168" s="220"/>
      <c r="P168" s="221">
        <f>P169+P195</f>
        <v>0</v>
      </c>
      <c r="Q168" s="220"/>
      <c r="R168" s="221">
        <f>R169+R195</f>
        <v>0.4148912</v>
      </c>
      <c r="S168" s="220"/>
      <c r="T168" s="222">
        <f>T169+T195</f>
        <v>2.17536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95</v>
      </c>
      <c r="AT168" s="224" t="s">
        <v>85</v>
      </c>
      <c r="AU168" s="224" t="s">
        <v>86</v>
      </c>
      <c r="AY168" s="223" t="s">
        <v>157</v>
      </c>
      <c r="BK168" s="225">
        <f>BK169+BK195</f>
        <v>0</v>
      </c>
    </row>
    <row r="169" spans="1:63" s="12" customFormat="1" ht="22.8" customHeight="1">
      <c r="A169" s="12"/>
      <c r="B169" s="212"/>
      <c r="C169" s="213"/>
      <c r="D169" s="214" t="s">
        <v>85</v>
      </c>
      <c r="E169" s="226" t="s">
        <v>541</v>
      </c>
      <c r="F169" s="226" t="s">
        <v>542</v>
      </c>
      <c r="G169" s="213"/>
      <c r="H169" s="213"/>
      <c r="I169" s="216"/>
      <c r="J169" s="227">
        <f>BK169</f>
        <v>0</v>
      </c>
      <c r="K169" s="213"/>
      <c r="L169" s="218"/>
      <c r="M169" s="219"/>
      <c r="N169" s="220"/>
      <c r="O169" s="220"/>
      <c r="P169" s="221">
        <f>SUM(P170:P194)</f>
        <v>0</v>
      </c>
      <c r="Q169" s="220"/>
      <c r="R169" s="221">
        <f>SUM(R170:R194)</f>
        <v>0.4148912</v>
      </c>
      <c r="S169" s="220"/>
      <c r="T169" s="222">
        <f>SUM(T170:T194)</f>
        <v>2.17536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3" t="s">
        <v>95</v>
      </c>
      <c r="AT169" s="224" t="s">
        <v>85</v>
      </c>
      <c r="AU169" s="224" t="s">
        <v>93</v>
      </c>
      <c r="AY169" s="223" t="s">
        <v>157</v>
      </c>
      <c r="BK169" s="225">
        <f>SUM(BK170:BK194)</f>
        <v>0</v>
      </c>
    </row>
    <row r="170" spans="1:65" s="2" customFormat="1" ht="24.15" customHeight="1">
      <c r="A170" s="38"/>
      <c r="B170" s="39"/>
      <c r="C170" s="228" t="s">
        <v>257</v>
      </c>
      <c r="D170" s="228" t="s">
        <v>159</v>
      </c>
      <c r="E170" s="229" t="s">
        <v>544</v>
      </c>
      <c r="F170" s="230" t="s">
        <v>545</v>
      </c>
      <c r="G170" s="231" t="s">
        <v>172</v>
      </c>
      <c r="H170" s="232">
        <v>543.84</v>
      </c>
      <c r="I170" s="233"/>
      <c r="J170" s="234">
        <f>ROUND(I170*H170,2)</f>
        <v>0</v>
      </c>
      <c r="K170" s="230" t="s">
        <v>163</v>
      </c>
      <c r="L170" s="44"/>
      <c r="M170" s="235" t="s">
        <v>1</v>
      </c>
      <c r="N170" s="236" t="s">
        <v>51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257</v>
      </c>
      <c r="AT170" s="239" t="s">
        <v>159</v>
      </c>
      <c r="AU170" s="239" t="s">
        <v>95</v>
      </c>
      <c r="AY170" s="16" t="s">
        <v>157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6" t="s">
        <v>93</v>
      </c>
      <c r="BK170" s="240">
        <f>ROUND(I170*H170,2)</f>
        <v>0</v>
      </c>
      <c r="BL170" s="16" t="s">
        <v>257</v>
      </c>
      <c r="BM170" s="239" t="s">
        <v>694</v>
      </c>
    </row>
    <row r="171" spans="1:51" s="13" customFormat="1" ht="12">
      <c r="A171" s="13"/>
      <c r="B171" s="246"/>
      <c r="C171" s="247"/>
      <c r="D171" s="241" t="s">
        <v>168</v>
      </c>
      <c r="E171" s="248" t="s">
        <v>1</v>
      </c>
      <c r="F171" s="249" t="s">
        <v>695</v>
      </c>
      <c r="G171" s="247"/>
      <c r="H171" s="250">
        <v>454.74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6" t="s">
        <v>168</v>
      </c>
      <c r="AU171" s="256" t="s">
        <v>95</v>
      </c>
      <c r="AV171" s="13" t="s">
        <v>95</v>
      </c>
      <c r="AW171" s="13" t="s">
        <v>42</v>
      </c>
      <c r="AX171" s="13" t="s">
        <v>86</v>
      </c>
      <c r="AY171" s="256" t="s">
        <v>157</v>
      </c>
    </row>
    <row r="172" spans="1:51" s="13" customFormat="1" ht="12">
      <c r="A172" s="13"/>
      <c r="B172" s="246"/>
      <c r="C172" s="247"/>
      <c r="D172" s="241" t="s">
        <v>168</v>
      </c>
      <c r="E172" s="248" t="s">
        <v>1</v>
      </c>
      <c r="F172" s="249" t="s">
        <v>696</v>
      </c>
      <c r="G172" s="247"/>
      <c r="H172" s="250">
        <v>89.1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6" t="s">
        <v>168</v>
      </c>
      <c r="AU172" s="256" t="s">
        <v>95</v>
      </c>
      <c r="AV172" s="13" t="s">
        <v>95</v>
      </c>
      <c r="AW172" s="13" t="s">
        <v>42</v>
      </c>
      <c r="AX172" s="13" t="s">
        <v>86</v>
      </c>
      <c r="AY172" s="256" t="s">
        <v>157</v>
      </c>
    </row>
    <row r="173" spans="1:51" s="14" customFormat="1" ht="12">
      <c r="A173" s="14"/>
      <c r="B173" s="257"/>
      <c r="C173" s="258"/>
      <c r="D173" s="241" t="s">
        <v>168</v>
      </c>
      <c r="E173" s="259" t="s">
        <v>1</v>
      </c>
      <c r="F173" s="260" t="s">
        <v>189</v>
      </c>
      <c r="G173" s="258"/>
      <c r="H173" s="261">
        <v>543.84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7" t="s">
        <v>168</v>
      </c>
      <c r="AU173" s="267" t="s">
        <v>95</v>
      </c>
      <c r="AV173" s="14" t="s">
        <v>164</v>
      </c>
      <c r="AW173" s="14" t="s">
        <v>42</v>
      </c>
      <c r="AX173" s="14" t="s">
        <v>93</v>
      </c>
      <c r="AY173" s="267" t="s">
        <v>157</v>
      </c>
    </row>
    <row r="174" spans="1:65" s="2" customFormat="1" ht="16.5" customHeight="1">
      <c r="A174" s="38"/>
      <c r="B174" s="39"/>
      <c r="C174" s="268" t="s">
        <v>264</v>
      </c>
      <c r="D174" s="268" t="s">
        <v>240</v>
      </c>
      <c r="E174" s="269" t="s">
        <v>552</v>
      </c>
      <c r="F174" s="270" t="s">
        <v>553</v>
      </c>
      <c r="G174" s="271" t="s">
        <v>205</v>
      </c>
      <c r="H174" s="272">
        <v>0.185</v>
      </c>
      <c r="I174" s="273"/>
      <c r="J174" s="274">
        <f>ROUND(I174*H174,2)</f>
        <v>0</v>
      </c>
      <c r="K174" s="270" t="s">
        <v>163</v>
      </c>
      <c r="L174" s="275"/>
      <c r="M174" s="276" t="s">
        <v>1</v>
      </c>
      <c r="N174" s="277" t="s">
        <v>51</v>
      </c>
      <c r="O174" s="91"/>
      <c r="P174" s="237">
        <f>O174*H174</f>
        <v>0</v>
      </c>
      <c r="Q174" s="237">
        <v>1</v>
      </c>
      <c r="R174" s="237">
        <f>Q174*H174</f>
        <v>0.185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332</v>
      </c>
      <c r="AT174" s="239" t="s">
        <v>240</v>
      </c>
      <c r="AU174" s="239" t="s">
        <v>95</v>
      </c>
      <c r="AY174" s="16" t="s">
        <v>157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6" t="s">
        <v>93</v>
      </c>
      <c r="BK174" s="240">
        <f>ROUND(I174*H174,2)</f>
        <v>0</v>
      </c>
      <c r="BL174" s="16" t="s">
        <v>257</v>
      </c>
      <c r="BM174" s="239" t="s">
        <v>697</v>
      </c>
    </row>
    <row r="175" spans="1:51" s="13" customFormat="1" ht="12">
      <c r="A175" s="13"/>
      <c r="B175" s="246"/>
      <c r="C175" s="247"/>
      <c r="D175" s="241" t="s">
        <v>168</v>
      </c>
      <c r="E175" s="247"/>
      <c r="F175" s="249" t="s">
        <v>698</v>
      </c>
      <c r="G175" s="247"/>
      <c r="H175" s="250">
        <v>0.185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168</v>
      </c>
      <c r="AU175" s="256" t="s">
        <v>95</v>
      </c>
      <c r="AV175" s="13" t="s">
        <v>95</v>
      </c>
      <c r="AW175" s="13" t="s">
        <v>4</v>
      </c>
      <c r="AX175" s="13" t="s">
        <v>93</v>
      </c>
      <c r="AY175" s="256" t="s">
        <v>157</v>
      </c>
    </row>
    <row r="176" spans="1:65" s="2" customFormat="1" ht="16.5" customHeight="1">
      <c r="A176" s="38"/>
      <c r="B176" s="39"/>
      <c r="C176" s="228" t="s">
        <v>269</v>
      </c>
      <c r="D176" s="228" t="s">
        <v>159</v>
      </c>
      <c r="E176" s="229" t="s">
        <v>699</v>
      </c>
      <c r="F176" s="230" t="s">
        <v>700</v>
      </c>
      <c r="G176" s="231" t="s">
        <v>172</v>
      </c>
      <c r="H176" s="232">
        <v>543.84</v>
      </c>
      <c r="I176" s="233"/>
      <c r="J176" s="234">
        <f>ROUND(I176*H176,2)</f>
        <v>0</v>
      </c>
      <c r="K176" s="230" t="s">
        <v>163</v>
      </c>
      <c r="L176" s="44"/>
      <c r="M176" s="235" t="s">
        <v>1</v>
      </c>
      <c r="N176" s="236" t="s">
        <v>51</v>
      </c>
      <c r="O176" s="91"/>
      <c r="P176" s="237">
        <f>O176*H176</f>
        <v>0</v>
      </c>
      <c r="Q176" s="237">
        <v>0</v>
      </c>
      <c r="R176" s="237">
        <f>Q176*H176</f>
        <v>0</v>
      </c>
      <c r="S176" s="237">
        <v>0.004</v>
      </c>
      <c r="T176" s="238">
        <f>S176*H176</f>
        <v>2.17536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9" t="s">
        <v>257</v>
      </c>
      <c r="AT176" s="239" t="s">
        <v>159</v>
      </c>
      <c r="AU176" s="239" t="s">
        <v>95</v>
      </c>
      <c r="AY176" s="16" t="s">
        <v>157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6" t="s">
        <v>93</v>
      </c>
      <c r="BK176" s="240">
        <f>ROUND(I176*H176,2)</f>
        <v>0</v>
      </c>
      <c r="BL176" s="16" t="s">
        <v>257</v>
      </c>
      <c r="BM176" s="239" t="s">
        <v>701</v>
      </c>
    </row>
    <row r="177" spans="1:51" s="13" customFormat="1" ht="12">
      <c r="A177" s="13"/>
      <c r="B177" s="246"/>
      <c r="C177" s="247"/>
      <c r="D177" s="241" t="s">
        <v>168</v>
      </c>
      <c r="E177" s="248" t="s">
        <v>1</v>
      </c>
      <c r="F177" s="249" t="s">
        <v>695</v>
      </c>
      <c r="G177" s="247"/>
      <c r="H177" s="250">
        <v>454.74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168</v>
      </c>
      <c r="AU177" s="256" t="s">
        <v>95</v>
      </c>
      <c r="AV177" s="13" t="s">
        <v>95</v>
      </c>
      <c r="AW177" s="13" t="s">
        <v>42</v>
      </c>
      <c r="AX177" s="13" t="s">
        <v>86</v>
      </c>
      <c r="AY177" s="256" t="s">
        <v>157</v>
      </c>
    </row>
    <row r="178" spans="1:51" s="13" customFormat="1" ht="12">
      <c r="A178" s="13"/>
      <c r="B178" s="246"/>
      <c r="C178" s="247"/>
      <c r="D178" s="241" t="s">
        <v>168</v>
      </c>
      <c r="E178" s="248" t="s">
        <v>1</v>
      </c>
      <c r="F178" s="249" t="s">
        <v>696</v>
      </c>
      <c r="G178" s="247"/>
      <c r="H178" s="250">
        <v>89.1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6" t="s">
        <v>168</v>
      </c>
      <c r="AU178" s="256" t="s">
        <v>95</v>
      </c>
      <c r="AV178" s="13" t="s">
        <v>95</v>
      </c>
      <c r="AW178" s="13" t="s">
        <v>42</v>
      </c>
      <c r="AX178" s="13" t="s">
        <v>86</v>
      </c>
      <c r="AY178" s="256" t="s">
        <v>157</v>
      </c>
    </row>
    <row r="179" spans="1:51" s="14" customFormat="1" ht="12">
      <c r="A179" s="14"/>
      <c r="B179" s="257"/>
      <c r="C179" s="258"/>
      <c r="D179" s="241" t="s">
        <v>168</v>
      </c>
      <c r="E179" s="259" t="s">
        <v>1</v>
      </c>
      <c r="F179" s="260" t="s">
        <v>189</v>
      </c>
      <c r="G179" s="258"/>
      <c r="H179" s="261">
        <v>543.84</v>
      </c>
      <c r="I179" s="262"/>
      <c r="J179" s="258"/>
      <c r="K179" s="258"/>
      <c r="L179" s="263"/>
      <c r="M179" s="264"/>
      <c r="N179" s="265"/>
      <c r="O179" s="265"/>
      <c r="P179" s="265"/>
      <c r="Q179" s="265"/>
      <c r="R179" s="265"/>
      <c r="S179" s="265"/>
      <c r="T179" s="26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7" t="s">
        <v>168</v>
      </c>
      <c r="AU179" s="267" t="s">
        <v>95</v>
      </c>
      <c r="AV179" s="14" t="s">
        <v>164</v>
      </c>
      <c r="AW179" s="14" t="s">
        <v>42</v>
      </c>
      <c r="AX179" s="14" t="s">
        <v>93</v>
      </c>
      <c r="AY179" s="267" t="s">
        <v>157</v>
      </c>
    </row>
    <row r="180" spans="1:65" s="2" customFormat="1" ht="21.75" customHeight="1">
      <c r="A180" s="38"/>
      <c r="B180" s="39"/>
      <c r="C180" s="228" t="s">
        <v>274</v>
      </c>
      <c r="D180" s="228" t="s">
        <v>159</v>
      </c>
      <c r="E180" s="229" t="s">
        <v>702</v>
      </c>
      <c r="F180" s="230" t="s">
        <v>703</v>
      </c>
      <c r="G180" s="231" t="s">
        <v>172</v>
      </c>
      <c r="H180" s="232">
        <v>543.84</v>
      </c>
      <c r="I180" s="233"/>
      <c r="J180" s="234">
        <f>ROUND(I180*H180,2)</f>
        <v>0</v>
      </c>
      <c r="K180" s="230" t="s">
        <v>163</v>
      </c>
      <c r="L180" s="44"/>
      <c r="M180" s="235" t="s">
        <v>1</v>
      </c>
      <c r="N180" s="236" t="s">
        <v>51</v>
      </c>
      <c r="O180" s="91"/>
      <c r="P180" s="237">
        <f>O180*H180</f>
        <v>0</v>
      </c>
      <c r="Q180" s="237">
        <v>0.00038</v>
      </c>
      <c r="R180" s="237">
        <f>Q180*H180</f>
        <v>0.20665920000000002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257</v>
      </c>
      <c r="AT180" s="239" t="s">
        <v>159</v>
      </c>
      <c r="AU180" s="239" t="s">
        <v>95</v>
      </c>
      <c r="AY180" s="16" t="s">
        <v>157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6" t="s">
        <v>93</v>
      </c>
      <c r="BK180" s="240">
        <f>ROUND(I180*H180,2)</f>
        <v>0</v>
      </c>
      <c r="BL180" s="16" t="s">
        <v>257</v>
      </c>
      <c r="BM180" s="239" t="s">
        <v>704</v>
      </c>
    </row>
    <row r="181" spans="1:51" s="13" customFormat="1" ht="12">
      <c r="A181" s="13"/>
      <c r="B181" s="246"/>
      <c r="C181" s="247"/>
      <c r="D181" s="241" t="s">
        <v>168</v>
      </c>
      <c r="E181" s="248" t="s">
        <v>1</v>
      </c>
      <c r="F181" s="249" t="s">
        <v>695</v>
      </c>
      <c r="G181" s="247"/>
      <c r="H181" s="250">
        <v>454.74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168</v>
      </c>
      <c r="AU181" s="256" t="s">
        <v>95</v>
      </c>
      <c r="AV181" s="13" t="s">
        <v>95</v>
      </c>
      <c r="AW181" s="13" t="s">
        <v>42</v>
      </c>
      <c r="AX181" s="13" t="s">
        <v>86</v>
      </c>
      <c r="AY181" s="256" t="s">
        <v>157</v>
      </c>
    </row>
    <row r="182" spans="1:51" s="13" customFormat="1" ht="12">
      <c r="A182" s="13"/>
      <c r="B182" s="246"/>
      <c r="C182" s="247"/>
      <c r="D182" s="241" t="s">
        <v>168</v>
      </c>
      <c r="E182" s="248" t="s">
        <v>1</v>
      </c>
      <c r="F182" s="249" t="s">
        <v>696</v>
      </c>
      <c r="G182" s="247"/>
      <c r="H182" s="250">
        <v>89.1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6" t="s">
        <v>168</v>
      </c>
      <c r="AU182" s="256" t="s">
        <v>95</v>
      </c>
      <c r="AV182" s="13" t="s">
        <v>95</v>
      </c>
      <c r="AW182" s="13" t="s">
        <v>42</v>
      </c>
      <c r="AX182" s="13" t="s">
        <v>86</v>
      </c>
      <c r="AY182" s="256" t="s">
        <v>157</v>
      </c>
    </row>
    <row r="183" spans="1:51" s="14" customFormat="1" ht="12">
      <c r="A183" s="14"/>
      <c r="B183" s="257"/>
      <c r="C183" s="258"/>
      <c r="D183" s="241" t="s">
        <v>168</v>
      </c>
      <c r="E183" s="259" t="s">
        <v>1</v>
      </c>
      <c r="F183" s="260" t="s">
        <v>189</v>
      </c>
      <c r="G183" s="258"/>
      <c r="H183" s="261">
        <v>543.84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7" t="s">
        <v>168</v>
      </c>
      <c r="AU183" s="267" t="s">
        <v>95</v>
      </c>
      <c r="AV183" s="14" t="s">
        <v>164</v>
      </c>
      <c r="AW183" s="14" t="s">
        <v>42</v>
      </c>
      <c r="AX183" s="14" t="s">
        <v>93</v>
      </c>
      <c r="AY183" s="267" t="s">
        <v>157</v>
      </c>
    </row>
    <row r="184" spans="1:65" s="2" customFormat="1" ht="16.5" customHeight="1">
      <c r="A184" s="38"/>
      <c r="B184" s="39"/>
      <c r="C184" s="268" t="s">
        <v>278</v>
      </c>
      <c r="D184" s="268" t="s">
        <v>240</v>
      </c>
      <c r="E184" s="269" t="s">
        <v>705</v>
      </c>
      <c r="F184" s="270" t="s">
        <v>706</v>
      </c>
      <c r="G184" s="271" t="s">
        <v>172</v>
      </c>
      <c r="H184" s="272">
        <v>633.846</v>
      </c>
      <c r="I184" s="273"/>
      <c r="J184" s="274">
        <f>ROUND(I184*H184,2)</f>
        <v>0</v>
      </c>
      <c r="K184" s="270" t="s">
        <v>1</v>
      </c>
      <c r="L184" s="275"/>
      <c r="M184" s="276" t="s">
        <v>1</v>
      </c>
      <c r="N184" s="277" t="s">
        <v>51</v>
      </c>
      <c r="O184" s="91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332</v>
      </c>
      <c r="AT184" s="239" t="s">
        <v>240</v>
      </c>
      <c r="AU184" s="239" t="s">
        <v>95</v>
      </c>
      <c r="AY184" s="16" t="s">
        <v>157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6" t="s">
        <v>93</v>
      </c>
      <c r="BK184" s="240">
        <f>ROUND(I184*H184,2)</f>
        <v>0</v>
      </c>
      <c r="BL184" s="16" t="s">
        <v>257</v>
      </c>
      <c r="BM184" s="239" t="s">
        <v>707</v>
      </c>
    </row>
    <row r="185" spans="1:51" s="13" customFormat="1" ht="12">
      <c r="A185" s="13"/>
      <c r="B185" s="246"/>
      <c r="C185" s="247"/>
      <c r="D185" s="241" t="s">
        <v>168</v>
      </c>
      <c r="E185" s="247"/>
      <c r="F185" s="249" t="s">
        <v>708</v>
      </c>
      <c r="G185" s="247"/>
      <c r="H185" s="250">
        <v>633.846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168</v>
      </c>
      <c r="AU185" s="256" t="s">
        <v>95</v>
      </c>
      <c r="AV185" s="13" t="s">
        <v>95</v>
      </c>
      <c r="AW185" s="13" t="s">
        <v>4</v>
      </c>
      <c r="AX185" s="13" t="s">
        <v>93</v>
      </c>
      <c r="AY185" s="256" t="s">
        <v>157</v>
      </c>
    </row>
    <row r="186" spans="1:65" s="2" customFormat="1" ht="21.75" customHeight="1">
      <c r="A186" s="38"/>
      <c r="B186" s="39"/>
      <c r="C186" s="228" t="s">
        <v>7</v>
      </c>
      <c r="D186" s="228" t="s">
        <v>159</v>
      </c>
      <c r="E186" s="229" t="s">
        <v>709</v>
      </c>
      <c r="F186" s="230" t="s">
        <v>710</v>
      </c>
      <c r="G186" s="231" t="s">
        <v>162</v>
      </c>
      <c r="H186" s="232">
        <v>211.2</v>
      </c>
      <c r="I186" s="233"/>
      <c r="J186" s="234">
        <f>ROUND(I186*H186,2)</f>
        <v>0</v>
      </c>
      <c r="K186" s="230" t="s">
        <v>163</v>
      </c>
      <c r="L186" s="44"/>
      <c r="M186" s="235" t="s">
        <v>1</v>
      </c>
      <c r="N186" s="236" t="s">
        <v>51</v>
      </c>
      <c r="O186" s="91"/>
      <c r="P186" s="237">
        <f>O186*H186</f>
        <v>0</v>
      </c>
      <c r="Q186" s="237">
        <v>0.00011</v>
      </c>
      <c r="R186" s="237">
        <f>Q186*H186</f>
        <v>0.023232</v>
      </c>
      <c r="S186" s="237">
        <v>0</v>
      </c>
      <c r="T186" s="23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9" t="s">
        <v>257</v>
      </c>
      <c r="AT186" s="239" t="s">
        <v>159</v>
      </c>
      <c r="AU186" s="239" t="s">
        <v>95</v>
      </c>
      <c r="AY186" s="16" t="s">
        <v>157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6" t="s">
        <v>93</v>
      </c>
      <c r="BK186" s="240">
        <f>ROUND(I186*H186,2)</f>
        <v>0</v>
      </c>
      <c r="BL186" s="16" t="s">
        <v>257</v>
      </c>
      <c r="BM186" s="239" t="s">
        <v>711</v>
      </c>
    </row>
    <row r="187" spans="1:51" s="13" customFormat="1" ht="12">
      <c r="A187" s="13"/>
      <c r="B187" s="246"/>
      <c r="C187" s="247"/>
      <c r="D187" s="241" t="s">
        <v>168</v>
      </c>
      <c r="E187" s="248" t="s">
        <v>1</v>
      </c>
      <c r="F187" s="249" t="s">
        <v>712</v>
      </c>
      <c r="G187" s="247"/>
      <c r="H187" s="250">
        <v>211.2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6" t="s">
        <v>168</v>
      </c>
      <c r="AU187" s="256" t="s">
        <v>95</v>
      </c>
      <c r="AV187" s="13" t="s">
        <v>95</v>
      </c>
      <c r="AW187" s="13" t="s">
        <v>42</v>
      </c>
      <c r="AX187" s="13" t="s">
        <v>93</v>
      </c>
      <c r="AY187" s="256" t="s">
        <v>157</v>
      </c>
    </row>
    <row r="188" spans="1:65" s="2" customFormat="1" ht="16.5" customHeight="1">
      <c r="A188" s="38"/>
      <c r="B188" s="39"/>
      <c r="C188" s="268" t="s">
        <v>290</v>
      </c>
      <c r="D188" s="268" t="s">
        <v>240</v>
      </c>
      <c r="E188" s="269" t="s">
        <v>713</v>
      </c>
      <c r="F188" s="270" t="s">
        <v>714</v>
      </c>
      <c r="G188" s="271" t="s">
        <v>162</v>
      </c>
      <c r="H188" s="272">
        <v>221.76</v>
      </c>
      <c r="I188" s="273"/>
      <c r="J188" s="274">
        <f>ROUND(I188*H188,2)</f>
        <v>0</v>
      </c>
      <c r="K188" s="270" t="s">
        <v>1</v>
      </c>
      <c r="L188" s="275"/>
      <c r="M188" s="276" t="s">
        <v>1</v>
      </c>
      <c r="N188" s="277" t="s">
        <v>51</v>
      </c>
      <c r="O188" s="91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9" t="s">
        <v>332</v>
      </c>
      <c r="AT188" s="239" t="s">
        <v>240</v>
      </c>
      <c r="AU188" s="239" t="s">
        <v>95</v>
      </c>
      <c r="AY188" s="16" t="s">
        <v>157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6" t="s">
        <v>93</v>
      </c>
      <c r="BK188" s="240">
        <f>ROUND(I188*H188,2)</f>
        <v>0</v>
      </c>
      <c r="BL188" s="16" t="s">
        <v>257</v>
      </c>
      <c r="BM188" s="239" t="s">
        <v>715</v>
      </c>
    </row>
    <row r="189" spans="1:47" s="2" customFormat="1" ht="12">
      <c r="A189" s="38"/>
      <c r="B189" s="39"/>
      <c r="C189" s="40"/>
      <c r="D189" s="241" t="s">
        <v>166</v>
      </c>
      <c r="E189" s="40"/>
      <c r="F189" s="242" t="s">
        <v>716</v>
      </c>
      <c r="G189" s="40"/>
      <c r="H189" s="40"/>
      <c r="I189" s="243"/>
      <c r="J189" s="40"/>
      <c r="K189" s="40"/>
      <c r="L189" s="44"/>
      <c r="M189" s="244"/>
      <c r="N189" s="24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6" t="s">
        <v>166</v>
      </c>
      <c r="AU189" s="16" t="s">
        <v>95</v>
      </c>
    </row>
    <row r="190" spans="1:51" s="13" customFormat="1" ht="12">
      <c r="A190" s="13"/>
      <c r="B190" s="246"/>
      <c r="C190" s="247"/>
      <c r="D190" s="241" t="s">
        <v>168</v>
      </c>
      <c r="E190" s="247"/>
      <c r="F190" s="249" t="s">
        <v>717</v>
      </c>
      <c r="G190" s="247"/>
      <c r="H190" s="250">
        <v>221.76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6" t="s">
        <v>168</v>
      </c>
      <c r="AU190" s="256" t="s">
        <v>95</v>
      </c>
      <c r="AV190" s="13" t="s">
        <v>95</v>
      </c>
      <c r="AW190" s="13" t="s">
        <v>4</v>
      </c>
      <c r="AX190" s="13" t="s">
        <v>93</v>
      </c>
      <c r="AY190" s="256" t="s">
        <v>157</v>
      </c>
    </row>
    <row r="191" spans="1:65" s="2" customFormat="1" ht="24.15" customHeight="1">
      <c r="A191" s="38"/>
      <c r="B191" s="39"/>
      <c r="C191" s="268" t="s">
        <v>296</v>
      </c>
      <c r="D191" s="268" t="s">
        <v>240</v>
      </c>
      <c r="E191" s="269" t="s">
        <v>718</v>
      </c>
      <c r="F191" s="270" t="s">
        <v>719</v>
      </c>
      <c r="G191" s="271" t="s">
        <v>272</v>
      </c>
      <c r="H191" s="272">
        <v>633</v>
      </c>
      <c r="I191" s="273"/>
      <c r="J191" s="274">
        <f>ROUND(I191*H191,2)</f>
        <v>0</v>
      </c>
      <c r="K191" s="270" t="s">
        <v>1</v>
      </c>
      <c r="L191" s="275"/>
      <c r="M191" s="276" t="s">
        <v>1</v>
      </c>
      <c r="N191" s="277" t="s">
        <v>51</v>
      </c>
      <c r="O191" s="91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9" t="s">
        <v>332</v>
      </c>
      <c r="AT191" s="239" t="s">
        <v>240</v>
      </c>
      <c r="AU191" s="239" t="s">
        <v>95</v>
      </c>
      <c r="AY191" s="16" t="s">
        <v>157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6" t="s">
        <v>93</v>
      </c>
      <c r="BK191" s="240">
        <f>ROUND(I191*H191,2)</f>
        <v>0</v>
      </c>
      <c r="BL191" s="16" t="s">
        <v>257</v>
      </c>
      <c r="BM191" s="239" t="s">
        <v>720</v>
      </c>
    </row>
    <row r="192" spans="1:51" s="13" customFormat="1" ht="12">
      <c r="A192" s="13"/>
      <c r="B192" s="246"/>
      <c r="C192" s="247"/>
      <c r="D192" s="241" t="s">
        <v>168</v>
      </c>
      <c r="E192" s="248" t="s">
        <v>1</v>
      </c>
      <c r="F192" s="249" t="s">
        <v>721</v>
      </c>
      <c r="G192" s="247"/>
      <c r="H192" s="250">
        <v>633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6" t="s">
        <v>168</v>
      </c>
      <c r="AU192" s="256" t="s">
        <v>95</v>
      </c>
      <c r="AV192" s="13" t="s">
        <v>95</v>
      </c>
      <c r="AW192" s="13" t="s">
        <v>42</v>
      </c>
      <c r="AX192" s="13" t="s">
        <v>93</v>
      </c>
      <c r="AY192" s="256" t="s">
        <v>157</v>
      </c>
    </row>
    <row r="193" spans="1:65" s="2" customFormat="1" ht="24.15" customHeight="1">
      <c r="A193" s="38"/>
      <c r="B193" s="39"/>
      <c r="C193" s="228" t="s">
        <v>301</v>
      </c>
      <c r="D193" s="228" t="s">
        <v>159</v>
      </c>
      <c r="E193" s="229" t="s">
        <v>570</v>
      </c>
      <c r="F193" s="230" t="s">
        <v>571</v>
      </c>
      <c r="G193" s="231" t="s">
        <v>572</v>
      </c>
      <c r="H193" s="278"/>
      <c r="I193" s="233"/>
      <c r="J193" s="234">
        <f>ROUND(I193*H193,2)</f>
        <v>0</v>
      </c>
      <c r="K193" s="230" t="s">
        <v>163</v>
      </c>
      <c r="L193" s="44"/>
      <c r="M193" s="235" t="s">
        <v>1</v>
      </c>
      <c r="N193" s="236" t="s">
        <v>51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257</v>
      </c>
      <c r="AT193" s="239" t="s">
        <v>159</v>
      </c>
      <c r="AU193" s="239" t="s">
        <v>95</v>
      </c>
      <c r="AY193" s="16" t="s">
        <v>157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6" t="s">
        <v>93</v>
      </c>
      <c r="BK193" s="240">
        <f>ROUND(I193*H193,2)</f>
        <v>0</v>
      </c>
      <c r="BL193" s="16" t="s">
        <v>257</v>
      </c>
      <c r="BM193" s="239" t="s">
        <v>722</v>
      </c>
    </row>
    <row r="194" spans="1:65" s="2" customFormat="1" ht="24.15" customHeight="1">
      <c r="A194" s="38"/>
      <c r="B194" s="39"/>
      <c r="C194" s="228" t="s">
        <v>305</v>
      </c>
      <c r="D194" s="228" t="s">
        <v>159</v>
      </c>
      <c r="E194" s="229" t="s">
        <v>575</v>
      </c>
      <c r="F194" s="230" t="s">
        <v>576</v>
      </c>
      <c r="G194" s="231" t="s">
        <v>572</v>
      </c>
      <c r="H194" s="278"/>
      <c r="I194" s="233"/>
      <c r="J194" s="234">
        <f>ROUND(I194*H194,2)</f>
        <v>0</v>
      </c>
      <c r="K194" s="230" t="s">
        <v>163</v>
      </c>
      <c r="L194" s="44"/>
      <c r="M194" s="235" t="s">
        <v>1</v>
      </c>
      <c r="N194" s="236" t="s">
        <v>51</v>
      </c>
      <c r="O194" s="91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9" t="s">
        <v>257</v>
      </c>
      <c r="AT194" s="239" t="s">
        <v>159</v>
      </c>
      <c r="AU194" s="239" t="s">
        <v>95</v>
      </c>
      <c r="AY194" s="16" t="s">
        <v>157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6" t="s">
        <v>93</v>
      </c>
      <c r="BK194" s="240">
        <f>ROUND(I194*H194,2)</f>
        <v>0</v>
      </c>
      <c r="BL194" s="16" t="s">
        <v>257</v>
      </c>
      <c r="BM194" s="239" t="s">
        <v>723</v>
      </c>
    </row>
    <row r="195" spans="1:63" s="12" customFormat="1" ht="22.8" customHeight="1">
      <c r="A195" s="12"/>
      <c r="B195" s="212"/>
      <c r="C195" s="213"/>
      <c r="D195" s="214" t="s">
        <v>85</v>
      </c>
      <c r="E195" s="226" t="s">
        <v>578</v>
      </c>
      <c r="F195" s="226" t="s">
        <v>579</v>
      </c>
      <c r="G195" s="213"/>
      <c r="H195" s="213"/>
      <c r="I195" s="216"/>
      <c r="J195" s="227">
        <f>BK195</f>
        <v>0</v>
      </c>
      <c r="K195" s="213"/>
      <c r="L195" s="218"/>
      <c r="M195" s="219"/>
      <c r="N195" s="220"/>
      <c r="O195" s="220"/>
      <c r="P195" s="221">
        <f>SUM(P196:P199)</f>
        <v>0</v>
      </c>
      <c r="Q195" s="220"/>
      <c r="R195" s="221">
        <f>SUM(R196:R199)</f>
        <v>0</v>
      </c>
      <c r="S195" s="220"/>
      <c r="T195" s="222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3" t="s">
        <v>95</v>
      </c>
      <c r="AT195" s="224" t="s">
        <v>85</v>
      </c>
      <c r="AU195" s="224" t="s">
        <v>93</v>
      </c>
      <c r="AY195" s="223" t="s">
        <v>157</v>
      </c>
      <c r="BK195" s="225">
        <f>SUM(BK196:BK199)</f>
        <v>0</v>
      </c>
    </row>
    <row r="196" spans="1:65" s="2" customFormat="1" ht="16.5" customHeight="1">
      <c r="A196" s="38"/>
      <c r="B196" s="39"/>
      <c r="C196" s="228" t="s">
        <v>308</v>
      </c>
      <c r="D196" s="228" t="s">
        <v>159</v>
      </c>
      <c r="E196" s="229" t="s">
        <v>581</v>
      </c>
      <c r="F196" s="230" t="s">
        <v>724</v>
      </c>
      <c r="G196" s="231" t="s">
        <v>162</v>
      </c>
      <c r="H196" s="232">
        <v>211.2</v>
      </c>
      <c r="I196" s="233"/>
      <c r="J196" s="234">
        <f>ROUND(I196*H196,2)</f>
        <v>0</v>
      </c>
      <c r="K196" s="230" t="s">
        <v>163</v>
      </c>
      <c r="L196" s="44"/>
      <c r="M196" s="235" t="s">
        <v>1</v>
      </c>
      <c r="N196" s="236" t="s">
        <v>51</v>
      </c>
      <c r="O196" s="91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257</v>
      </c>
      <c r="AT196" s="239" t="s">
        <v>159</v>
      </c>
      <c r="AU196" s="239" t="s">
        <v>95</v>
      </c>
      <c r="AY196" s="16" t="s">
        <v>157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6" t="s">
        <v>93</v>
      </c>
      <c r="BK196" s="240">
        <f>ROUND(I196*H196,2)</f>
        <v>0</v>
      </c>
      <c r="BL196" s="16" t="s">
        <v>257</v>
      </c>
      <c r="BM196" s="239" t="s">
        <v>725</v>
      </c>
    </row>
    <row r="197" spans="1:51" s="13" customFormat="1" ht="12">
      <c r="A197" s="13"/>
      <c r="B197" s="246"/>
      <c r="C197" s="247"/>
      <c r="D197" s="241" t="s">
        <v>168</v>
      </c>
      <c r="E197" s="248" t="s">
        <v>1</v>
      </c>
      <c r="F197" s="249" t="s">
        <v>726</v>
      </c>
      <c r="G197" s="247"/>
      <c r="H197" s="250">
        <v>211.2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168</v>
      </c>
      <c r="AU197" s="256" t="s">
        <v>95</v>
      </c>
      <c r="AV197" s="13" t="s">
        <v>95</v>
      </c>
      <c r="AW197" s="13" t="s">
        <v>42</v>
      </c>
      <c r="AX197" s="13" t="s">
        <v>93</v>
      </c>
      <c r="AY197" s="256" t="s">
        <v>157</v>
      </c>
    </row>
    <row r="198" spans="1:65" s="2" customFormat="1" ht="21.75" customHeight="1">
      <c r="A198" s="38"/>
      <c r="B198" s="39"/>
      <c r="C198" s="268" t="s">
        <v>312</v>
      </c>
      <c r="D198" s="268" t="s">
        <v>240</v>
      </c>
      <c r="E198" s="269" t="s">
        <v>585</v>
      </c>
      <c r="F198" s="270" t="s">
        <v>586</v>
      </c>
      <c r="G198" s="271" t="s">
        <v>272</v>
      </c>
      <c r="H198" s="272">
        <v>106</v>
      </c>
      <c r="I198" s="273"/>
      <c r="J198" s="274">
        <f>ROUND(I198*H198,2)</f>
        <v>0</v>
      </c>
      <c r="K198" s="270" t="s">
        <v>1</v>
      </c>
      <c r="L198" s="275"/>
      <c r="M198" s="276" t="s">
        <v>1</v>
      </c>
      <c r="N198" s="277" t="s">
        <v>51</v>
      </c>
      <c r="O198" s="91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9" t="s">
        <v>332</v>
      </c>
      <c r="AT198" s="239" t="s">
        <v>240</v>
      </c>
      <c r="AU198" s="239" t="s">
        <v>95</v>
      </c>
      <c r="AY198" s="16" t="s">
        <v>157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6" t="s">
        <v>93</v>
      </c>
      <c r="BK198" s="240">
        <f>ROUND(I198*H198,2)</f>
        <v>0</v>
      </c>
      <c r="BL198" s="16" t="s">
        <v>257</v>
      </c>
      <c r="BM198" s="239" t="s">
        <v>727</v>
      </c>
    </row>
    <row r="199" spans="1:51" s="13" customFormat="1" ht="12">
      <c r="A199" s="13"/>
      <c r="B199" s="246"/>
      <c r="C199" s="247"/>
      <c r="D199" s="241" t="s">
        <v>168</v>
      </c>
      <c r="E199" s="248" t="s">
        <v>1</v>
      </c>
      <c r="F199" s="249" t="s">
        <v>728</v>
      </c>
      <c r="G199" s="247"/>
      <c r="H199" s="250">
        <v>106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6" t="s">
        <v>168</v>
      </c>
      <c r="AU199" s="256" t="s">
        <v>95</v>
      </c>
      <c r="AV199" s="13" t="s">
        <v>95</v>
      </c>
      <c r="AW199" s="13" t="s">
        <v>42</v>
      </c>
      <c r="AX199" s="13" t="s">
        <v>93</v>
      </c>
      <c r="AY199" s="256" t="s">
        <v>157</v>
      </c>
    </row>
    <row r="200" spans="1:63" s="12" customFormat="1" ht="25.9" customHeight="1">
      <c r="A200" s="12"/>
      <c r="B200" s="212"/>
      <c r="C200" s="213"/>
      <c r="D200" s="214" t="s">
        <v>85</v>
      </c>
      <c r="E200" s="215" t="s">
        <v>240</v>
      </c>
      <c r="F200" s="215" t="s">
        <v>610</v>
      </c>
      <c r="G200" s="213"/>
      <c r="H200" s="213"/>
      <c r="I200" s="216"/>
      <c r="J200" s="217">
        <f>BK200</f>
        <v>0</v>
      </c>
      <c r="K200" s="213"/>
      <c r="L200" s="218"/>
      <c r="M200" s="219"/>
      <c r="N200" s="220"/>
      <c r="O200" s="220"/>
      <c r="P200" s="221">
        <f>P201</f>
        <v>0</v>
      </c>
      <c r="Q200" s="220"/>
      <c r="R200" s="221">
        <f>R201</f>
        <v>0</v>
      </c>
      <c r="S200" s="220"/>
      <c r="T200" s="222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176</v>
      </c>
      <c r="AT200" s="224" t="s">
        <v>85</v>
      </c>
      <c r="AU200" s="224" t="s">
        <v>86</v>
      </c>
      <c r="AY200" s="223" t="s">
        <v>157</v>
      </c>
      <c r="BK200" s="225">
        <f>BK201</f>
        <v>0</v>
      </c>
    </row>
    <row r="201" spans="1:63" s="12" customFormat="1" ht="22.8" customHeight="1">
      <c r="A201" s="12"/>
      <c r="B201" s="212"/>
      <c r="C201" s="213"/>
      <c r="D201" s="214" t="s">
        <v>85</v>
      </c>
      <c r="E201" s="226" t="s">
        <v>623</v>
      </c>
      <c r="F201" s="226" t="s">
        <v>624</v>
      </c>
      <c r="G201" s="213"/>
      <c r="H201" s="213"/>
      <c r="I201" s="216"/>
      <c r="J201" s="227">
        <f>BK201</f>
        <v>0</v>
      </c>
      <c r="K201" s="213"/>
      <c r="L201" s="218"/>
      <c r="M201" s="219"/>
      <c r="N201" s="220"/>
      <c r="O201" s="220"/>
      <c r="P201" s="221">
        <f>SUM(P202:P203)</f>
        <v>0</v>
      </c>
      <c r="Q201" s="220"/>
      <c r="R201" s="221">
        <f>SUM(R202:R203)</f>
        <v>0</v>
      </c>
      <c r="S201" s="220"/>
      <c r="T201" s="222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3" t="s">
        <v>176</v>
      </c>
      <c r="AT201" s="224" t="s">
        <v>85</v>
      </c>
      <c r="AU201" s="224" t="s">
        <v>93</v>
      </c>
      <c r="AY201" s="223" t="s">
        <v>157</v>
      </c>
      <c r="BK201" s="225">
        <f>SUM(BK202:BK203)</f>
        <v>0</v>
      </c>
    </row>
    <row r="202" spans="1:65" s="2" customFormat="1" ht="21.75" customHeight="1">
      <c r="A202" s="38"/>
      <c r="B202" s="39"/>
      <c r="C202" s="228" t="s">
        <v>316</v>
      </c>
      <c r="D202" s="228" t="s">
        <v>159</v>
      </c>
      <c r="E202" s="229" t="s">
        <v>626</v>
      </c>
      <c r="F202" s="230" t="s">
        <v>729</v>
      </c>
      <c r="G202" s="231" t="s">
        <v>162</v>
      </c>
      <c r="H202" s="232">
        <v>211.2</v>
      </c>
      <c r="I202" s="233"/>
      <c r="J202" s="234">
        <f>ROUND(I202*H202,2)</f>
        <v>0</v>
      </c>
      <c r="K202" s="230" t="s">
        <v>1</v>
      </c>
      <c r="L202" s="44"/>
      <c r="M202" s="235" t="s">
        <v>1</v>
      </c>
      <c r="N202" s="236" t="s">
        <v>51</v>
      </c>
      <c r="O202" s="91"/>
      <c r="P202" s="237">
        <f>O202*H202</f>
        <v>0</v>
      </c>
      <c r="Q202" s="237">
        <v>0</v>
      </c>
      <c r="R202" s="237">
        <f>Q202*H202</f>
        <v>0</v>
      </c>
      <c r="S202" s="237">
        <v>0</v>
      </c>
      <c r="T202" s="23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9" t="s">
        <v>509</v>
      </c>
      <c r="AT202" s="239" t="s">
        <v>159</v>
      </c>
      <c r="AU202" s="239" t="s">
        <v>95</v>
      </c>
      <c r="AY202" s="16" t="s">
        <v>157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6" t="s">
        <v>93</v>
      </c>
      <c r="BK202" s="240">
        <f>ROUND(I202*H202,2)</f>
        <v>0</v>
      </c>
      <c r="BL202" s="16" t="s">
        <v>509</v>
      </c>
      <c r="BM202" s="239" t="s">
        <v>730</v>
      </c>
    </row>
    <row r="203" spans="1:47" s="2" customFormat="1" ht="12">
      <c r="A203" s="38"/>
      <c r="B203" s="39"/>
      <c r="C203" s="40"/>
      <c r="D203" s="241" t="s">
        <v>166</v>
      </c>
      <c r="E203" s="40"/>
      <c r="F203" s="242" t="s">
        <v>629</v>
      </c>
      <c r="G203" s="40"/>
      <c r="H203" s="40"/>
      <c r="I203" s="243"/>
      <c r="J203" s="40"/>
      <c r="K203" s="40"/>
      <c r="L203" s="44"/>
      <c r="M203" s="284"/>
      <c r="N203" s="285"/>
      <c r="O203" s="281"/>
      <c r="P203" s="281"/>
      <c r="Q203" s="281"/>
      <c r="R203" s="281"/>
      <c r="S203" s="281"/>
      <c r="T203" s="286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6" t="s">
        <v>166</v>
      </c>
      <c r="AU203" s="16" t="s">
        <v>95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71F" sheet="1" objects="1" scenarios="1" formatColumns="0" formatRows="0" autoFilter="0"/>
  <autoFilter ref="C129:K20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95</v>
      </c>
    </row>
    <row r="4" spans="2:46" s="1" customFormat="1" ht="24.95" customHeight="1">
      <c r="B4" s="19"/>
      <c r="D4" s="148" t="s">
        <v>113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zakázky'!K6</f>
        <v>Oprava mostu v km 1,508 trati Kralupy nad Vltavou - Neratovice</v>
      </c>
      <c r="F7" s="150"/>
      <c r="G7" s="150"/>
      <c r="H7" s="150"/>
      <c r="L7" s="19"/>
    </row>
    <row r="8" spans="2:12" s="1" customFormat="1" ht="12" customHeight="1">
      <c r="B8" s="19"/>
      <c r="D8" s="150" t="s">
        <v>114</v>
      </c>
      <c r="L8" s="19"/>
    </row>
    <row r="9" spans="1:31" s="2" customFormat="1" ht="16.5" customHeight="1">
      <c r="A9" s="38"/>
      <c r="B9" s="44"/>
      <c r="C9" s="38"/>
      <c r="D9" s="38"/>
      <c r="E9" s="151" t="s">
        <v>115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7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zakázky'!AN8</f>
        <v>9. 11. 2021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154" t="s">
        <v>26</v>
      </c>
      <c r="E15" s="38"/>
      <c r="F15" s="155" t="s">
        <v>27</v>
      </c>
      <c r="G15" s="38"/>
      <c r="H15" s="38"/>
      <c r="I15" s="154" t="s">
        <v>28</v>
      </c>
      <c r="J15" s="155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30</v>
      </c>
      <c r="E16" s="38"/>
      <c r="F16" s="38"/>
      <c r="G16" s="38"/>
      <c r="H16" s="38"/>
      <c r="I16" s="150" t="s">
        <v>31</v>
      </c>
      <c r="J16" s="141" t="s">
        <v>32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33</v>
      </c>
      <c r="F17" s="38"/>
      <c r="G17" s="38"/>
      <c r="H17" s="38"/>
      <c r="I17" s="150" t="s">
        <v>34</v>
      </c>
      <c r="J17" s="141" t="s">
        <v>35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36</v>
      </c>
      <c r="E19" s="38"/>
      <c r="F19" s="38"/>
      <c r="G19" s="38"/>
      <c r="H19" s="38"/>
      <c r="I19" s="150" t="s">
        <v>31</v>
      </c>
      <c r="J19" s="32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2" t="str">
        <f>'Rekapitulace zakázky'!E14</f>
        <v>Vyplň údaj</v>
      </c>
      <c r="F20" s="141"/>
      <c r="G20" s="141"/>
      <c r="H20" s="141"/>
      <c r="I20" s="150" t="s">
        <v>34</v>
      </c>
      <c r="J20" s="32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38</v>
      </c>
      <c r="E22" s="38"/>
      <c r="F22" s="38"/>
      <c r="G22" s="38"/>
      <c r="H22" s="38"/>
      <c r="I22" s="150" t="s">
        <v>31</v>
      </c>
      <c r="J22" s="141" t="s">
        <v>39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40</v>
      </c>
      <c r="F23" s="38"/>
      <c r="G23" s="38"/>
      <c r="H23" s="38"/>
      <c r="I23" s="150" t="s">
        <v>34</v>
      </c>
      <c r="J23" s="141" t="s">
        <v>41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43</v>
      </c>
      <c r="E25" s="38"/>
      <c r="F25" s="38"/>
      <c r="G25" s="38"/>
      <c r="H25" s="38"/>
      <c r="I25" s="150" t="s">
        <v>31</v>
      </c>
      <c r="J25" s="141" t="str">
        <f>IF('Rekapitulace zakázky'!AN19="","",'Rekapitulace zakázky'!AN19)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zakázky'!E20="","",'Rekapitulace zakázky'!E20)</f>
        <v xml:space="preserve"> </v>
      </c>
      <c r="F26" s="38"/>
      <c r="G26" s="38"/>
      <c r="H26" s="38"/>
      <c r="I26" s="150" t="s">
        <v>34</v>
      </c>
      <c r="J26" s="141" t="str">
        <f>IF('Rekapitulace zakázky'!AN20="","",'Rekapitulace zakázky'!AN20)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0"/>
      <c r="E31" s="160"/>
      <c r="F31" s="160"/>
      <c r="G31" s="160"/>
      <c r="H31" s="160"/>
      <c r="I31" s="160"/>
      <c r="J31" s="160"/>
      <c r="K31" s="16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46</v>
      </c>
      <c r="E32" s="38"/>
      <c r="F32" s="38"/>
      <c r="G32" s="38"/>
      <c r="H32" s="38"/>
      <c r="I32" s="38"/>
      <c r="J32" s="162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0"/>
      <c r="E33" s="160"/>
      <c r="F33" s="160"/>
      <c r="G33" s="160"/>
      <c r="H33" s="160"/>
      <c r="I33" s="160"/>
      <c r="J33" s="160"/>
      <c r="K33" s="16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48</v>
      </c>
      <c r="G34" s="38"/>
      <c r="H34" s="38"/>
      <c r="I34" s="163" t="s">
        <v>47</v>
      </c>
      <c r="J34" s="163" t="s">
        <v>49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50</v>
      </c>
      <c r="E35" s="150" t="s">
        <v>51</v>
      </c>
      <c r="F35" s="165">
        <f>ROUND((SUM(BE122:BE202)),2)</f>
        <v>0</v>
      </c>
      <c r="G35" s="38"/>
      <c r="H35" s="38"/>
      <c r="I35" s="166">
        <v>0.21</v>
      </c>
      <c r="J35" s="165">
        <f>ROUND(((SUM(BE122:BE202))*I35),2)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52</v>
      </c>
      <c r="F36" s="165">
        <f>ROUND((SUM(BF122:BF202)),2)</f>
        <v>0</v>
      </c>
      <c r="G36" s="38"/>
      <c r="H36" s="38"/>
      <c r="I36" s="166">
        <v>0.15</v>
      </c>
      <c r="J36" s="165">
        <f>ROUND(((SUM(BF122:BF202))*I36),2)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53</v>
      </c>
      <c r="F37" s="165">
        <f>ROUND((SUM(BG122:BG202)),2)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54</v>
      </c>
      <c r="F38" s="165">
        <f>ROUND((SUM(BH122:BH202)),2)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55</v>
      </c>
      <c r="F39" s="165">
        <f>ROUND((SUM(BI122:BI202)),2)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56</v>
      </c>
      <c r="E41" s="169"/>
      <c r="F41" s="169"/>
      <c r="G41" s="170" t="s">
        <v>57</v>
      </c>
      <c r="H41" s="171" t="s">
        <v>58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2" customFormat="1" ht="14.4" customHeight="1">
      <c r="B49" s="63"/>
      <c r="D49" s="174" t="s">
        <v>59</v>
      </c>
      <c r="E49" s="175"/>
      <c r="F49" s="175"/>
      <c r="G49" s="174" t="s">
        <v>60</v>
      </c>
      <c r="H49" s="175"/>
      <c r="I49" s="175"/>
      <c r="J49" s="175"/>
      <c r="K49" s="175"/>
      <c r="L49" s="6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">
      <c r="A60" s="38"/>
      <c r="B60" s="44"/>
      <c r="C60" s="38"/>
      <c r="D60" s="176" t="s">
        <v>61</v>
      </c>
      <c r="E60" s="177"/>
      <c r="F60" s="178" t="s">
        <v>62</v>
      </c>
      <c r="G60" s="176" t="s">
        <v>61</v>
      </c>
      <c r="H60" s="177"/>
      <c r="I60" s="177"/>
      <c r="J60" s="179" t="s">
        <v>62</v>
      </c>
      <c r="K60" s="177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">
      <c r="A64" s="38"/>
      <c r="B64" s="44"/>
      <c r="C64" s="38"/>
      <c r="D64" s="174" t="s">
        <v>63</v>
      </c>
      <c r="E64" s="180"/>
      <c r="F64" s="180"/>
      <c r="G64" s="174" t="s">
        <v>64</v>
      </c>
      <c r="H64" s="180"/>
      <c r="I64" s="180"/>
      <c r="J64" s="180"/>
      <c r="K64" s="180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">
      <c r="A75" s="38"/>
      <c r="B75" s="44"/>
      <c r="C75" s="38"/>
      <c r="D75" s="176" t="s">
        <v>61</v>
      </c>
      <c r="E75" s="177"/>
      <c r="F75" s="178" t="s">
        <v>62</v>
      </c>
      <c r="G75" s="176" t="s">
        <v>61</v>
      </c>
      <c r="H75" s="177"/>
      <c r="I75" s="177"/>
      <c r="J75" s="179" t="s">
        <v>62</v>
      </c>
      <c r="K75" s="177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2" t="s">
        <v>118</v>
      </c>
      <c r="D81" s="40"/>
      <c r="E81" s="40"/>
      <c r="F81" s="40"/>
      <c r="G81" s="40"/>
      <c r="H81" s="40"/>
      <c r="I81" s="40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16</v>
      </c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85" t="str">
        <f>E7</f>
        <v>Oprava mostu v km 1,508 trati Kralupy nad Vltavou - Neratovice</v>
      </c>
      <c r="F84" s="31"/>
      <c r="G84" s="31"/>
      <c r="H84" s="31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0"/>
      <c r="C85" s="31" t="s">
        <v>114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8"/>
      <c r="B86" s="39"/>
      <c r="C86" s="40"/>
      <c r="D86" s="40"/>
      <c r="E86" s="185" t="s">
        <v>115</v>
      </c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1" t="s">
        <v>116</v>
      </c>
      <c r="D87" s="40"/>
      <c r="E87" s="40"/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21-12-01/3 - Oprava mostu v km 1,508 _ Železniční svršek</v>
      </c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1" t="s">
        <v>22</v>
      </c>
      <c r="D90" s="40"/>
      <c r="E90" s="40"/>
      <c r="F90" s="26" t="str">
        <f>F14</f>
        <v>Chvatěruby</v>
      </c>
      <c r="G90" s="40"/>
      <c r="H90" s="40"/>
      <c r="I90" s="31" t="s">
        <v>24</v>
      </c>
      <c r="J90" s="79" t="str">
        <f>IF(J14="","",J14)</f>
        <v>9. 11. 2021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1" t="s">
        <v>30</v>
      </c>
      <c r="D92" s="40"/>
      <c r="E92" s="40"/>
      <c r="F92" s="26" t="str">
        <f>E17</f>
        <v>Správa železnic, státní organizace</v>
      </c>
      <c r="G92" s="40"/>
      <c r="H92" s="40"/>
      <c r="I92" s="31" t="s">
        <v>38</v>
      </c>
      <c r="J92" s="36" t="str">
        <f>E23</f>
        <v>TOP CON SERVIS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1" t="s">
        <v>36</v>
      </c>
      <c r="D93" s="40"/>
      <c r="E93" s="40"/>
      <c r="F93" s="26" t="str">
        <f>IF(E20="","",E20)</f>
        <v>Vyplň údaj</v>
      </c>
      <c r="G93" s="40"/>
      <c r="H93" s="40"/>
      <c r="I93" s="31" t="s">
        <v>43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86" t="s">
        <v>119</v>
      </c>
      <c r="D95" s="187"/>
      <c r="E95" s="187"/>
      <c r="F95" s="187"/>
      <c r="G95" s="187"/>
      <c r="H95" s="187"/>
      <c r="I95" s="187"/>
      <c r="J95" s="188" t="s">
        <v>120</v>
      </c>
      <c r="K95" s="187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189" t="s">
        <v>121</v>
      </c>
      <c r="D97" s="40"/>
      <c r="E97" s="40"/>
      <c r="F97" s="40"/>
      <c r="G97" s="40"/>
      <c r="H97" s="40"/>
      <c r="I97" s="40"/>
      <c r="J97" s="110">
        <f>J122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6" t="s">
        <v>122</v>
      </c>
    </row>
    <row r="98" spans="1:31" s="9" customFormat="1" ht="24.95" customHeight="1">
      <c r="A98" s="9"/>
      <c r="B98" s="190"/>
      <c r="C98" s="191"/>
      <c r="D98" s="192" t="s">
        <v>123</v>
      </c>
      <c r="E98" s="193"/>
      <c r="F98" s="193"/>
      <c r="G98" s="193"/>
      <c r="H98" s="193"/>
      <c r="I98" s="193"/>
      <c r="J98" s="194">
        <f>J123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127</v>
      </c>
      <c r="E99" s="198"/>
      <c r="F99" s="198"/>
      <c r="G99" s="198"/>
      <c r="H99" s="198"/>
      <c r="I99" s="198"/>
      <c r="J99" s="199">
        <f>J124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90"/>
      <c r="C100" s="191"/>
      <c r="D100" s="192" t="s">
        <v>732</v>
      </c>
      <c r="E100" s="193"/>
      <c r="F100" s="193"/>
      <c r="G100" s="193"/>
      <c r="H100" s="193"/>
      <c r="I100" s="193"/>
      <c r="J100" s="194">
        <f>J183</f>
        <v>0</v>
      </c>
      <c r="K100" s="191"/>
      <c r="L100" s="19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2" t="s">
        <v>142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5" t="str">
        <f>E7</f>
        <v>Oprava mostu v km 1,508 trati Kralupy nad Vltavou - Neratovice</v>
      </c>
      <c r="F110" s="31"/>
      <c r="G110" s="31"/>
      <c r="H110" s="31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0"/>
      <c r="C111" s="31" t="s">
        <v>114</v>
      </c>
      <c r="D111" s="21"/>
      <c r="E111" s="21"/>
      <c r="F111" s="21"/>
      <c r="G111" s="21"/>
      <c r="H111" s="21"/>
      <c r="I111" s="21"/>
      <c r="J111" s="21"/>
      <c r="K111" s="21"/>
      <c r="L111" s="19"/>
    </row>
    <row r="112" spans="1:31" s="2" customFormat="1" ht="16.5" customHeight="1">
      <c r="A112" s="38"/>
      <c r="B112" s="39"/>
      <c r="C112" s="40"/>
      <c r="D112" s="40"/>
      <c r="E112" s="185" t="s">
        <v>115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21-12-01/3 - Oprava mostu v km 1,508 _ Železniční svršek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22</v>
      </c>
      <c r="D116" s="40"/>
      <c r="E116" s="40"/>
      <c r="F116" s="26" t="str">
        <f>F14</f>
        <v>Chvatěruby</v>
      </c>
      <c r="G116" s="40"/>
      <c r="H116" s="40"/>
      <c r="I116" s="31" t="s">
        <v>24</v>
      </c>
      <c r="J116" s="79" t="str">
        <f>IF(J14="","",J14)</f>
        <v>9. 11. 2021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1" t="s">
        <v>30</v>
      </c>
      <c r="D118" s="40"/>
      <c r="E118" s="40"/>
      <c r="F118" s="26" t="str">
        <f>E17</f>
        <v>Správa železnic, státní organizace</v>
      </c>
      <c r="G118" s="40"/>
      <c r="H118" s="40"/>
      <c r="I118" s="31" t="s">
        <v>38</v>
      </c>
      <c r="J118" s="36" t="str">
        <f>E23</f>
        <v>TOP CON SERVIS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36</v>
      </c>
      <c r="D119" s="40"/>
      <c r="E119" s="40"/>
      <c r="F119" s="26" t="str">
        <f>IF(E20="","",E20)</f>
        <v>Vyplň údaj</v>
      </c>
      <c r="G119" s="40"/>
      <c r="H119" s="40"/>
      <c r="I119" s="31" t="s">
        <v>43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1"/>
      <c r="B121" s="202"/>
      <c r="C121" s="203" t="s">
        <v>143</v>
      </c>
      <c r="D121" s="204" t="s">
        <v>71</v>
      </c>
      <c r="E121" s="204" t="s">
        <v>67</v>
      </c>
      <c r="F121" s="204" t="s">
        <v>68</v>
      </c>
      <c r="G121" s="204" t="s">
        <v>144</v>
      </c>
      <c r="H121" s="204" t="s">
        <v>145</v>
      </c>
      <c r="I121" s="204" t="s">
        <v>146</v>
      </c>
      <c r="J121" s="204" t="s">
        <v>120</v>
      </c>
      <c r="K121" s="205" t="s">
        <v>147</v>
      </c>
      <c r="L121" s="206"/>
      <c r="M121" s="100" t="s">
        <v>1</v>
      </c>
      <c r="N121" s="101" t="s">
        <v>50</v>
      </c>
      <c r="O121" s="101" t="s">
        <v>148</v>
      </c>
      <c r="P121" s="101" t="s">
        <v>149</v>
      </c>
      <c r="Q121" s="101" t="s">
        <v>150</v>
      </c>
      <c r="R121" s="101" t="s">
        <v>151</v>
      </c>
      <c r="S121" s="101" t="s">
        <v>152</v>
      </c>
      <c r="T121" s="102" t="s">
        <v>153</v>
      </c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</row>
    <row r="122" spans="1:63" s="2" customFormat="1" ht="22.8" customHeight="1">
      <c r="A122" s="38"/>
      <c r="B122" s="39"/>
      <c r="C122" s="107" t="s">
        <v>154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P123+P183</f>
        <v>0</v>
      </c>
      <c r="Q122" s="104"/>
      <c r="R122" s="209">
        <f>R123+R183</f>
        <v>545.70942</v>
      </c>
      <c r="S122" s="104"/>
      <c r="T122" s="210">
        <f>T123+T183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85</v>
      </c>
      <c r="AU122" s="16" t="s">
        <v>122</v>
      </c>
      <c r="BK122" s="211">
        <f>BK123+BK183</f>
        <v>0</v>
      </c>
    </row>
    <row r="123" spans="1:63" s="12" customFormat="1" ht="25.9" customHeight="1">
      <c r="A123" s="12"/>
      <c r="B123" s="212"/>
      <c r="C123" s="213"/>
      <c r="D123" s="214" t="s">
        <v>85</v>
      </c>
      <c r="E123" s="215" t="s">
        <v>155</v>
      </c>
      <c r="F123" s="215" t="s">
        <v>156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545.70942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93</v>
      </c>
      <c r="AT123" s="224" t="s">
        <v>85</v>
      </c>
      <c r="AU123" s="224" t="s">
        <v>86</v>
      </c>
      <c r="AY123" s="223" t="s">
        <v>157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85</v>
      </c>
      <c r="E124" s="226" t="s">
        <v>190</v>
      </c>
      <c r="F124" s="226" t="s">
        <v>268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SUM(P125:P182)</f>
        <v>0</v>
      </c>
      <c r="Q124" s="220"/>
      <c r="R124" s="221">
        <f>SUM(R125:R182)</f>
        <v>545.70942</v>
      </c>
      <c r="S124" s="220"/>
      <c r="T124" s="222">
        <f>SUM(T125:T182)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93</v>
      </c>
      <c r="AT124" s="224" t="s">
        <v>85</v>
      </c>
      <c r="AU124" s="224" t="s">
        <v>93</v>
      </c>
      <c r="AY124" s="223" t="s">
        <v>157</v>
      </c>
      <c r="BK124" s="225">
        <f>SUM(BK125:BK182)</f>
        <v>0</v>
      </c>
    </row>
    <row r="125" spans="1:65" s="2" customFormat="1" ht="24.15" customHeight="1">
      <c r="A125" s="38"/>
      <c r="B125" s="39"/>
      <c r="C125" s="228" t="s">
        <v>93</v>
      </c>
      <c r="D125" s="228" t="s">
        <v>159</v>
      </c>
      <c r="E125" s="229" t="s">
        <v>733</v>
      </c>
      <c r="F125" s="230" t="s">
        <v>734</v>
      </c>
      <c r="G125" s="231" t="s">
        <v>183</v>
      </c>
      <c r="H125" s="232">
        <v>233.5</v>
      </c>
      <c r="I125" s="233"/>
      <c r="J125" s="234">
        <f>ROUND(I125*H125,2)</f>
        <v>0</v>
      </c>
      <c r="K125" s="230" t="s">
        <v>735</v>
      </c>
      <c r="L125" s="44"/>
      <c r="M125" s="235" t="s">
        <v>1</v>
      </c>
      <c r="N125" s="236" t="s">
        <v>51</v>
      </c>
      <c r="O125" s="91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9" t="s">
        <v>164</v>
      </c>
      <c r="AT125" s="239" t="s">
        <v>159</v>
      </c>
      <c r="AU125" s="239" t="s">
        <v>95</v>
      </c>
      <c r="AY125" s="16" t="s">
        <v>157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6" t="s">
        <v>93</v>
      </c>
      <c r="BK125" s="240">
        <f>ROUND(I125*H125,2)</f>
        <v>0</v>
      </c>
      <c r="BL125" s="16" t="s">
        <v>164</v>
      </c>
      <c r="BM125" s="239" t="s">
        <v>736</v>
      </c>
    </row>
    <row r="126" spans="1:51" s="13" customFormat="1" ht="12">
      <c r="A126" s="13"/>
      <c r="B126" s="246"/>
      <c r="C126" s="247"/>
      <c r="D126" s="241" t="s">
        <v>168</v>
      </c>
      <c r="E126" s="248" t="s">
        <v>1</v>
      </c>
      <c r="F126" s="249" t="s">
        <v>737</v>
      </c>
      <c r="G126" s="247"/>
      <c r="H126" s="250">
        <v>233.5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6" t="s">
        <v>168</v>
      </c>
      <c r="AU126" s="256" t="s">
        <v>95</v>
      </c>
      <c r="AV126" s="13" t="s">
        <v>95</v>
      </c>
      <c r="AW126" s="13" t="s">
        <v>42</v>
      </c>
      <c r="AX126" s="13" t="s">
        <v>93</v>
      </c>
      <c r="AY126" s="256" t="s">
        <v>157</v>
      </c>
    </row>
    <row r="127" spans="1:65" s="2" customFormat="1" ht="16.5" customHeight="1">
      <c r="A127" s="38"/>
      <c r="B127" s="39"/>
      <c r="C127" s="228" t="s">
        <v>95</v>
      </c>
      <c r="D127" s="228" t="s">
        <v>159</v>
      </c>
      <c r="E127" s="229" t="s">
        <v>738</v>
      </c>
      <c r="F127" s="230" t="s">
        <v>739</v>
      </c>
      <c r="G127" s="231" t="s">
        <v>183</v>
      </c>
      <c r="H127" s="232">
        <v>233</v>
      </c>
      <c r="I127" s="233"/>
      <c r="J127" s="234">
        <f>ROUND(I127*H127,2)</f>
        <v>0</v>
      </c>
      <c r="K127" s="230" t="s">
        <v>735</v>
      </c>
      <c r="L127" s="44"/>
      <c r="M127" s="235" t="s">
        <v>1</v>
      </c>
      <c r="N127" s="236" t="s">
        <v>51</v>
      </c>
      <c r="O127" s="91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9" t="s">
        <v>164</v>
      </c>
      <c r="AT127" s="239" t="s">
        <v>159</v>
      </c>
      <c r="AU127" s="239" t="s">
        <v>95</v>
      </c>
      <c r="AY127" s="16" t="s">
        <v>157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6" t="s">
        <v>93</v>
      </c>
      <c r="BK127" s="240">
        <f>ROUND(I127*H127,2)</f>
        <v>0</v>
      </c>
      <c r="BL127" s="16" t="s">
        <v>164</v>
      </c>
      <c r="BM127" s="239" t="s">
        <v>740</v>
      </c>
    </row>
    <row r="128" spans="1:65" s="2" customFormat="1" ht="16.5" customHeight="1">
      <c r="A128" s="38"/>
      <c r="B128" s="39"/>
      <c r="C128" s="268" t="s">
        <v>176</v>
      </c>
      <c r="D128" s="268" t="s">
        <v>240</v>
      </c>
      <c r="E128" s="269" t="s">
        <v>741</v>
      </c>
      <c r="F128" s="270" t="s">
        <v>742</v>
      </c>
      <c r="G128" s="271" t="s">
        <v>205</v>
      </c>
      <c r="H128" s="272">
        <v>419.4</v>
      </c>
      <c r="I128" s="273"/>
      <c r="J128" s="274">
        <f>ROUND(I128*H128,2)</f>
        <v>0</v>
      </c>
      <c r="K128" s="270" t="s">
        <v>735</v>
      </c>
      <c r="L128" s="275"/>
      <c r="M128" s="276" t="s">
        <v>1</v>
      </c>
      <c r="N128" s="277" t="s">
        <v>51</v>
      </c>
      <c r="O128" s="91"/>
      <c r="P128" s="237">
        <f>O128*H128</f>
        <v>0</v>
      </c>
      <c r="Q128" s="237">
        <v>1</v>
      </c>
      <c r="R128" s="237">
        <f>Q128*H128</f>
        <v>419.4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210</v>
      </c>
      <c r="AT128" s="239" t="s">
        <v>240</v>
      </c>
      <c r="AU128" s="239" t="s">
        <v>95</v>
      </c>
      <c r="AY128" s="16" t="s">
        <v>157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6" t="s">
        <v>93</v>
      </c>
      <c r="BK128" s="240">
        <f>ROUND(I128*H128,2)</f>
        <v>0</v>
      </c>
      <c r="BL128" s="16" t="s">
        <v>164</v>
      </c>
      <c r="BM128" s="239" t="s">
        <v>743</v>
      </c>
    </row>
    <row r="129" spans="1:51" s="13" customFormat="1" ht="12">
      <c r="A129" s="13"/>
      <c r="B129" s="246"/>
      <c r="C129" s="247"/>
      <c r="D129" s="241" t="s">
        <v>168</v>
      </c>
      <c r="E129" s="247"/>
      <c r="F129" s="249" t="s">
        <v>744</v>
      </c>
      <c r="G129" s="247"/>
      <c r="H129" s="250">
        <v>419.4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6" t="s">
        <v>168</v>
      </c>
      <c r="AU129" s="256" t="s">
        <v>95</v>
      </c>
      <c r="AV129" s="13" t="s">
        <v>95</v>
      </c>
      <c r="AW129" s="13" t="s">
        <v>4</v>
      </c>
      <c r="AX129" s="13" t="s">
        <v>93</v>
      </c>
      <c r="AY129" s="256" t="s">
        <v>157</v>
      </c>
    </row>
    <row r="130" spans="1:65" s="2" customFormat="1" ht="76.35" customHeight="1">
      <c r="A130" s="38"/>
      <c r="B130" s="39"/>
      <c r="C130" s="228" t="s">
        <v>164</v>
      </c>
      <c r="D130" s="228" t="s">
        <v>159</v>
      </c>
      <c r="E130" s="229" t="s">
        <v>745</v>
      </c>
      <c r="F130" s="230" t="s">
        <v>746</v>
      </c>
      <c r="G130" s="231" t="s">
        <v>272</v>
      </c>
      <c r="H130" s="232">
        <v>20</v>
      </c>
      <c r="I130" s="233"/>
      <c r="J130" s="234">
        <f>ROUND(I130*H130,2)</f>
        <v>0</v>
      </c>
      <c r="K130" s="230" t="s">
        <v>735</v>
      </c>
      <c r="L130" s="44"/>
      <c r="M130" s="235" t="s">
        <v>1</v>
      </c>
      <c r="N130" s="236" t="s">
        <v>51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164</v>
      </c>
      <c r="AT130" s="239" t="s">
        <v>159</v>
      </c>
      <c r="AU130" s="239" t="s">
        <v>95</v>
      </c>
      <c r="AY130" s="16" t="s">
        <v>157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6" t="s">
        <v>93</v>
      </c>
      <c r="BK130" s="240">
        <f>ROUND(I130*H130,2)</f>
        <v>0</v>
      </c>
      <c r="BL130" s="16" t="s">
        <v>164</v>
      </c>
      <c r="BM130" s="239" t="s">
        <v>95</v>
      </c>
    </row>
    <row r="131" spans="1:51" s="13" customFormat="1" ht="12">
      <c r="A131" s="13"/>
      <c r="B131" s="246"/>
      <c r="C131" s="247"/>
      <c r="D131" s="241" t="s">
        <v>168</v>
      </c>
      <c r="E131" s="248" t="s">
        <v>1</v>
      </c>
      <c r="F131" s="249" t="s">
        <v>278</v>
      </c>
      <c r="G131" s="247"/>
      <c r="H131" s="250">
        <v>20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6" t="s">
        <v>168</v>
      </c>
      <c r="AU131" s="256" t="s">
        <v>95</v>
      </c>
      <c r="AV131" s="13" t="s">
        <v>95</v>
      </c>
      <c r="AW131" s="13" t="s">
        <v>42</v>
      </c>
      <c r="AX131" s="13" t="s">
        <v>93</v>
      </c>
      <c r="AY131" s="256" t="s">
        <v>157</v>
      </c>
    </row>
    <row r="132" spans="1:65" s="2" customFormat="1" ht="24.15" customHeight="1">
      <c r="A132" s="38"/>
      <c r="B132" s="39"/>
      <c r="C132" s="268" t="s">
        <v>190</v>
      </c>
      <c r="D132" s="268" t="s">
        <v>240</v>
      </c>
      <c r="E132" s="269" t="s">
        <v>747</v>
      </c>
      <c r="F132" s="270" t="s">
        <v>748</v>
      </c>
      <c r="G132" s="271" t="s">
        <v>272</v>
      </c>
      <c r="H132" s="272">
        <v>20</v>
      </c>
      <c r="I132" s="273"/>
      <c r="J132" s="274">
        <f>ROUND(I132*H132,2)</f>
        <v>0</v>
      </c>
      <c r="K132" s="270" t="s">
        <v>735</v>
      </c>
      <c r="L132" s="275"/>
      <c r="M132" s="276" t="s">
        <v>1</v>
      </c>
      <c r="N132" s="277" t="s">
        <v>51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210</v>
      </c>
      <c r="AT132" s="239" t="s">
        <v>240</v>
      </c>
      <c r="AU132" s="239" t="s">
        <v>95</v>
      </c>
      <c r="AY132" s="16" t="s">
        <v>157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6" t="s">
        <v>93</v>
      </c>
      <c r="BK132" s="240">
        <f>ROUND(I132*H132,2)</f>
        <v>0</v>
      </c>
      <c r="BL132" s="16" t="s">
        <v>164</v>
      </c>
      <c r="BM132" s="239" t="s">
        <v>164</v>
      </c>
    </row>
    <row r="133" spans="1:47" s="2" customFormat="1" ht="12">
      <c r="A133" s="38"/>
      <c r="B133" s="39"/>
      <c r="C133" s="40"/>
      <c r="D133" s="241" t="s">
        <v>166</v>
      </c>
      <c r="E133" s="40"/>
      <c r="F133" s="242" t="s">
        <v>749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166</v>
      </c>
      <c r="AU133" s="16" t="s">
        <v>95</v>
      </c>
    </row>
    <row r="134" spans="1:51" s="13" customFormat="1" ht="12">
      <c r="A134" s="13"/>
      <c r="B134" s="246"/>
      <c r="C134" s="247"/>
      <c r="D134" s="241" t="s">
        <v>168</v>
      </c>
      <c r="E134" s="248" t="s">
        <v>1</v>
      </c>
      <c r="F134" s="249" t="s">
        <v>278</v>
      </c>
      <c r="G134" s="247"/>
      <c r="H134" s="250">
        <v>20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168</v>
      </c>
      <c r="AU134" s="256" t="s">
        <v>95</v>
      </c>
      <c r="AV134" s="13" t="s">
        <v>95</v>
      </c>
      <c r="AW134" s="13" t="s">
        <v>42</v>
      </c>
      <c r="AX134" s="13" t="s">
        <v>93</v>
      </c>
      <c r="AY134" s="256" t="s">
        <v>157</v>
      </c>
    </row>
    <row r="135" spans="1:65" s="2" customFormat="1" ht="24.15" customHeight="1">
      <c r="A135" s="38"/>
      <c r="B135" s="39"/>
      <c r="C135" s="268" t="s">
        <v>198</v>
      </c>
      <c r="D135" s="268" t="s">
        <v>240</v>
      </c>
      <c r="E135" s="269" t="s">
        <v>750</v>
      </c>
      <c r="F135" s="270" t="s">
        <v>751</v>
      </c>
      <c r="G135" s="271" t="s">
        <v>272</v>
      </c>
      <c r="H135" s="272">
        <v>40</v>
      </c>
      <c r="I135" s="273"/>
      <c r="J135" s="274">
        <f>ROUND(I135*H135,2)</f>
        <v>0</v>
      </c>
      <c r="K135" s="270" t="s">
        <v>735</v>
      </c>
      <c r="L135" s="275"/>
      <c r="M135" s="276" t="s">
        <v>1</v>
      </c>
      <c r="N135" s="277" t="s">
        <v>51</v>
      </c>
      <c r="O135" s="91"/>
      <c r="P135" s="237">
        <f>O135*H135</f>
        <v>0</v>
      </c>
      <c r="Q135" s="237">
        <v>9E-05</v>
      </c>
      <c r="R135" s="237">
        <f>Q135*H135</f>
        <v>0.0036000000000000003</v>
      </c>
      <c r="S135" s="237">
        <v>0</v>
      </c>
      <c r="T135" s="23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9" t="s">
        <v>210</v>
      </c>
      <c r="AT135" s="239" t="s">
        <v>240</v>
      </c>
      <c r="AU135" s="239" t="s">
        <v>95</v>
      </c>
      <c r="AY135" s="16" t="s">
        <v>157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6" t="s">
        <v>93</v>
      </c>
      <c r="BK135" s="240">
        <f>ROUND(I135*H135,2)</f>
        <v>0</v>
      </c>
      <c r="BL135" s="16" t="s">
        <v>164</v>
      </c>
      <c r="BM135" s="239" t="s">
        <v>752</v>
      </c>
    </row>
    <row r="136" spans="1:51" s="13" customFormat="1" ht="12">
      <c r="A136" s="13"/>
      <c r="B136" s="246"/>
      <c r="C136" s="247"/>
      <c r="D136" s="241" t="s">
        <v>168</v>
      </c>
      <c r="E136" s="248" t="s">
        <v>1</v>
      </c>
      <c r="F136" s="249" t="s">
        <v>753</v>
      </c>
      <c r="G136" s="247"/>
      <c r="H136" s="250">
        <v>40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168</v>
      </c>
      <c r="AU136" s="256" t="s">
        <v>95</v>
      </c>
      <c r="AV136" s="13" t="s">
        <v>95</v>
      </c>
      <c r="AW136" s="13" t="s">
        <v>42</v>
      </c>
      <c r="AX136" s="13" t="s">
        <v>93</v>
      </c>
      <c r="AY136" s="256" t="s">
        <v>157</v>
      </c>
    </row>
    <row r="137" spans="1:65" s="2" customFormat="1" ht="76.35" customHeight="1">
      <c r="A137" s="38"/>
      <c r="B137" s="39"/>
      <c r="C137" s="228" t="s">
        <v>202</v>
      </c>
      <c r="D137" s="228" t="s">
        <v>159</v>
      </c>
      <c r="E137" s="229" t="s">
        <v>754</v>
      </c>
      <c r="F137" s="230" t="s">
        <v>755</v>
      </c>
      <c r="G137" s="231" t="s">
        <v>272</v>
      </c>
      <c r="H137" s="232">
        <v>15</v>
      </c>
      <c r="I137" s="233"/>
      <c r="J137" s="234">
        <f>ROUND(I137*H137,2)</f>
        <v>0</v>
      </c>
      <c r="K137" s="230" t="s">
        <v>735</v>
      </c>
      <c r="L137" s="44"/>
      <c r="M137" s="235" t="s">
        <v>1</v>
      </c>
      <c r="N137" s="236" t="s">
        <v>51</v>
      </c>
      <c r="O137" s="91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9" t="s">
        <v>164</v>
      </c>
      <c r="AT137" s="239" t="s">
        <v>159</v>
      </c>
      <c r="AU137" s="239" t="s">
        <v>95</v>
      </c>
      <c r="AY137" s="16" t="s">
        <v>157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6" t="s">
        <v>93</v>
      </c>
      <c r="BK137" s="240">
        <f>ROUND(I137*H137,2)</f>
        <v>0</v>
      </c>
      <c r="BL137" s="16" t="s">
        <v>164</v>
      </c>
      <c r="BM137" s="239" t="s">
        <v>198</v>
      </c>
    </row>
    <row r="138" spans="1:51" s="13" customFormat="1" ht="12">
      <c r="A138" s="13"/>
      <c r="B138" s="246"/>
      <c r="C138" s="247"/>
      <c r="D138" s="241" t="s">
        <v>168</v>
      </c>
      <c r="E138" s="248" t="s">
        <v>1</v>
      </c>
      <c r="F138" s="249" t="s">
        <v>756</v>
      </c>
      <c r="G138" s="247"/>
      <c r="H138" s="250">
        <v>15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168</v>
      </c>
      <c r="AU138" s="256" t="s">
        <v>95</v>
      </c>
      <c r="AV138" s="13" t="s">
        <v>95</v>
      </c>
      <c r="AW138" s="13" t="s">
        <v>42</v>
      </c>
      <c r="AX138" s="13" t="s">
        <v>93</v>
      </c>
      <c r="AY138" s="256" t="s">
        <v>157</v>
      </c>
    </row>
    <row r="139" spans="1:65" s="2" customFormat="1" ht="21.75" customHeight="1">
      <c r="A139" s="38"/>
      <c r="B139" s="39"/>
      <c r="C139" s="268" t="s">
        <v>210</v>
      </c>
      <c r="D139" s="268" t="s">
        <v>240</v>
      </c>
      <c r="E139" s="269" t="s">
        <v>757</v>
      </c>
      <c r="F139" s="270" t="s">
        <v>758</v>
      </c>
      <c r="G139" s="271" t="s">
        <v>272</v>
      </c>
      <c r="H139" s="272">
        <v>15</v>
      </c>
      <c r="I139" s="273"/>
      <c r="J139" s="274">
        <f>ROUND(I139*H139,2)</f>
        <v>0</v>
      </c>
      <c r="K139" s="270" t="s">
        <v>735</v>
      </c>
      <c r="L139" s="275"/>
      <c r="M139" s="276" t="s">
        <v>1</v>
      </c>
      <c r="N139" s="277" t="s">
        <v>51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210</v>
      </c>
      <c r="AT139" s="239" t="s">
        <v>240</v>
      </c>
      <c r="AU139" s="239" t="s">
        <v>95</v>
      </c>
      <c r="AY139" s="16" t="s">
        <v>157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6" t="s">
        <v>93</v>
      </c>
      <c r="BK139" s="240">
        <f>ROUND(I139*H139,2)</f>
        <v>0</v>
      </c>
      <c r="BL139" s="16" t="s">
        <v>164</v>
      </c>
      <c r="BM139" s="239" t="s">
        <v>210</v>
      </c>
    </row>
    <row r="140" spans="1:47" s="2" customFormat="1" ht="12">
      <c r="A140" s="38"/>
      <c r="B140" s="39"/>
      <c r="C140" s="40"/>
      <c r="D140" s="241" t="s">
        <v>166</v>
      </c>
      <c r="E140" s="40"/>
      <c r="F140" s="242" t="s">
        <v>749</v>
      </c>
      <c r="G140" s="40"/>
      <c r="H140" s="40"/>
      <c r="I140" s="243"/>
      <c r="J140" s="40"/>
      <c r="K140" s="40"/>
      <c r="L140" s="44"/>
      <c r="M140" s="244"/>
      <c r="N140" s="24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166</v>
      </c>
      <c r="AU140" s="16" t="s">
        <v>95</v>
      </c>
    </row>
    <row r="141" spans="1:51" s="13" customFormat="1" ht="12">
      <c r="A141" s="13"/>
      <c r="B141" s="246"/>
      <c r="C141" s="247"/>
      <c r="D141" s="241" t="s">
        <v>168</v>
      </c>
      <c r="E141" s="248" t="s">
        <v>1</v>
      </c>
      <c r="F141" s="249" t="s">
        <v>756</v>
      </c>
      <c r="G141" s="247"/>
      <c r="H141" s="250">
        <v>15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168</v>
      </c>
      <c r="AU141" s="256" t="s">
        <v>95</v>
      </c>
      <c r="AV141" s="13" t="s">
        <v>95</v>
      </c>
      <c r="AW141" s="13" t="s">
        <v>42</v>
      </c>
      <c r="AX141" s="13" t="s">
        <v>93</v>
      </c>
      <c r="AY141" s="256" t="s">
        <v>157</v>
      </c>
    </row>
    <row r="142" spans="1:65" s="2" customFormat="1" ht="66.75" customHeight="1">
      <c r="A142" s="38"/>
      <c r="B142" s="39"/>
      <c r="C142" s="228" t="s">
        <v>215</v>
      </c>
      <c r="D142" s="228" t="s">
        <v>159</v>
      </c>
      <c r="E142" s="229" t="s">
        <v>759</v>
      </c>
      <c r="F142" s="230" t="s">
        <v>760</v>
      </c>
      <c r="G142" s="231" t="s">
        <v>761</v>
      </c>
      <c r="H142" s="232">
        <v>0.075</v>
      </c>
      <c r="I142" s="233"/>
      <c r="J142" s="234">
        <f>ROUND(I142*H142,2)</f>
        <v>0</v>
      </c>
      <c r="K142" s="230" t="s">
        <v>735</v>
      </c>
      <c r="L142" s="44"/>
      <c r="M142" s="235" t="s">
        <v>1</v>
      </c>
      <c r="N142" s="236" t="s">
        <v>51</v>
      </c>
      <c r="O142" s="91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9" t="s">
        <v>164</v>
      </c>
      <c r="AT142" s="239" t="s">
        <v>159</v>
      </c>
      <c r="AU142" s="239" t="s">
        <v>95</v>
      </c>
      <c r="AY142" s="16" t="s">
        <v>157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6" t="s">
        <v>93</v>
      </c>
      <c r="BK142" s="240">
        <f>ROUND(I142*H142,2)</f>
        <v>0</v>
      </c>
      <c r="BL142" s="16" t="s">
        <v>164</v>
      </c>
      <c r="BM142" s="239" t="s">
        <v>220</v>
      </c>
    </row>
    <row r="143" spans="1:51" s="13" customFormat="1" ht="12">
      <c r="A143" s="13"/>
      <c r="B143" s="246"/>
      <c r="C143" s="247"/>
      <c r="D143" s="241" t="s">
        <v>168</v>
      </c>
      <c r="E143" s="248" t="s">
        <v>1</v>
      </c>
      <c r="F143" s="249" t="s">
        <v>762</v>
      </c>
      <c r="G143" s="247"/>
      <c r="H143" s="250">
        <v>0.075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168</v>
      </c>
      <c r="AU143" s="256" t="s">
        <v>95</v>
      </c>
      <c r="AV143" s="13" t="s">
        <v>95</v>
      </c>
      <c r="AW143" s="13" t="s">
        <v>42</v>
      </c>
      <c r="AX143" s="13" t="s">
        <v>93</v>
      </c>
      <c r="AY143" s="256" t="s">
        <v>157</v>
      </c>
    </row>
    <row r="144" spans="1:65" s="2" customFormat="1" ht="66.75" customHeight="1">
      <c r="A144" s="38"/>
      <c r="B144" s="39"/>
      <c r="C144" s="228" t="s">
        <v>220</v>
      </c>
      <c r="D144" s="228" t="s">
        <v>159</v>
      </c>
      <c r="E144" s="229" t="s">
        <v>763</v>
      </c>
      <c r="F144" s="230" t="s">
        <v>764</v>
      </c>
      <c r="G144" s="231" t="s">
        <v>761</v>
      </c>
      <c r="H144" s="232">
        <v>0.005</v>
      </c>
      <c r="I144" s="233"/>
      <c r="J144" s="234">
        <f>ROUND(I144*H144,2)</f>
        <v>0</v>
      </c>
      <c r="K144" s="230" t="s">
        <v>735</v>
      </c>
      <c r="L144" s="44"/>
      <c r="M144" s="235" t="s">
        <v>1</v>
      </c>
      <c r="N144" s="236" t="s">
        <v>51</v>
      </c>
      <c r="O144" s="91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9" t="s">
        <v>164</v>
      </c>
      <c r="AT144" s="239" t="s">
        <v>159</v>
      </c>
      <c r="AU144" s="239" t="s">
        <v>95</v>
      </c>
      <c r="AY144" s="16" t="s">
        <v>157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6" t="s">
        <v>93</v>
      </c>
      <c r="BK144" s="240">
        <f>ROUND(I144*H144,2)</f>
        <v>0</v>
      </c>
      <c r="BL144" s="16" t="s">
        <v>164</v>
      </c>
      <c r="BM144" s="239" t="s">
        <v>234</v>
      </c>
    </row>
    <row r="145" spans="1:51" s="13" customFormat="1" ht="12">
      <c r="A145" s="13"/>
      <c r="B145" s="246"/>
      <c r="C145" s="247"/>
      <c r="D145" s="241" t="s">
        <v>168</v>
      </c>
      <c r="E145" s="248" t="s">
        <v>1</v>
      </c>
      <c r="F145" s="249" t="s">
        <v>765</v>
      </c>
      <c r="G145" s="247"/>
      <c r="H145" s="250">
        <v>0.005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6" t="s">
        <v>168</v>
      </c>
      <c r="AU145" s="256" t="s">
        <v>95</v>
      </c>
      <c r="AV145" s="13" t="s">
        <v>95</v>
      </c>
      <c r="AW145" s="13" t="s">
        <v>42</v>
      </c>
      <c r="AX145" s="13" t="s">
        <v>93</v>
      </c>
      <c r="AY145" s="256" t="s">
        <v>157</v>
      </c>
    </row>
    <row r="146" spans="1:65" s="2" customFormat="1" ht="66.75" customHeight="1">
      <c r="A146" s="38"/>
      <c r="B146" s="39"/>
      <c r="C146" s="228" t="s">
        <v>228</v>
      </c>
      <c r="D146" s="228" t="s">
        <v>159</v>
      </c>
      <c r="E146" s="229" t="s">
        <v>766</v>
      </c>
      <c r="F146" s="230" t="s">
        <v>767</v>
      </c>
      <c r="G146" s="231" t="s">
        <v>761</v>
      </c>
      <c r="H146" s="232">
        <v>0.075</v>
      </c>
      <c r="I146" s="233"/>
      <c r="J146" s="234">
        <f>ROUND(I146*H146,2)</f>
        <v>0</v>
      </c>
      <c r="K146" s="230" t="s">
        <v>735</v>
      </c>
      <c r="L146" s="44"/>
      <c r="M146" s="235" t="s">
        <v>1</v>
      </c>
      <c r="N146" s="236" t="s">
        <v>51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164</v>
      </c>
      <c r="AT146" s="239" t="s">
        <v>159</v>
      </c>
      <c r="AU146" s="239" t="s">
        <v>95</v>
      </c>
      <c r="AY146" s="16" t="s">
        <v>157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6" t="s">
        <v>93</v>
      </c>
      <c r="BK146" s="240">
        <f>ROUND(I146*H146,2)</f>
        <v>0</v>
      </c>
      <c r="BL146" s="16" t="s">
        <v>164</v>
      </c>
      <c r="BM146" s="239" t="s">
        <v>246</v>
      </c>
    </row>
    <row r="147" spans="1:51" s="13" customFormat="1" ht="12">
      <c r="A147" s="13"/>
      <c r="B147" s="246"/>
      <c r="C147" s="247"/>
      <c r="D147" s="241" t="s">
        <v>168</v>
      </c>
      <c r="E147" s="248" t="s">
        <v>1</v>
      </c>
      <c r="F147" s="249" t="s">
        <v>762</v>
      </c>
      <c r="G147" s="247"/>
      <c r="H147" s="250">
        <v>0.075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168</v>
      </c>
      <c r="AU147" s="256" t="s">
        <v>95</v>
      </c>
      <c r="AV147" s="13" t="s">
        <v>95</v>
      </c>
      <c r="AW147" s="13" t="s">
        <v>42</v>
      </c>
      <c r="AX147" s="13" t="s">
        <v>93</v>
      </c>
      <c r="AY147" s="256" t="s">
        <v>157</v>
      </c>
    </row>
    <row r="148" spans="1:65" s="2" customFormat="1" ht="66.75" customHeight="1">
      <c r="A148" s="38"/>
      <c r="B148" s="39"/>
      <c r="C148" s="228" t="s">
        <v>234</v>
      </c>
      <c r="D148" s="228" t="s">
        <v>159</v>
      </c>
      <c r="E148" s="229" t="s">
        <v>768</v>
      </c>
      <c r="F148" s="230" t="s">
        <v>769</v>
      </c>
      <c r="G148" s="231" t="s">
        <v>761</v>
      </c>
      <c r="H148" s="232">
        <v>0.005</v>
      </c>
      <c r="I148" s="233"/>
      <c r="J148" s="234">
        <f>ROUND(I148*H148,2)</f>
        <v>0</v>
      </c>
      <c r="K148" s="230" t="s">
        <v>735</v>
      </c>
      <c r="L148" s="44"/>
      <c r="M148" s="235" t="s">
        <v>1</v>
      </c>
      <c r="N148" s="236" t="s">
        <v>51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164</v>
      </c>
      <c r="AT148" s="239" t="s">
        <v>159</v>
      </c>
      <c r="AU148" s="239" t="s">
        <v>95</v>
      </c>
      <c r="AY148" s="16" t="s">
        <v>157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6" t="s">
        <v>93</v>
      </c>
      <c r="BK148" s="240">
        <f>ROUND(I148*H148,2)</f>
        <v>0</v>
      </c>
      <c r="BL148" s="16" t="s">
        <v>164</v>
      </c>
      <c r="BM148" s="239" t="s">
        <v>257</v>
      </c>
    </row>
    <row r="149" spans="1:51" s="13" customFormat="1" ht="12">
      <c r="A149" s="13"/>
      <c r="B149" s="246"/>
      <c r="C149" s="247"/>
      <c r="D149" s="241" t="s">
        <v>168</v>
      </c>
      <c r="E149" s="248" t="s">
        <v>1</v>
      </c>
      <c r="F149" s="249" t="s">
        <v>765</v>
      </c>
      <c r="G149" s="247"/>
      <c r="H149" s="250">
        <v>0.005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6" t="s">
        <v>168</v>
      </c>
      <c r="AU149" s="256" t="s">
        <v>95</v>
      </c>
      <c r="AV149" s="13" t="s">
        <v>95</v>
      </c>
      <c r="AW149" s="13" t="s">
        <v>42</v>
      </c>
      <c r="AX149" s="13" t="s">
        <v>93</v>
      </c>
      <c r="AY149" s="256" t="s">
        <v>157</v>
      </c>
    </row>
    <row r="150" spans="1:65" s="2" customFormat="1" ht="76.35" customHeight="1">
      <c r="A150" s="38"/>
      <c r="B150" s="39"/>
      <c r="C150" s="228" t="s">
        <v>239</v>
      </c>
      <c r="D150" s="228" t="s">
        <v>159</v>
      </c>
      <c r="E150" s="229" t="s">
        <v>770</v>
      </c>
      <c r="F150" s="230" t="s">
        <v>771</v>
      </c>
      <c r="G150" s="231" t="s">
        <v>162</v>
      </c>
      <c r="H150" s="232">
        <v>8</v>
      </c>
      <c r="I150" s="233"/>
      <c r="J150" s="234">
        <f>ROUND(I150*H150,2)</f>
        <v>0</v>
      </c>
      <c r="K150" s="230" t="s">
        <v>735</v>
      </c>
      <c r="L150" s="44"/>
      <c r="M150" s="235" t="s">
        <v>1</v>
      </c>
      <c r="N150" s="236" t="s">
        <v>51</v>
      </c>
      <c r="O150" s="91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9" t="s">
        <v>164</v>
      </c>
      <c r="AT150" s="239" t="s">
        <v>159</v>
      </c>
      <c r="AU150" s="239" t="s">
        <v>95</v>
      </c>
      <c r="AY150" s="16" t="s">
        <v>157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6" t="s">
        <v>93</v>
      </c>
      <c r="BK150" s="240">
        <f>ROUND(I150*H150,2)</f>
        <v>0</v>
      </c>
      <c r="BL150" s="16" t="s">
        <v>164</v>
      </c>
      <c r="BM150" s="239" t="s">
        <v>269</v>
      </c>
    </row>
    <row r="151" spans="1:51" s="13" customFormat="1" ht="12">
      <c r="A151" s="13"/>
      <c r="B151" s="246"/>
      <c r="C151" s="247"/>
      <c r="D151" s="241" t="s">
        <v>168</v>
      </c>
      <c r="E151" s="248" t="s">
        <v>1</v>
      </c>
      <c r="F151" s="249" t="s">
        <v>772</v>
      </c>
      <c r="G151" s="247"/>
      <c r="H151" s="250">
        <v>8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168</v>
      </c>
      <c r="AU151" s="256" t="s">
        <v>95</v>
      </c>
      <c r="AV151" s="13" t="s">
        <v>95</v>
      </c>
      <c r="AW151" s="13" t="s">
        <v>42</v>
      </c>
      <c r="AX151" s="13" t="s">
        <v>93</v>
      </c>
      <c r="AY151" s="256" t="s">
        <v>157</v>
      </c>
    </row>
    <row r="152" spans="1:65" s="2" customFormat="1" ht="16.5" customHeight="1">
      <c r="A152" s="38"/>
      <c r="B152" s="39"/>
      <c r="C152" s="268" t="s">
        <v>246</v>
      </c>
      <c r="D152" s="268" t="s">
        <v>240</v>
      </c>
      <c r="E152" s="269" t="s">
        <v>773</v>
      </c>
      <c r="F152" s="270" t="s">
        <v>774</v>
      </c>
      <c r="G152" s="271" t="s">
        <v>272</v>
      </c>
      <c r="H152" s="272">
        <v>2</v>
      </c>
      <c r="I152" s="273"/>
      <c r="J152" s="274">
        <f>ROUND(I152*H152,2)</f>
        <v>0</v>
      </c>
      <c r="K152" s="270" t="s">
        <v>735</v>
      </c>
      <c r="L152" s="275"/>
      <c r="M152" s="276" t="s">
        <v>1</v>
      </c>
      <c r="N152" s="277" t="s">
        <v>51</v>
      </c>
      <c r="O152" s="91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9" t="s">
        <v>210</v>
      </c>
      <c r="AT152" s="239" t="s">
        <v>240</v>
      </c>
      <c r="AU152" s="239" t="s">
        <v>95</v>
      </c>
      <c r="AY152" s="16" t="s">
        <v>157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6" t="s">
        <v>93</v>
      </c>
      <c r="BK152" s="240">
        <f>ROUND(I152*H152,2)</f>
        <v>0</v>
      </c>
      <c r="BL152" s="16" t="s">
        <v>164</v>
      </c>
      <c r="BM152" s="239" t="s">
        <v>278</v>
      </c>
    </row>
    <row r="153" spans="1:47" s="2" customFormat="1" ht="12">
      <c r="A153" s="38"/>
      <c r="B153" s="39"/>
      <c r="C153" s="40"/>
      <c r="D153" s="241" t="s">
        <v>166</v>
      </c>
      <c r="E153" s="40"/>
      <c r="F153" s="242" t="s">
        <v>749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166</v>
      </c>
      <c r="AU153" s="16" t="s">
        <v>95</v>
      </c>
    </row>
    <row r="154" spans="1:51" s="13" customFormat="1" ht="12">
      <c r="A154" s="13"/>
      <c r="B154" s="246"/>
      <c r="C154" s="247"/>
      <c r="D154" s="241" t="s">
        <v>168</v>
      </c>
      <c r="E154" s="248" t="s">
        <v>1</v>
      </c>
      <c r="F154" s="249" t="s">
        <v>95</v>
      </c>
      <c r="G154" s="247"/>
      <c r="H154" s="250">
        <v>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168</v>
      </c>
      <c r="AU154" s="256" t="s">
        <v>95</v>
      </c>
      <c r="AV154" s="13" t="s">
        <v>95</v>
      </c>
      <c r="AW154" s="13" t="s">
        <v>42</v>
      </c>
      <c r="AX154" s="13" t="s">
        <v>93</v>
      </c>
      <c r="AY154" s="256" t="s">
        <v>157</v>
      </c>
    </row>
    <row r="155" spans="1:65" s="2" customFormat="1" ht="76.35" customHeight="1">
      <c r="A155" s="38"/>
      <c r="B155" s="39"/>
      <c r="C155" s="228" t="s">
        <v>8</v>
      </c>
      <c r="D155" s="228" t="s">
        <v>159</v>
      </c>
      <c r="E155" s="229" t="s">
        <v>775</v>
      </c>
      <c r="F155" s="230" t="s">
        <v>776</v>
      </c>
      <c r="G155" s="231" t="s">
        <v>162</v>
      </c>
      <c r="H155" s="232">
        <v>340</v>
      </c>
      <c r="I155" s="233"/>
      <c r="J155" s="234">
        <f>ROUND(I155*H155,2)</f>
        <v>0</v>
      </c>
      <c r="K155" s="230" t="s">
        <v>735</v>
      </c>
      <c r="L155" s="44"/>
      <c r="M155" s="235" t="s">
        <v>1</v>
      </c>
      <c r="N155" s="236" t="s">
        <v>51</v>
      </c>
      <c r="O155" s="91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9" t="s">
        <v>164</v>
      </c>
      <c r="AT155" s="239" t="s">
        <v>159</v>
      </c>
      <c r="AU155" s="239" t="s">
        <v>95</v>
      </c>
      <c r="AY155" s="16" t="s">
        <v>157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6" t="s">
        <v>93</v>
      </c>
      <c r="BK155" s="240">
        <f>ROUND(I155*H155,2)</f>
        <v>0</v>
      </c>
      <c r="BL155" s="16" t="s">
        <v>164</v>
      </c>
      <c r="BM155" s="239" t="s">
        <v>290</v>
      </c>
    </row>
    <row r="156" spans="1:51" s="13" customFormat="1" ht="12">
      <c r="A156" s="13"/>
      <c r="B156" s="246"/>
      <c r="C156" s="247"/>
      <c r="D156" s="241" t="s">
        <v>168</v>
      </c>
      <c r="E156" s="248" t="s">
        <v>1</v>
      </c>
      <c r="F156" s="249" t="s">
        <v>777</v>
      </c>
      <c r="G156" s="247"/>
      <c r="H156" s="250">
        <v>340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168</v>
      </c>
      <c r="AU156" s="256" t="s">
        <v>95</v>
      </c>
      <c r="AV156" s="13" t="s">
        <v>95</v>
      </c>
      <c r="AW156" s="13" t="s">
        <v>42</v>
      </c>
      <c r="AX156" s="13" t="s">
        <v>93</v>
      </c>
      <c r="AY156" s="256" t="s">
        <v>157</v>
      </c>
    </row>
    <row r="157" spans="1:65" s="2" customFormat="1" ht="21.75" customHeight="1">
      <c r="A157" s="38"/>
      <c r="B157" s="39"/>
      <c r="C157" s="268" t="s">
        <v>257</v>
      </c>
      <c r="D157" s="268" t="s">
        <v>240</v>
      </c>
      <c r="E157" s="269" t="s">
        <v>778</v>
      </c>
      <c r="F157" s="270" t="s">
        <v>779</v>
      </c>
      <c r="G157" s="271" t="s">
        <v>272</v>
      </c>
      <c r="H157" s="272">
        <v>3</v>
      </c>
      <c r="I157" s="273"/>
      <c r="J157" s="274">
        <f>ROUND(I157*H157,2)</f>
        <v>0</v>
      </c>
      <c r="K157" s="270" t="s">
        <v>735</v>
      </c>
      <c r="L157" s="275"/>
      <c r="M157" s="276" t="s">
        <v>1</v>
      </c>
      <c r="N157" s="277" t="s">
        <v>51</v>
      </c>
      <c r="O157" s="91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9" t="s">
        <v>210</v>
      </c>
      <c r="AT157" s="239" t="s">
        <v>240</v>
      </c>
      <c r="AU157" s="239" t="s">
        <v>95</v>
      </c>
      <c r="AY157" s="16" t="s">
        <v>157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6" t="s">
        <v>93</v>
      </c>
      <c r="BK157" s="240">
        <f>ROUND(I157*H157,2)</f>
        <v>0</v>
      </c>
      <c r="BL157" s="16" t="s">
        <v>164</v>
      </c>
      <c r="BM157" s="239" t="s">
        <v>301</v>
      </c>
    </row>
    <row r="158" spans="1:47" s="2" customFormat="1" ht="12">
      <c r="A158" s="38"/>
      <c r="B158" s="39"/>
      <c r="C158" s="40"/>
      <c r="D158" s="241" t="s">
        <v>166</v>
      </c>
      <c r="E158" s="40"/>
      <c r="F158" s="242" t="s">
        <v>749</v>
      </c>
      <c r="G158" s="40"/>
      <c r="H158" s="40"/>
      <c r="I158" s="243"/>
      <c r="J158" s="40"/>
      <c r="K158" s="40"/>
      <c r="L158" s="44"/>
      <c r="M158" s="244"/>
      <c r="N158" s="24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166</v>
      </c>
      <c r="AU158" s="16" t="s">
        <v>95</v>
      </c>
    </row>
    <row r="159" spans="1:51" s="13" customFormat="1" ht="12">
      <c r="A159" s="13"/>
      <c r="B159" s="246"/>
      <c r="C159" s="247"/>
      <c r="D159" s="241" t="s">
        <v>168</v>
      </c>
      <c r="E159" s="248" t="s">
        <v>1</v>
      </c>
      <c r="F159" s="249" t="s">
        <v>780</v>
      </c>
      <c r="G159" s="247"/>
      <c r="H159" s="250">
        <v>3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168</v>
      </c>
      <c r="AU159" s="256" t="s">
        <v>95</v>
      </c>
      <c r="AV159" s="13" t="s">
        <v>95</v>
      </c>
      <c r="AW159" s="13" t="s">
        <v>42</v>
      </c>
      <c r="AX159" s="13" t="s">
        <v>93</v>
      </c>
      <c r="AY159" s="256" t="s">
        <v>157</v>
      </c>
    </row>
    <row r="160" spans="1:65" s="2" customFormat="1" ht="21.75" customHeight="1">
      <c r="A160" s="38"/>
      <c r="B160" s="39"/>
      <c r="C160" s="268" t="s">
        <v>264</v>
      </c>
      <c r="D160" s="268" t="s">
        <v>240</v>
      </c>
      <c r="E160" s="269" t="s">
        <v>781</v>
      </c>
      <c r="F160" s="270" t="s">
        <v>782</v>
      </c>
      <c r="G160" s="271" t="s">
        <v>272</v>
      </c>
      <c r="H160" s="272">
        <v>574</v>
      </c>
      <c r="I160" s="273"/>
      <c r="J160" s="274">
        <f>ROUND(I160*H160,2)</f>
        <v>0</v>
      </c>
      <c r="K160" s="270" t="s">
        <v>735</v>
      </c>
      <c r="L160" s="275"/>
      <c r="M160" s="276" t="s">
        <v>1</v>
      </c>
      <c r="N160" s="277" t="s">
        <v>51</v>
      </c>
      <c r="O160" s="91"/>
      <c r="P160" s="237">
        <f>O160*H160</f>
        <v>0</v>
      </c>
      <c r="Q160" s="237">
        <v>0.00018</v>
      </c>
      <c r="R160" s="237">
        <f>Q160*H160</f>
        <v>0.10332000000000001</v>
      </c>
      <c r="S160" s="237">
        <v>0</v>
      </c>
      <c r="T160" s="23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9" t="s">
        <v>210</v>
      </c>
      <c r="AT160" s="239" t="s">
        <v>240</v>
      </c>
      <c r="AU160" s="239" t="s">
        <v>95</v>
      </c>
      <c r="AY160" s="16" t="s">
        <v>157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6" t="s">
        <v>93</v>
      </c>
      <c r="BK160" s="240">
        <f>ROUND(I160*H160,2)</f>
        <v>0</v>
      </c>
      <c r="BL160" s="16" t="s">
        <v>164</v>
      </c>
      <c r="BM160" s="239" t="s">
        <v>783</v>
      </c>
    </row>
    <row r="161" spans="1:51" s="13" customFormat="1" ht="12">
      <c r="A161" s="13"/>
      <c r="B161" s="246"/>
      <c r="C161" s="247"/>
      <c r="D161" s="241" t="s">
        <v>168</v>
      </c>
      <c r="E161" s="248" t="s">
        <v>1</v>
      </c>
      <c r="F161" s="249" t="s">
        <v>784</v>
      </c>
      <c r="G161" s="247"/>
      <c r="H161" s="250">
        <v>574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6" t="s">
        <v>168</v>
      </c>
      <c r="AU161" s="256" t="s">
        <v>95</v>
      </c>
      <c r="AV161" s="13" t="s">
        <v>95</v>
      </c>
      <c r="AW161" s="13" t="s">
        <v>42</v>
      </c>
      <c r="AX161" s="13" t="s">
        <v>93</v>
      </c>
      <c r="AY161" s="256" t="s">
        <v>157</v>
      </c>
    </row>
    <row r="162" spans="1:65" s="2" customFormat="1" ht="21.75" customHeight="1">
      <c r="A162" s="38"/>
      <c r="B162" s="39"/>
      <c r="C162" s="268" t="s">
        <v>269</v>
      </c>
      <c r="D162" s="268" t="s">
        <v>240</v>
      </c>
      <c r="E162" s="269" t="s">
        <v>785</v>
      </c>
      <c r="F162" s="270" t="s">
        <v>786</v>
      </c>
      <c r="G162" s="271" t="s">
        <v>272</v>
      </c>
      <c r="H162" s="272">
        <v>410</v>
      </c>
      <c r="I162" s="273"/>
      <c r="J162" s="274">
        <f>ROUND(I162*H162,2)</f>
        <v>0</v>
      </c>
      <c r="K162" s="270" t="s">
        <v>735</v>
      </c>
      <c r="L162" s="275"/>
      <c r="M162" s="276" t="s">
        <v>1</v>
      </c>
      <c r="N162" s="277" t="s">
        <v>51</v>
      </c>
      <c r="O162" s="91"/>
      <c r="P162" s="237">
        <f>O162*H162</f>
        <v>0</v>
      </c>
      <c r="Q162" s="237">
        <v>0.00021</v>
      </c>
      <c r="R162" s="237">
        <f>Q162*H162</f>
        <v>0.08610000000000001</v>
      </c>
      <c r="S162" s="237">
        <v>0</v>
      </c>
      <c r="T162" s="23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9" t="s">
        <v>210</v>
      </c>
      <c r="AT162" s="239" t="s">
        <v>240</v>
      </c>
      <c r="AU162" s="239" t="s">
        <v>95</v>
      </c>
      <c r="AY162" s="16" t="s">
        <v>157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6" t="s">
        <v>93</v>
      </c>
      <c r="BK162" s="240">
        <f>ROUND(I162*H162,2)</f>
        <v>0</v>
      </c>
      <c r="BL162" s="16" t="s">
        <v>164</v>
      </c>
      <c r="BM162" s="239" t="s">
        <v>787</v>
      </c>
    </row>
    <row r="163" spans="1:51" s="13" customFormat="1" ht="12">
      <c r="A163" s="13"/>
      <c r="B163" s="246"/>
      <c r="C163" s="247"/>
      <c r="D163" s="241" t="s">
        <v>168</v>
      </c>
      <c r="E163" s="248" t="s">
        <v>1</v>
      </c>
      <c r="F163" s="249" t="s">
        <v>788</v>
      </c>
      <c r="G163" s="247"/>
      <c r="H163" s="250">
        <v>410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6" t="s">
        <v>168</v>
      </c>
      <c r="AU163" s="256" t="s">
        <v>95</v>
      </c>
      <c r="AV163" s="13" t="s">
        <v>95</v>
      </c>
      <c r="AW163" s="13" t="s">
        <v>42</v>
      </c>
      <c r="AX163" s="13" t="s">
        <v>93</v>
      </c>
      <c r="AY163" s="256" t="s">
        <v>157</v>
      </c>
    </row>
    <row r="164" spans="1:65" s="2" customFormat="1" ht="24.15" customHeight="1">
      <c r="A164" s="38"/>
      <c r="B164" s="39"/>
      <c r="C164" s="268" t="s">
        <v>274</v>
      </c>
      <c r="D164" s="268" t="s">
        <v>240</v>
      </c>
      <c r="E164" s="269" t="s">
        <v>789</v>
      </c>
      <c r="F164" s="270" t="s">
        <v>790</v>
      </c>
      <c r="G164" s="271" t="s">
        <v>272</v>
      </c>
      <c r="H164" s="272">
        <v>55</v>
      </c>
      <c r="I164" s="273"/>
      <c r="J164" s="274">
        <f>ROUND(I164*H164,2)</f>
        <v>0</v>
      </c>
      <c r="K164" s="270" t="s">
        <v>735</v>
      </c>
      <c r="L164" s="275"/>
      <c r="M164" s="276" t="s">
        <v>1</v>
      </c>
      <c r="N164" s="277" t="s">
        <v>51</v>
      </c>
      <c r="O164" s="91"/>
      <c r="P164" s="237">
        <f>O164*H164</f>
        <v>0</v>
      </c>
      <c r="Q164" s="237">
        <v>0.00111</v>
      </c>
      <c r="R164" s="237">
        <f>Q164*H164</f>
        <v>0.06105000000000001</v>
      </c>
      <c r="S164" s="237">
        <v>0</v>
      </c>
      <c r="T164" s="23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9" t="s">
        <v>210</v>
      </c>
      <c r="AT164" s="239" t="s">
        <v>240</v>
      </c>
      <c r="AU164" s="239" t="s">
        <v>95</v>
      </c>
      <c r="AY164" s="16" t="s">
        <v>157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6" t="s">
        <v>93</v>
      </c>
      <c r="BK164" s="240">
        <f>ROUND(I164*H164,2)</f>
        <v>0</v>
      </c>
      <c r="BL164" s="16" t="s">
        <v>164</v>
      </c>
      <c r="BM164" s="239" t="s">
        <v>791</v>
      </c>
    </row>
    <row r="165" spans="1:51" s="13" customFormat="1" ht="12">
      <c r="A165" s="13"/>
      <c r="B165" s="246"/>
      <c r="C165" s="247"/>
      <c r="D165" s="241" t="s">
        <v>168</v>
      </c>
      <c r="E165" s="248" t="s">
        <v>1</v>
      </c>
      <c r="F165" s="249" t="s">
        <v>792</v>
      </c>
      <c r="G165" s="247"/>
      <c r="H165" s="250">
        <v>55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168</v>
      </c>
      <c r="AU165" s="256" t="s">
        <v>95</v>
      </c>
      <c r="AV165" s="13" t="s">
        <v>95</v>
      </c>
      <c r="AW165" s="13" t="s">
        <v>42</v>
      </c>
      <c r="AX165" s="13" t="s">
        <v>93</v>
      </c>
      <c r="AY165" s="256" t="s">
        <v>157</v>
      </c>
    </row>
    <row r="166" spans="1:65" s="2" customFormat="1" ht="24.15" customHeight="1">
      <c r="A166" s="38"/>
      <c r="B166" s="39"/>
      <c r="C166" s="268" t="s">
        <v>278</v>
      </c>
      <c r="D166" s="268" t="s">
        <v>240</v>
      </c>
      <c r="E166" s="269" t="s">
        <v>793</v>
      </c>
      <c r="F166" s="270" t="s">
        <v>794</v>
      </c>
      <c r="G166" s="271" t="s">
        <v>272</v>
      </c>
      <c r="H166" s="272">
        <v>45</v>
      </c>
      <c r="I166" s="273"/>
      <c r="J166" s="274">
        <f>ROUND(I166*H166,2)</f>
        <v>0</v>
      </c>
      <c r="K166" s="270" t="s">
        <v>735</v>
      </c>
      <c r="L166" s="275"/>
      <c r="M166" s="276" t="s">
        <v>1</v>
      </c>
      <c r="N166" s="277" t="s">
        <v>51</v>
      </c>
      <c r="O166" s="91"/>
      <c r="P166" s="237">
        <f>O166*H166</f>
        <v>0</v>
      </c>
      <c r="Q166" s="237">
        <v>0.00123</v>
      </c>
      <c r="R166" s="237">
        <f>Q166*H166</f>
        <v>0.055349999999999996</v>
      </c>
      <c r="S166" s="237">
        <v>0</v>
      </c>
      <c r="T166" s="23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9" t="s">
        <v>210</v>
      </c>
      <c r="AT166" s="239" t="s">
        <v>240</v>
      </c>
      <c r="AU166" s="239" t="s">
        <v>95</v>
      </c>
      <c r="AY166" s="16" t="s">
        <v>157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6" t="s">
        <v>93</v>
      </c>
      <c r="BK166" s="240">
        <f>ROUND(I166*H166,2)</f>
        <v>0</v>
      </c>
      <c r="BL166" s="16" t="s">
        <v>164</v>
      </c>
      <c r="BM166" s="239" t="s">
        <v>795</v>
      </c>
    </row>
    <row r="167" spans="1:51" s="13" customFormat="1" ht="12">
      <c r="A167" s="13"/>
      <c r="B167" s="246"/>
      <c r="C167" s="247"/>
      <c r="D167" s="241" t="s">
        <v>168</v>
      </c>
      <c r="E167" s="248" t="s">
        <v>1</v>
      </c>
      <c r="F167" s="249" t="s">
        <v>796</v>
      </c>
      <c r="G167" s="247"/>
      <c r="H167" s="250">
        <v>45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6" t="s">
        <v>168</v>
      </c>
      <c r="AU167" s="256" t="s">
        <v>95</v>
      </c>
      <c r="AV167" s="13" t="s">
        <v>95</v>
      </c>
      <c r="AW167" s="13" t="s">
        <v>42</v>
      </c>
      <c r="AX167" s="13" t="s">
        <v>93</v>
      </c>
      <c r="AY167" s="256" t="s">
        <v>157</v>
      </c>
    </row>
    <row r="168" spans="1:65" s="2" customFormat="1" ht="24.15" customHeight="1">
      <c r="A168" s="38"/>
      <c r="B168" s="39"/>
      <c r="C168" s="228" t="s">
        <v>7</v>
      </c>
      <c r="D168" s="228" t="s">
        <v>159</v>
      </c>
      <c r="E168" s="229" t="s">
        <v>797</v>
      </c>
      <c r="F168" s="230" t="s">
        <v>798</v>
      </c>
      <c r="G168" s="231" t="s">
        <v>761</v>
      </c>
      <c r="H168" s="232">
        <v>1.8</v>
      </c>
      <c r="I168" s="233"/>
      <c r="J168" s="234">
        <f>ROUND(I168*H168,2)</f>
        <v>0</v>
      </c>
      <c r="K168" s="230" t="s">
        <v>1</v>
      </c>
      <c r="L168" s="44"/>
      <c r="M168" s="235" t="s">
        <v>1</v>
      </c>
      <c r="N168" s="236" t="s">
        <v>51</v>
      </c>
      <c r="O168" s="91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9" t="s">
        <v>164</v>
      </c>
      <c r="AT168" s="239" t="s">
        <v>159</v>
      </c>
      <c r="AU168" s="239" t="s">
        <v>95</v>
      </c>
      <c r="AY168" s="16" t="s">
        <v>157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6" t="s">
        <v>93</v>
      </c>
      <c r="BK168" s="240">
        <f>ROUND(I168*H168,2)</f>
        <v>0</v>
      </c>
      <c r="BL168" s="16" t="s">
        <v>164</v>
      </c>
      <c r="BM168" s="239" t="s">
        <v>799</v>
      </c>
    </row>
    <row r="169" spans="1:47" s="2" customFormat="1" ht="12">
      <c r="A169" s="38"/>
      <c r="B169" s="39"/>
      <c r="C169" s="40"/>
      <c r="D169" s="241" t="s">
        <v>166</v>
      </c>
      <c r="E169" s="40"/>
      <c r="F169" s="242" t="s">
        <v>800</v>
      </c>
      <c r="G169" s="40"/>
      <c r="H169" s="40"/>
      <c r="I169" s="243"/>
      <c r="J169" s="40"/>
      <c r="K169" s="40"/>
      <c r="L169" s="44"/>
      <c r="M169" s="244"/>
      <c r="N169" s="24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6" t="s">
        <v>166</v>
      </c>
      <c r="AU169" s="16" t="s">
        <v>95</v>
      </c>
    </row>
    <row r="170" spans="1:65" s="2" customFormat="1" ht="16.5" customHeight="1">
      <c r="A170" s="38"/>
      <c r="B170" s="39"/>
      <c r="C170" s="228" t="s">
        <v>290</v>
      </c>
      <c r="D170" s="228" t="s">
        <v>159</v>
      </c>
      <c r="E170" s="229" t="s">
        <v>801</v>
      </c>
      <c r="F170" s="230" t="s">
        <v>802</v>
      </c>
      <c r="G170" s="231" t="s">
        <v>183</v>
      </c>
      <c r="H170" s="232">
        <v>70</v>
      </c>
      <c r="I170" s="233"/>
      <c r="J170" s="234">
        <f>ROUND(I170*H170,2)</f>
        <v>0</v>
      </c>
      <c r="K170" s="230" t="s">
        <v>735</v>
      </c>
      <c r="L170" s="44"/>
      <c r="M170" s="235" t="s">
        <v>1</v>
      </c>
      <c r="N170" s="236" t="s">
        <v>51</v>
      </c>
      <c r="O170" s="91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9" t="s">
        <v>164</v>
      </c>
      <c r="AT170" s="239" t="s">
        <v>159</v>
      </c>
      <c r="AU170" s="239" t="s">
        <v>95</v>
      </c>
      <c r="AY170" s="16" t="s">
        <v>157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6" t="s">
        <v>93</v>
      </c>
      <c r="BK170" s="240">
        <f>ROUND(I170*H170,2)</f>
        <v>0</v>
      </c>
      <c r="BL170" s="16" t="s">
        <v>164</v>
      </c>
      <c r="BM170" s="239" t="s">
        <v>803</v>
      </c>
    </row>
    <row r="171" spans="1:65" s="2" customFormat="1" ht="16.5" customHeight="1">
      <c r="A171" s="38"/>
      <c r="B171" s="39"/>
      <c r="C171" s="268" t="s">
        <v>296</v>
      </c>
      <c r="D171" s="268" t="s">
        <v>240</v>
      </c>
      <c r="E171" s="269" t="s">
        <v>741</v>
      </c>
      <c r="F171" s="270" t="s">
        <v>742</v>
      </c>
      <c r="G171" s="271" t="s">
        <v>205</v>
      </c>
      <c r="H171" s="272">
        <v>126</v>
      </c>
      <c r="I171" s="273"/>
      <c r="J171" s="274">
        <f>ROUND(I171*H171,2)</f>
        <v>0</v>
      </c>
      <c r="K171" s="270" t="s">
        <v>735</v>
      </c>
      <c r="L171" s="275"/>
      <c r="M171" s="276" t="s">
        <v>1</v>
      </c>
      <c r="N171" s="277" t="s">
        <v>51</v>
      </c>
      <c r="O171" s="91"/>
      <c r="P171" s="237">
        <f>O171*H171</f>
        <v>0</v>
      </c>
      <c r="Q171" s="237">
        <v>1</v>
      </c>
      <c r="R171" s="237">
        <f>Q171*H171</f>
        <v>126</v>
      </c>
      <c r="S171" s="237">
        <v>0</v>
      </c>
      <c r="T171" s="23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9" t="s">
        <v>210</v>
      </c>
      <c r="AT171" s="239" t="s">
        <v>240</v>
      </c>
      <c r="AU171" s="239" t="s">
        <v>95</v>
      </c>
      <c r="AY171" s="16" t="s">
        <v>157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6" t="s">
        <v>93</v>
      </c>
      <c r="BK171" s="240">
        <f>ROUND(I171*H171,2)</f>
        <v>0</v>
      </c>
      <c r="BL171" s="16" t="s">
        <v>164</v>
      </c>
      <c r="BM171" s="239" t="s">
        <v>804</v>
      </c>
    </row>
    <row r="172" spans="1:65" s="2" customFormat="1" ht="76.35" customHeight="1">
      <c r="A172" s="38"/>
      <c r="B172" s="39"/>
      <c r="C172" s="228" t="s">
        <v>301</v>
      </c>
      <c r="D172" s="228" t="s">
        <v>159</v>
      </c>
      <c r="E172" s="229" t="s">
        <v>805</v>
      </c>
      <c r="F172" s="230" t="s">
        <v>806</v>
      </c>
      <c r="G172" s="231" t="s">
        <v>807</v>
      </c>
      <c r="H172" s="232">
        <v>12</v>
      </c>
      <c r="I172" s="233"/>
      <c r="J172" s="234">
        <f>ROUND(I172*H172,2)</f>
        <v>0</v>
      </c>
      <c r="K172" s="230" t="s">
        <v>735</v>
      </c>
      <c r="L172" s="44"/>
      <c r="M172" s="235" t="s">
        <v>1</v>
      </c>
      <c r="N172" s="236" t="s">
        <v>51</v>
      </c>
      <c r="O172" s="91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9" t="s">
        <v>164</v>
      </c>
      <c r="AT172" s="239" t="s">
        <v>159</v>
      </c>
      <c r="AU172" s="239" t="s">
        <v>95</v>
      </c>
      <c r="AY172" s="16" t="s">
        <v>157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6" t="s">
        <v>93</v>
      </c>
      <c r="BK172" s="240">
        <f>ROUND(I172*H172,2)</f>
        <v>0</v>
      </c>
      <c r="BL172" s="16" t="s">
        <v>164</v>
      </c>
      <c r="BM172" s="239" t="s">
        <v>316</v>
      </c>
    </row>
    <row r="173" spans="1:51" s="13" customFormat="1" ht="12">
      <c r="A173" s="13"/>
      <c r="B173" s="246"/>
      <c r="C173" s="247"/>
      <c r="D173" s="241" t="s">
        <v>168</v>
      </c>
      <c r="E173" s="248" t="s">
        <v>1</v>
      </c>
      <c r="F173" s="249" t="s">
        <v>234</v>
      </c>
      <c r="G173" s="247"/>
      <c r="H173" s="250">
        <v>12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168</v>
      </c>
      <c r="AU173" s="256" t="s">
        <v>95</v>
      </c>
      <c r="AV173" s="13" t="s">
        <v>95</v>
      </c>
      <c r="AW173" s="13" t="s">
        <v>42</v>
      </c>
      <c r="AX173" s="13" t="s">
        <v>93</v>
      </c>
      <c r="AY173" s="256" t="s">
        <v>157</v>
      </c>
    </row>
    <row r="174" spans="1:65" s="2" customFormat="1" ht="78" customHeight="1">
      <c r="A174" s="38"/>
      <c r="B174" s="39"/>
      <c r="C174" s="228" t="s">
        <v>305</v>
      </c>
      <c r="D174" s="228" t="s">
        <v>159</v>
      </c>
      <c r="E174" s="229" t="s">
        <v>808</v>
      </c>
      <c r="F174" s="230" t="s">
        <v>809</v>
      </c>
      <c r="G174" s="231" t="s">
        <v>162</v>
      </c>
      <c r="H174" s="232">
        <v>500</v>
      </c>
      <c r="I174" s="233"/>
      <c r="J174" s="234">
        <f>ROUND(I174*H174,2)</f>
        <v>0</v>
      </c>
      <c r="K174" s="230" t="s">
        <v>735</v>
      </c>
      <c r="L174" s="44"/>
      <c r="M174" s="235" t="s">
        <v>1</v>
      </c>
      <c r="N174" s="236" t="s">
        <v>51</v>
      </c>
      <c r="O174" s="91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9" t="s">
        <v>164</v>
      </c>
      <c r="AT174" s="239" t="s">
        <v>159</v>
      </c>
      <c r="AU174" s="239" t="s">
        <v>95</v>
      </c>
      <c r="AY174" s="16" t="s">
        <v>157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6" t="s">
        <v>93</v>
      </c>
      <c r="BK174" s="240">
        <f>ROUND(I174*H174,2)</f>
        <v>0</v>
      </c>
      <c r="BL174" s="16" t="s">
        <v>164</v>
      </c>
      <c r="BM174" s="239" t="s">
        <v>324</v>
      </c>
    </row>
    <row r="175" spans="1:51" s="13" customFormat="1" ht="12">
      <c r="A175" s="13"/>
      <c r="B175" s="246"/>
      <c r="C175" s="247"/>
      <c r="D175" s="241" t="s">
        <v>168</v>
      </c>
      <c r="E175" s="248" t="s">
        <v>1</v>
      </c>
      <c r="F175" s="249" t="s">
        <v>810</v>
      </c>
      <c r="G175" s="247"/>
      <c r="H175" s="250">
        <v>340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168</v>
      </c>
      <c r="AU175" s="256" t="s">
        <v>95</v>
      </c>
      <c r="AV175" s="13" t="s">
        <v>95</v>
      </c>
      <c r="AW175" s="13" t="s">
        <v>42</v>
      </c>
      <c r="AX175" s="13" t="s">
        <v>86</v>
      </c>
      <c r="AY175" s="256" t="s">
        <v>157</v>
      </c>
    </row>
    <row r="176" spans="1:51" s="13" customFormat="1" ht="12">
      <c r="A176" s="13"/>
      <c r="B176" s="246"/>
      <c r="C176" s="247"/>
      <c r="D176" s="241" t="s">
        <v>168</v>
      </c>
      <c r="E176" s="248" t="s">
        <v>1</v>
      </c>
      <c r="F176" s="249" t="s">
        <v>811</v>
      </c>
      <c r="G176" s="247"/>
      <c r="H176" s="250">
        <v>160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6" t="s">
        <v>168</v>
      </c>
      <c r="AU176" s="256" t="s">
        <v>95</v>
      </c>
      <c r="AV176" s="13" t="s">
        <v>95</v>
      </c>
      <c r="AW176" s="13" t="s">
        <v>42</v>
      </c>
      <c r="AX176" s="13" t="s">
        <v>86</v>
      </c>
      <c r="AY176" s="256" t="s">
        <v>157</v>
      </c>
    </row>
    <row r="177" spans="1:51" s="14" customFormat="1" ht="12">
      <c r="A177" s="14"/>
      <c r="B177" s="257"/>
      <c r="C177" s="258"/>
      <c r="D177" s="241" t="s">
        <v>168</v>
      </c>
      <c r="E177" s="259" t="s">
        <v>1</v>
      </c>
      <c r="F177" s="260" t="s">
        <v>189</v>
      </c>
      <c r="G177" s="258"/>
      <c r="H177" s="261">
        <v>500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7" t="s">
        <v>168</v>
      </c>
      <c r="AU177" s="267" t="s">
        <v>95</v>
      </c>
      <c r="AV177" s="14" t="s">
        <v>164</v>
      </c>
      <c r="AW177" s="14" t="s">
        <v>42</v>
      </c>
      <c r="AX177" s="14" t="s">
        <v>93</v>
      </c>
      <c r="AY177" s="267" t="s">
        <v>157</v>
      </c>
    </row>
    <row r="178" spans="1:65" s="2" customFormat="1" ht="76.35" customHeight="1">
      <c r="A178" s="38"/>
      <c r="B178" s="39"/>
      <c r="C178" s="228" t="s">
        <v>308</v>
      </c>
      <c r="D178" s="228" t="s">
        <v>159</v>
      </c>
      <c r="E178" s="229" t="s">
        <v>812</v>
      </c>
      <c r="F178" s="230" t="s">
        <v>813</v>
      </c>
      <c r="G178" s="231" t="s">
        <v>272</v>
      </c>
      <c r="H178" s="232">
        <v>2</v>
      </c>
      <c r="I178" s="233"/>
      <c r="J178" s="234">
        <f>ROUND(I178*H178,2)</f>
        <v>0</v>
      </c>
      <c r="K178" s="230" t="s">
        <v>735</v>
      </c>
      <c r="L178" s="44"/>
      <c r="M178" s="235" t="s">
        <v>1</v>
      </c>
      <c r="N178" s="236" t="s">
        <v>51</v>
      </c>
      <c r="O178" s="91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9" t="s">
        <v>164</v>
      </c>
      <c r="AT178" s="239" t="s">
        <v>159</v>
      </c>
      <c r="AU178" s="239" t="s">
        <v>95</v>
      </c>
      <c r="AY178" s="16" t="s">
        <v>157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6" t="s">
        <v>93</v>
      </c>
      <c r="BK178" s="240">
        <f>ROUND(I178*H178,2)</f>
        <v>0</v>
      </c>
      <c r="BL178" s="16" t="s">
        <v>164</v>
      </c>
      <c r="BM178" s="239" t="s">
        <v>332</v>
      </c>
    </row>
    <row r="179" spans="1:51" s="13" customFormat="1" ht="12">
      <c r="A179" s="13"/>
      <c r="B179" s="246"/>
      <c r="C179" s="247"/>
      <c r="D179" s="241" t="s">
        <v>168</v>
      </c>
      <c r="E179" s="248" t="s">
        <v>1</v>
      </c>
      <c r="F179" s="249" t="s">
        <v>95</v>
      </c>
      <c r="G179" s="247"/>
      <c r="H179" s="250">
        <v>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6" t="s">
        <v>168</v>
      </c>
      <c r="AU179" s="256" t="s">
        <v>95</v>
      </c>
      <c r="AV179" s="13" t="s">
        <v>95</v>
      </c>
      <c r="AW179" s="13" t="s">
        <v>42</v>
      </c>
      <c r="AX179" s="13" t="s">
        <v>93</v>
      </c>
      <c r="AY179" s="256" t="s">
        <v>157</v>
      </c>
    </row>
    <row r="180" spans="1:65" s="2" customFormat="1" ht="24.15" customHeight="1">
      <c r="A180" s="38"/>
      <c r="B180" s="39"/>
      <c r="C180" s="268" t="s">
        <v>312</v>
      </c>
      <c r="D180" s="268" t="s">
        <v>240</v>
      </c>
      <c r="E180" s="269" t="s">
        <v>814</v>
      </c>
      <c r="F180" s="270" t="s">
        <v>815</v>
      </c>
      <c r="G180" s="271" t="s">
        <v>272</v>
      </c>
      <c r="H180" s="272">
        <v>2</v>
      </c>
      <c r="I180" s="273"/>
      <c r="J180" s="274">
        <f>ROUND(I180*H180,2)</f>
        <v>0</v>
      </c>
      <c r="K180" s="270" t="s">
        <v>735</v>
      </c>
      <c r="L180" s="275"/>
      <c r="M180" s="276" t="s">
        <v>1</v>
      </c>
      <c r="N180" s="277" t="s">
        <v>51</v>
      </c>
      <c r="O180" s="91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9" t="s">
        <v>210</v>
      </c>
      <c r="AT180" s="239" t="s">
        <v>240</v>
      </c>
      <c r="AU180" s="239" t="s">
        <v>95</v>
      </c>
      <c r="AY180" s="16" t="s">
        <v>157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6" t="s">
        <v>93</v>
      </c>
      <c r="BK180" s="240">
        <f>ROUND(I180*H180,2)</f>
        <v>0</v>
      </c>
      <c r="BL180" s="16" t="s">
        <v>164</v>
      </c>
      <c r="BM180" s="239" t="s">
        <v>308</v>
      </c>
    </row>
    <row r="181" spans="1:47" s="2" customFormat="1" ht="12">
      <c r="A181" s="38"/>
      <c r="B181" s="39"/>
      <c r="C181" s="40"/>
      <c r="D181" s="241" t="s">
        <v>166</v>
      </c>
      <c r="E181" s="40"/>
      <c r="F181" s="242" t="s">
        <v>749</v>
      </c>
      <c r="G181" s="40"/>
      <c r="H181" s="40"/>
      <c r="I181" s="243"/>
      <c r="J181" s="40"/>
      <c r="K181" s="40"/>
      <c r="L181" s="44"/>
      <c r="M181" s="244"/>
      <c r="N181" s="24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6" t="s">
        <v>166</v>
      </c>
      <c r="AU181" s="16" t="s">
        <v>95</v>
      </c>
    </row>
    <row r="182" spans="1:51" s="13" customFormat="1" ht="12">
      <c r="A182" s="13"/>
      <c r="B182" s="246"/>
      <c r="C182" s="247"/>
      <c r="D182" s="241" t="s">
        <v>168</v>
      </c>
      <c r="E182" s="248" t="s">
        <v>1</v>
      </c>
      <c r="F182" s="249" t="s">
        <v>95</v>
      </c>
      <c r="G182" s="247"/>
      <c r="H182" s="250">
        <v>2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6" t="s">
        <v>168</v>
      </c>
      <c r="AU182" s="256" t="s">
        <v>95</v>
      </c>
      <c r="AV182" s="13" t="s">
        <v>95</v>
      </c>
      <c r="AW182" s="13" t="s">
        <v>42</v>
      </c>
      <c r="AX182" s="13" t="s">
        <v>93</v>
      </c>
      <c r="AY182" s="256" t="s">
        <v>157</v>
      </c>
    </row>
    <row r="183" spans="1:63" s="12" customFormat="1" ht="25.9" customHeight="1">
      <c r="A183" s="12"/>
      <c r="B183" s="212"/>
      <c r="C183" s="213"/>
      <c r="D183" s="214" t="s">
        <v>85</v>
      </c>
      <c r="E183" s="215" t="s">
        <v>816</v>
      </c>
      <c r="F183" s="215" t="s">
        <v>817</v>
      </c>
      <c r="G183" s="213"/>
      <c r="H183" s="213"/>
      <c r="I183" s="216"/>
      <c r="J183" s="217">
        <f>BK183</f>
        <v>0</v>
      </c>
      <c r="K183" s="213"/>
      <c r="L183" s="218"/>
      <c r="M183" s="219"/>
      <c r="N183" s="220"/>
      <c r="O183" s="220"/>
      <c r="P183" s="221">
        <f>SUM(P184:P202)</f>
        <v>0</v>
      </c>
      <c r="Q183" s="220"/>
      <c r="R183" s="221">
        <f>SUM(R184:R202)</f>
        <v>0</v>
      </c>
      <c r="S183" s="220"/>
      <c r="T183" s="222">
        <f>SUM(T184:T202)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3" t="s">
        <v>164</v>
      </c>
      <c r="AT183" s="224" t="s">
        <v>85</v>
      </c>
      <c r="AU183" s="224" t="s">
        <v>86</v>
      </c>
      <c r="AY183" s="223" t="s">
        <v>157</v>
      </c>
      <c r="BK183" s="225">
        <f>SUM(BK184:BK202)</f>
        <v>0</v>
      </c>
    </row>
    <row r="184" spans="1:65" s="2" customFormat="1" ht="21.75" customHeight="1">
      <c r="A184" s="38"/>
      <c r="B184" s="39"/>
      <c r="C184" s="228" t="s">
        <v>316</v>
      </c>
      <c r="D184" s="228" t="s">
        <v>159</v>
      </c>
      <c r="E184" s="229" t="s">
        <v>818</v>
      </c>
      <c r="F184" s="230" t="s">
        <v>819</v>
      </c>
      <c r="G184" s="231" t="s">
        <v>205</v>
      </c>
      <c r="H184" s="232">
        <v>427.075</v>
      </c>
      <c r="I184" s="233"/>
      <c r="J184" s="234">
        <f>ROUND(I184*H184,2)</f>
        <v>0</v>
      </c>
      <c r="K184" s="230" t="s">
        <v>735</v>
      </c>
      <c r="L184" s="44"/>
      <c r="M184" s="235" t="s">
        <v>1</v>
      </c>
      <c r="N184" s="236" t="s">
        <v>51</v>
      </c>
      <c r="O184" s="91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9" t="s">
        <v>820</v>
      </c>
      <c r="AT184" s="239" t="s">
        <v>159</v>
      </c>
      <c r="AU184" s="239" t="s">
        <v>93</v>
      </c>
      <c r="AY184" s="16" t="s">
        <v>157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6" t="s">
        <v>93</v>
      </c>
      <c r="BK184" s="240">
        <f>ROUND(I184*H184,2)</f>
        <v>0</v>
      </c>
      <c r="BL184" s="16" t="s">
        <v>820</v>
      </c>
      <c r="BM184" s="239" t="s">
        <v>821</v>
      </c>
    </row>
    <row r="185" spans="1:65" s="2" customFormat="1" ht="76.35" customHeight="1">
      <c r="A185" s="38"/>
      <c r="B185" s="39"/>
      <c r="C185" s="228" t="s">
        <v>320</v>
      </c>
      <c r="D185" s="228" t="s">
        <v>159</v>
      </c>
      <c r="E185" s="229" t="s">
        <v>822</v>
      </c>
      <c r="F185" s="230" t="s">
        <v>823</v>
      </c>
      <c r="G185" s="231" t="s">
        <v>205</v>
      </c>
      <c r="H185" s="232">
        <v>427.075</v>
      </c>
      <c r="I185" s="233"/>
      <c r="J185" s="234">
        <f>ROUND(I185*H185,2)</f>
        <v>0</v>
      </c>
      <c r="K185" s="230" t="s">
        <v>735</v>
      </c>
      <c r="L185" s="44"/>
      <c r="M185" s="235" t="s">
        <v>1</v>
      </c>
      <c r="N185" s="236" t="s">
        <v>51</v>
      </c>
      <c r="O185" s="91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9" t="s">
        <v>820</v>
      </c>
      <c r="AT185" s="239" t="s">
        <v>159</v>
      </c>
      <c r="AU185" s="239" t="s">
        <v>93</v>
      </c>
      <c r="AY185" s="16" t="s">
        <v>157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6" t="s">
        <v>93</v>
      </c>
      <c r="BK185" s="240">
        <f>ROUND(I185*H185,2)</f>
        <v>0</v>
      </c>
      <c r="BL185" s="16" t="s">
        <v>820</v>
      </c>
      <c r="BM185" s="239" t="s">
        <v>343</v>
      </c>
    </row>
    <row r="186" spans="1:51" s="13" customFormat="1" ht="12">
      <c r="A186" s="13"/>
      <c r="B186" s="246"/>
      <c r="C186" s="247"/>
      <c r="D186" s="241" t="s">
        <v>168</v>
      </c>
      <c r="E186" s="248" t="s">
        <v>1</v>
      </c>
      <c r="F186" s="249" t="s">
        <v>824</v>
      </c>
      <c r="G186" s="247"/>
      <c r="H186" s="250">
        <v>0.488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6" t="s">
        <v>168</v>
      </c>
      <c r="AU186" s="256" t="s">
        <v>93</v>
      </c>
      <c r="AV186" s="13" t="s">
        <v>95</v>
      </c>
      <c r="AW186" s="13" t="s">
        <v>42</v>
      </c>
      <c r="AX186" s="13" t="s">
        <v>86</v>
      </c>
      <c r="AY186" s="256" t="s">
        <v>157</v>
      </c>
    </row>
    <row r="187" spans="1:51" s="13" customFormat="1" ht="12">
      <c r="A187" s="13"/>
      <c r="B187" s="246"/>
      <c r="C187" s="247"/>
      <c r="D187" s="241" t="s">
        <v>168</v>
      </c>
      <c r="E187" s="248" t="s">
        <v>1</v>
      </c>
      <c r="F187" s="249" t="s">
        <v>825</v>
      </c>
      <c r="G187" s="247"/>
      <c r="H187" s="250">
        <v>2.06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6" t="s">
        <v>168</v>
      </c>
      <c r="AU187" s="256" t="s">
        <v>93</v>
      </c>
      <c r="AV187" s="13" t="s">
        <v>95</v>
      </c>
      <c r="AW187" s="13" t="s">
        <v>42</v>
      </c>
      <c r="AX187" s="13" t="s">
        <v>86</v>
      </c>
      <c r="AY187" s="256" t="s">
        <v>157</v>
      </c>
    </row>
    <row r="188" spans="1:51" s="13" customFormat="1" ht="12">
      <c r="A188" s="13"/>
      <c r="B188" s="246"/>
      <c r="C188" s="247"/>
      <c r="D188" s="241" t="s">
        <v>168</v>
      </c>
      <c r="E188" s="248" t="s">
        <v>1</v>
      </c>
      <c r="F188" s="249" t="s">
        <v>826</v>
      </c>
      <c r="G188" s="247"/>
      <c r="H188" s="250">
        <v>4.05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6" t="s">
        <v>168</v>
      </c>
      <c r="AU188" s="256" t="s">
        <v>93</v>
      </c>
      <c r="AV188" s="13" t="s">
        <v>95</v>
      </c>
      <c r="AW188" s="13" t="s">
        <v>42</v>
      </c>
      <c r="AX188" s="13" t="s">
        <v>86</v>
      </c>
      <c r="AY188" s="256" t="s">
        <v>157</v>
      </c>
    </row>
    <row r="189" spans="1:51" s="13" customFormat="1" ht="12">
      <c r="A189" s="13"/>
      <c r="B189" s="246"/>
      <c r="C189" s="247"/>
      <c r="D189" s="241" t="s">
        <v>168</v>
      </c>
      <c r="E189" s="248" t="s">
        <v>1</v>
      </c>
      <c r="F189" s="249" t="s">
        <v>827</v>
      </c>
      <c r="G189" s="247"/>
      <c r="H189" s="250">
        <v>0.177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168</v>
      </c>
      <c r="AU189" s="256" t="s">
        <v>93</v>
      </c>
      <c r="AV189" s="13" t="s">
        <v>95</v>
      </c>
      <c r="AW189" s="13" t="s">
        <v>42</v>
      </c>
      <c r="AX189" s="13" t="s">
        <v>86</v>
      </c>
      <c r="AY189" s="256" t="s">
        <v>157</v>
      </c>
    </row>
    <row r="190" spans="1:51" s="13" customFormat="1" ht="12">
      <c r="A190" s="13"/>
      <c r="B190" s="246"/>
      <c r="C190" s="247"/>
      <c r="D190" s="241" t="s">
        <v>168</v>
      </c>
      <c r="E190" s="248" t="s">
        <v>1</v>
      </c>
      <c r="F190" s="249" t="s">
        <v>828</v>
      </c>
      <c r="G190" s="247"/>
      <c r="H190" s="250">
        <v>420.3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6" t="s">
        <v>168</v>
      </c>
      <c r="AU190" s="256" t="s">
        <v>93</v>
      </c>
      <c r="AV190" s="13" t="s">
        <v>95</v>
      </c>
      <c r="AW190" s="13" t="s">
        <v>42</v>
      </c>
      <c r="AX190" s="13" t="s">
        <v>86</v>
      </c>
      <c r="AY190" s="256" t="s">
        <v>157</v>
      </c>
    </row>
    <row r="191" spans="1:51" s="14" customFormat="1" ht="12">
      <c r="A191" s="14"/>
      <c r="B191" s="257"/>
      <c r="C191" s="258"/>
      <c r="D191" s="241" t="s">
        <v>168</v>
      </c>
      <c r="E191" s="259" t="s">
        <v>1</v>
      </c>
      <c r="F191" s="260" t="s">
        <v>189</v>
      </c>
      <c r="G191" s="258"/>
      <c r="H191" s="261">
        <v>427.075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7" t="s">
        <v>168</v>
      </c>
      <c r="AU191" s="267" t="s">
        <v>93</v>
      </c>
      <c r="AV191" s="14" t="s">
        <v>164</v>
      </c>
      <c r="AW191" s="14" t="s">
        <v>42</v>
      </c>
      <c r="AX191" s="14" t="s">
        <v>93</v>
      </c>
      <c r="AY191" s="267" t="s">
        <v>157</v>
      </c>
    </row>
    <row r="192" spans="1:65" s="2" customFormat="1" ht="24.15" customHeight="1">
      <c r="A192" s="38"/>
      <c r="B192" s="39"/>
      <c r="C192" s="228" t="s">
        <v>324</v>
      </c>
      <c r="D192" s="228" t="s">
        <v>159</v>
      </c>
      <c r="E192" s="229" t="s">
        <v>829</v>
      </c>
      <c r="F192" s="230" t="s">
        <v>830</v>
      </c>
      <c r="G192" s="231" t="s">
        <v>205</v>
      </c>
      <c r="H192" s="232">
        <v>233.5</v>
      </c>
      <c r="I192" s="233"/>
      <c r="J192" s="234">
        <f>ROUND(I192*H192,2)</f>
        <v>0</v>
      </c>
      <c r="K192" s="230" t="s">
        <v>735</v>
      </c>
      <c r="L192" s="44"/>
      <c r="M192" s="235" t="s">
        <v>1</v>
      </c>
      <c r="N192" s="236" t="s">
        <v>51</v>
      </c>
      <c r="O192" s="91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9" t="s">
        <v>642</v>
      </c>
      <c r="AT192" s="239" t="s">
        <v>159</v>
      </c>
      <c r="AU192" s="239" t="s">
        <v>93</v>
      </c>
      <c r="AY192" s="16" t="s">
        <v>157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6" t="s">
        <v>93</v>
      </c>
      <c r="BK192" s="240">
        <f>ROUND(I192*H192,2)</f>
        <v>0</v>
      </c>
      <c r="BL192" s="16" t="s">
        <v>642</v>
      </c>
      <c r="BM192" s="239" t="s">
        <v>831</v>
      </c>
    </row>
    <row r="193" spans="1:65" s="2" customFormat="1" ht="21.75" customHeight="1">
      <c r="A193" s="38"/>
      <c r="B193" s="39"/>
      <c r="C193" s="228" t="s">
        <v>328</v>
      </c>
      <c r="D193" s="228" t="s">
        <v>159</v>
      </c>
      <c r="E193" s="229" t="s">
        <v>832</v>
      </c>
      <c r="F193" s="230" t="s">
        <v>833</v>
      </c>
      <c r="G193" s="231" t="s">
        <v>205</v>
      </c>
      <c r="H193" s="232">
        <v>2.06</v>
      </c>
      <c r="I193" s="233"/>
      <c r="J193" s="234">
        <f>ROUND(I193*H193,2)</f>
        <v>0</v>
      </c>
      <c r="K193" s="230" t="s">
        <v>735</v>
      </c>
      <c r="L193" s="44"/>
      <c r="M193" s="235" t="s">
        <v>1</v>
      </c>
      <c r="N193" s="236" t="s">
        <v>51</v>
      </c>
      <c r="O193" s="91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9" t="s">
        <v>642</v>
      </c>
      <c r="AT193" s="239" t="s">
        <v>159</v>
      </c>
      <c r="AU193" s="239" t="s">
        <v>93</v>
      </c>
      <c r="AY193" s="16" t="s">
        <v>157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6" t="s">
        <v>93</v>
      </c>
      <c r="BK193" s="240">
        <f>ROUND(I193*H193,2)</f>
        <v>0</v>
      </c>
      <c r="BL193" s="16" t="s">
        <v>642</v>
      </c>
      <c r="BM193" s="239" t="s">
        <v>834</v>
      </c>
    </row>
    <row r="194" spans="1:51" s="13" customFormat="1" ht="12">
      <c r="A194" s="13"/>
      <c r="B194" s="246"/>
      <c r="C194" s="247"/>
      <c r="D194" s="241" t="s">
        <v>168</v>
      </c>
      <c r="E194" s="248" t="s">
        <v>1</v>
      </c>
      <c r="F194" s="249" t="s">
        <v>835</v>
      </c>
      <c r="G194" s="247"/>
      <c r="H194" s="250">
        <v>2.06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6" t="s">
        <v>168</v>
      </c>
      <c r="AU194" s="256" t="s">
        <v>93</v>
      </c>
      <c r="AV194" s="13" t="s">
        <v>95</v>
      </c>
      <c r="AW194" s="13" t="s">
        <v>42</v>
      </c>
      <c r="AX194" s="13" t="s">
        <v>93</v>
      </c>
      <c r="AY194" s="256" t="s">
        <v>157</v>
      </c>
    </row>
    <row r="195" spans="1:65" s="2" customFormat="1" ht="16.5" customHeight="1">
      <c r="A195" s="38"/>
      <c r="B195" s="39"/>
      <c r="C195" s="228" t="s">
        <v>332</v>
      </c>
      <c r="D195" s="228" t="s">
        <v>159</v>
      </c>
      <c r="E195" s="229" t="s">
        <v>836</v>
      </c>
      <c r="F195" s="230" t="s">
        <v>837</v>
      </c>
      <c r="G195" s="231" t="s">
        <v>205</v>
      </c>
      <c r="H195" s="232">
        <v>0.177</v>
      </c>
      <c r="I195" s="233"/>
      <c r="J195" s="234">
        <f>ROUND(I195*H195,2)</f>
        <v>0</v>
      </c>
      <c r="K195" s="230" t="s">
        <v>735</v>
      </c>
      <c r="L195" s="44"/>
      <c r="M195" s="235" t="s">
        <v>1</v>
      </c>
      <c r="N195" s="236" t="s">
        <v>51</v>
      </c>
      <c r="O195" s="91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9" t="s">
        <v>642</v>
      </c>
      <c r="AT195" s="239" t="s">
        <v>159</v>
      </c>
      <c r="AU195" s="239" t="s">
        <v>93</v>
      </c>
      <c r="AY195" s="16" t="s">
        <v>157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6" t="s">
        <v>93</v>
      </c>
      <c r="BK195" s="240">
        <f>ROUND(I195*H195,2)</f>
        <v>0</v>
      </c>
      <c r="BL195" s="16" t="s">
        <v>642</v>
      </c>
      <c r="BM195" s="239" t="s">
        <v>838</v>
      </c>
    </row>
    <row r="196" spans="1:65" s="2" customFormat="1" ht="16.5" customHeight="1">
      <c r="A196" s="38"/>
      <c r="B196" s="39"/>
      <c r="C196" s="228" t="s">
        <v>338</v>
      </c>
      <c r="D196" s="228" t="s">
        <v>159</v>
      </c>
      <c r="E196" s="229" t="s">
        <v>839</v>
      </c>
      <c r="F196" s="230" t="s">
        <v>840</v>
      </c>
      <c r="G196" s="231" t="s">
        <v>205</v>
      </c>
      <c r="H196" s="232">
        <v>4.05</v>
      </c>
      <c r="I196" s="233"/>
      <c r="J196" s="234">
        <f>ROUND(I196*H196,2)</f>
        <v>0</v>
      </c>
      <c r="K196" s="230" t="s">
        <v>735</v>
      </c>
      <c r="L196" s="44"/>
      <c r="M196" s="235" t="s">
        <v>1</v>
      </c>
      <c r="N196" s="236" t="s">
        <v>51</v>
      </c>
      <c r="O196" s="91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9" t="s">
        <v>642</v>
      </c>
      <c r="AT196" s="239" t="s">
        <v>159</v>
      </c>
      <c r="AU196" s="239" t="s">
        <v>93</v>
      </c>
      <c r="AY196" s="16" t="s">
        <v>157</v>
      </c>
      <c r="BE196" s="240">
        <f>IF(N196="základní",J196,0)</f>
        <v>0</v>
      </c>
      <c r="BF196" s="240">
        <f>IF(N196="snížená",J196,0)</f>
        <v>0</v>
      </c>
      <c r="BG196" s="240">
        <f>IF(N196="zákl. přenesená",J196,0)</f>
        <v>0</v>
      </c>
      <c r="BH196" s="240">
        <f>IF(N196="sníž. přenesená",J196,0)</f>
        <v>0</v>
      </c>
      <c r="BI196" s="240">
        <f>IF(N196="nulová",J196,0)</f>
        <v>0</v>
      </c>
      <c r="BJ196" s="16" t="s">
        <v>93</v>
      </c>
      <c r="BK196" s="240">
        <f>ROUND(I196*H196,2)</f>
        <v>0</v>
      </c>
      <c r="BL196" s="16" t="s">
        <v>642</v>
      </c>
      <c r="BM196" s="239" t="s">
        <v>841</v>
      </c>
    </row>
    <row r="197" spans="1:51" s="13" customFormat="1" ht="12">
      <c r="A197" s="13"/>
      <c r="B197" s="246"/>
      <c r="C197" s="247"/>
      <c r="D197" s="241" t="s">
        <v>168</v>
      </c>
      <c r="E197" s="248" t="s">
        <v>1</v>
      </c>
      <c r="F197" s="249" t="s">
        <v>842</v>
      </c>
      <c r="G197" s="247"/>
      <c r="H197" s="250">
        <v>4.05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168</v>
      </c>
      <c r="AU197" s="256" t="s">
        <v>93</v>
      </c>
      <c r="AV197" s="13" t="s">
        <v>95</v>
      </c>
      <c r="AW197" s="13" t="s">
        <v>42</v>
      </c>
      <c r="AX197" s="13" t="s">
        <v>93</v>
      </c>
      <c r="AY197" s="256" t="s">
        <v>157</v>
      </c>
    </row>
    <row r="198" spans="1:65" s="2" customFormat="1" ht="24.15" customHeight="1">
      <c r="A198" s="38"/>
      <c r="B198" s="39"/>
      <c r="C198" s="228" t="s">
        <v>343</v>
      </c>
      <c r="D198" s="228" t="s">
        <v>159</v>
      </c>
      <c r="E198" s="229" t="s">
        <v>843</v>
      </c>
      <c r="F198" s="230" t="s">
        <v>844</v>
      </c>
      <c r="G198" s="231" t="s">
        <v>205</v>
      </c>
      <c r="H198" s="232">
        <v>23.932</v>
      </c>
      <c r="I198" s="233"/>
      <c r="J198" s="234">
        <f>ROUND(I198*H198,2)</f>
        <v>0</v>
      </c>
      <c r="K198" s="230" t="s">
        <v>735</v>
      </c>
      <c r="L198" s="44"/>
      <c r="M198" s="235" t="s">
        <v>1</v>
      </c>
      <c r="N198" s="236" t="s">
        <v>51</v>
      </c>
      <c r="O198" s="91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9" t="s">
        <v>820</v>
      </c>
      <c r="AT198" s="239" t="s">
        <v>159</v>
      </c>
      <c r="AU198" s="239" t="s">
        <v>93</v>
      </c>
      <c r="AY198" s="16" t="s">
        <v>157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6" t="s">
        <v>93</v>
      </c>
      <c r="BK198" s="240">
        <f>ROUND(I198*H198,2)</f>
        <v>0</v>
      </c>
      <c r="BL198" s="16" t="s">
        <v>820</v>
      </c>
      <c r="BM198" s="239" t="s">
        <v>845</v>
      </c>
    </row>
    <row r="199" spans="1:65" s="2" customFormat="1" ht="76.35" customHeight="1">
      <c r="A199" s="38"/>
      <c r="B199" s="39"/>
      <c r="C199" s="228" t="s">
        <v>349</v>
      </c>
      <c r="D199" s="228" t="s">
        <v>159</v>
      </c>
      <c r="E199" s="229" t="s">
        <v>846</v>
      </c>
      <c r="F199" s="230" t="s">
        <v>847</v>
      </c>
      <c r="G199" s="231" t="s">
        <v>205</v>
      </c>
      <c r="H199" s="232">
        <v>23.932</v>
      </c>
      <c r="I199" s="233"/>
      <c r="J199" s="234">
        <f>ROUND(I199*H199,2)</f>
        <v>0</v>
      </c>
      <c r="K199" s="230" t="s">
        <v>735</v>
      </c>
      <c r="L199" s="44"/>
      <c r="M199" s="235" t="s">
        <v>1</v>
      </c>
      <c r="N199" s="236" t="s">
        <v>51</v>
      </c>
      <c r="O199" s="91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9" t="s">
        <v>820</v>
      </c>
      <c r="AT199" s="239" t="s">
        <v>159</v>
      </c>
      <c r="AU199" s="239" t="s">
        <v>93</v>
      </c>
      <c r="AY199" s="16" t="s">
        <v>157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6" t="s">
        <v>93</v>
      </c>
      <c r="BK199" s="240">
        <f>ROUND(I199*H199,2)</f>
        <v>0</v>
      </c>
      <c r="BL199" s="16" t="s">
        <v>820</v>
      </c>
      <c r="BM199" s="239" t="s">
        <v>354</v>
      </c>
    </row>
    <row r="200" spans="1:51" s="13" customFormat="1" ht="12">
      <c r="A200" s="13"/>
      <c r="B200" s="246"/>
      <c r="C200" s="247"/>
      <c r="D200" s="241" t="s">
        <v>168</v>
      </c>
      <c r="E200" s="248" t="s">
        <v>1</v>
      </c>
      <c r="F200" s="249" t="s">
        <v>848</v>
      </c>
      <c r="G200" s="247"/>
      <c r="H200" s="250">
        <v>17.78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6" t="s">
        <v>168</v>
      </c>
      <c r="AU200" s="256" t="s">
        <v>93</v>
      </c>
      <c r="AV200" s="13" t="s">
        <v>95</v>
      </c>
      <c r="AW200" s="13" t="s">
        <v>42</v>
      </c>
      <c r="AX200" s="13" t="s">
        <v>86</v>
      </c>
      <c r="AY200" s="256" t="s">
        <v>157</v>
      </c>
    </row>
    <row r="201" spans="1:51" s="13" customFormat="1" ht="12">
      <c r="A201" s="13"/>
      <c r="B201" s="246"/>
      <c r="C201" s="247"/>
      <c r="D201" s="241" t="s">
        <v>168</v>
      </c>
      <c r="E201" s="248" t="s">
        <v>1</v>
      </c>
      <c r="F201" s="249" t="s">
        <v>849</v>
      </c>
      <c r="G201" s="247"/>
      <c r="H201" s="250">
        <v>6.152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6" t="s">
        <v>168</v>
      </c>
      <c r="AU201" s="256" t="s">
        <v>93</v>
      </c>
      <c r="AV201" s="13" t="s">
        <v>95</v>
      </c>
      <c r="AW201" s="13" t="s">
        <v>42</v>
      </c>
      <c r="AX201" s="13" t="s">
        <v>86</v>
      </c>
      <c r="AY201" s="256" t="s">
        <v>157</v>
      </c>
    </row>
    <row r="202" spans="1:51" s="14" customFormat="1" ht="12">
      <c r="A202" s="14"/>
      <c r="B202" s="257"/>
      <c r="C202" s="258"/>
      <c r="D202" s="241" t="s">
        <v>168</v>
      </c>
      <c r="E202" s="259" t="s">
        <v>1</v>
      </c>
      <c r="F202" s="260" t="s">
        <v>189</v>
      </c>
      <c r="G202" s="258"/>
      <c r="H202" s="261">
        <v>23.932</v>
      </c>
      <c r="I202" s="262"/>
      <c r="J202" s="258"/>
      <c r="K202" s="258"/>
      <c r="L202" s="263"/>
      <c r="M202" s="287"/>
      <c r="N202" s="288"/>
      <c r="O202" s="288"/>
      <c r="P202" s="288"/>
      <c r="Q202" s="288"/>
      <c r="R202" s="288"/>
      <c r="S202" s="288"/>
      <c r="T202" s="28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168</v>
      </c>
      <c r="AU202" s="267" t="s">
        <v>93</v>
      </c>
      <c r="AV202" s="14" t="s">
        <v>164</v>
      </c>
      <c r="AW202" s="14" t="s">
        <v>42</v>
      </c>
      <c r="AX202" s="14" t="s">
        <v>93</v>
      </c>
      <c r="AY202" s="267" t="s">
        <v>157</v>
      </c>
    </row>
    <row r="203" spans="1:31" s="2" customFormat="1" ht="6.95" customHeight="1">
      <c r="A203" s="38"/>
      <c r="B203" s="66"/>
      <c r="C203" s="67"/>
      <c r="D203" s="67"/>
      <c r="E203" s="67"/>
      <c r="F203" s="67"/>
      <c r="G203" s="67"/>
      <c r="H203" s="67"/>
      <c r="I203" s="67"/>
      <c r="J203" s="67"/>
      <c r="K203" s="67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password="C71F" sheet="1" objects="1" scenarios="1" formatColumns="0" formatRows="0" autoFilter="0"/>
  <autoFilter ref="C121:K202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95</v>
      </c>
    </row>
    <row r="4" spans="2:46" s="1" customFormat="1" ht="24.95" customHeight="1">
      <c r="B4" s="19"/>
      <c r="D4" s="148" t="s">
        <v>113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zakázky'!K6</f>
        <v>Oprava mostu v km 1,508 trati Kralupy nad Vltavou - Neratovice</v>
      </c>
      <c r="F7" s="150"/>
      <c r="G7" s="150"/>
      <c r="H7" s="150"/>
      <c r="L7" s="19"/>
    </row>
    <row r="8" spans="2:12" s="1" customFormat="1" ht="12" customHeight="1">
      <c r="B8" s="19"/>
      <c r="D8" s="150" t="s">
        <v>114</v>
      </c>
      <c r="L8" s="19"/>
    </row>
    <row r="9" spans="1:31" s="2" customFormat="1" ht="16.5" customHeight="1">
      <c r="A9" s="38"/>
      <c r="B9" s="44"/>
      <c r="C9" s="38"/>
      <c r="D9" s="38"/>
      <c r="E9" s="151" t="s">
        <v>115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850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21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zakázky'!AN8</f>
        <v>9. 11. 2021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154" t="s">
        <v>26</v>
      </c>
      <c r="E15" s="38"/>
      <c r="F15" s="155" t="s">
        <v>27</v>
      </c>
      <c r="G15" s="38"/>
      <c r="H15" s="38"/>
      <c r="I15" s="154" t="s">
        <v>28</v>
      </c>
      <c r="J15" s="155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30</v>
      </c>
      <c r="E16" s="38"/>
      <c r="F16" s="38"/>
      <c r="G16" s="38"/>
      <c r="H16" s="38"/>
      <c r="I16" s="150" t="s">
        <v>31</v>
      </c>
      <c r="J16" s="141" t="s">
        <v>32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33</v>
      </c>
      <c r="F17" s="38"/>
      <c r="G17" s="38"/>
      <c r="H17" s="38"/>
      <c r="I17" s="150" t="s">
        <v>34</v>
      </c>
      <c r="J17" s="141" t="s">
        <v>35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36</v>
      </c>
      <c r="E19" s="38"/>
      <c r="F19" s="38"/>
      <c r="G19" s="38"/>
      <c r="H19" s="38"/>
      <c r="I19" s="150" t="s">
        <v>31</v>
      </c>
      <c r="J19" s="32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2" t="str">
        <f>'Rekapitulace zakázky'!E14</f>
        <v>Vyplň údaj</v>
      </c>
      <c r="F20" s="141"/>
      <c r="G20" s="141"/>
      <c r="H20" s="141"/>
      <c r="I20" s="150" t="s">
        <v>34</v>
      </c>
      <c r="J20" s="32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38</v>
      </c>
      <c r="E22" s="38"/>
      <c r="F22" s="38"/>
      <c r="G22" s="38"/>
      <c r="H22" s="38"/>
      <c r="I22" s="150" t="s">
        <v>31</v>
      </c>
      <c r="J22" s="141" t="s">
        <v>39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40</v>
      </c>
      <c r="F23" s="38"/>
      <c r="G23" s="38"/>
      <c r="H23" s="38"/>
      <c r="I23" s="150" t="s">
        <v>34</v>
      </c>
      <c r="J23" s="141" t="s">
        <v>41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43</v>
      </c>
      <c r="E25" s="38"/>
      <c r="F25" s="38"/>
      <c r="G25" s="38"/>
      <c r="H25" s="38"/>
      <c r="I25" s="150" t="s">
        <v>31</v>
      </c>
      <c r="J25" s="141" t="str">
        <f>IF('Rekapitulace zakázky'!AN19="","",'Rekapitulace zakázky'!AN19)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zakázky'!E20="","",'Rekapitulace zakázky'!E20)</f>
        <v xml:space="preserve"> </v>
      </c>
      <c r="F26" s="38"/>
      <c r="G26" s="38"/>
      <c r="H26" s="38"/>
      <c r="I26" s="150" t="s">
        <v>34</v>
      </c>
      <c r="J26" s="141" t="str">
        <f>IF('Rekapitulace zakázky'!AN20="","",'Rekapitulace zakázky'!AN20)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0"/>
      <c r="E31" s="160"/>
      <c r="F31" s="160"/>
      <c r="G31" s="160"/>
      <c r="H31" s="160"/>
      <c r="I31" s="160"/>
      <c r="J31" s="160"/>
      <c r="K31" s="16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46</v>
      </c>
      <c r="E32" s="38"/>
      <c r="F32" s="38"/>
      <c r="G32" s="38"/>
      <c r="H32" s="38"/>
      <c r="I32" s="38"/>
      <c r="J32" s="162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0"/>
      <c r="E33" s="160"/>
      <c r="F33" s="160"/>
      <c r="G33" s="160"/>
      <c r="H33" s="160"/>
      <c r="I33" s="160"/>
      <c r="J33" s="160"/>
      <c r="K33" s="16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48</v>
      </c>
      <c r="G34" s="38"/>
      <c r="H34" s="38"/>
      <c r="I34" s="163" t="s">
        <v>47</v>
      </c>
      <c r="J34" s="163" t="s">
        <v>49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50</v>
      </c>
      <c r="E35" s="150" t="s">
        <v>51</v>
      </c>
      <c r="F35" s="165">
        <f>ROUND((SUM(BE125:BE152)),2)</f>
        <v>0</v>
      </c>
      <c r="G35" s="38"/>
      <c r="H35" s="38"/>
      <c r="I35" s="166">
        <v>0.21</v>
      </c>
      <c r="J35" s="165">
        <f>ROUND(((SUM(BE125:BE152))*I35),2)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52</v>
      </c>
      <c r="F36" s="165">
        <f>ROUND((SUM(BF125:BF152)),2)</f>
        <v>0</v>
      </c>
      <c r="G36" s="38"/>
      <c r="H36" s="38"/>
      <c r="I36" s="166">
        <v>0.15</v>
      </c>
      <c r="J36" s="165">
        <f>ROUND(((SUM(BF125:BF152))*I36),2)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53</v>
      </c>
      <c r="F37" s="165">
        <f>ROUND((SUM(BG125:BG152)),2)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54</v>
      </c>
      <c r="F38" s="165">
        <f>ROUND((SUM(BH125:BH152)),2)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55</v>
      </c>
      <c r="F39" s="165">
        <f>ROUND((SUM(BI125:BI152)),2)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56</v>
      </c>
      <c r="E41" s="169"/>
      <c r="F41" s="169"/>
      <c r="G41" s="170" t="s">
        <v>57</v>
      </c>
      <c r="H41" s="171" t="s">
        <v>58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2" customFormat="1" ht="14.4" customHeight="1">
      <c r="B49" s="63"/>
      <c r="D49" s="174" t="s">
        <v>59</v>
      </c>
      <c r="E49" s="175"/>
      <c r="F49" s="175"/>
      <c r="G49" s="174" t="s">
        <v>60</v>
      </c>
      <c r="H49" s="175"/>
      <c r="I49" s="175"/>
      <c r="J49" s="175"/>
      <c r="K49" s="175"/>
      <c r="L49" s="6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">
      <c r="A60" s="38"/>
      <c r="B60" s="44"/>
      <c r="C60" s="38"/>
      <c r="D60" s="176" t="s">
        <v>61</v>
      </c>
      <c r="E60" s="177"/>
      <c r="F60" s="178" t="s">
        <v>62</v>
      </c>
      <c r="G60" s="176" t="s">
        <v>61</v>
      </c>
      <c r="H60" s="177"/>
      <c r="I60" s="177"/>
      <c r="J60" s="179" t="s">
        <v>62</v>
      </c>
      <c r="K60" s="177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">
      <c r="A64" s="38"/>
      <c r="B64" s="44"/>
      <c r="C64" s="38"/>
      <c r="D64" s="174" t="s">
        <v>63</v>
      </c>
      <c r="E64" s="180"/>
      <c r="F64" s="180"/>
      <c r="G64" s="174" t="s">
        <v>64</v>
      </c>
      <c r="H64" s="180"/>
      <c r="I64" s="180"/>
      <c r="J64" s="180"/>
      <c r="K64" s="180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">
      <c r="A75" s="38"/>
      <c r="B75" s="44"/>
      <c r="C75" s="38"/>
      <c r="D75" s="176" t="s">
        <v>61</v>
      </c>
      <c r="E75" s="177"/>
      <c r="F75" s="178" t="s">
        <v>62</v>
      </c>
      <c r="G75" s="176" t="s">
        <v>61</v>
      </c>
      <c r="H75" s="177"/>
      <c r="I75" s="177"/>
      <c r="J75" s="179" t="s">
        <v>62</v>
      </c>
      <c r="K75" s="177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2" t="s">
        <v>118</v>
      </c>
      <c r="D81" s="40"/>
      <c r="E81" s="40"/>
      <c r="F81" s="40"/>
      <c r="G81" s="40"/>
      <c r="H81" s="40"/>
      <c r="I81" s="40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16</v>
      </c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85" t="str">
        <f>E7</f>
        <v>Oprava mostu v km 1,508 trati Kralupy nad Vltavou - Neratovice</v>
      </c>
      <c r="F84" s="31"/>
      <c r="G84" s="31"/>
      <c r="H84" s="31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0"/>
      <c r="C85" s="31" t="s">
        <v>114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8"/>
      <c r="B86" s="39"/>
      <c r="C86" s="40"/>
      <c r="D86" s="40"/>
      <c r="E86" s="185" t="s">
        <v>115</v>
      </c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1" t="s">
        <v>116</v>
      </c>
      <c r="D87" s="40"/>
      <c r="E87" s="40"/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 xml:space="preserve">21-12-01/4 - Oprava mostu v km 1,508 _ VRN </v>
      </c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1" t="s">
        <v>22</v>
      </c>
      <c r="D90" s="40"/>
      <c r="E90" s="40"/>
      <c r="F90" s="26" t="str">
        <f>F14</f>
        <v>Chvatěruby</v>
      </c>
      <c r="G90" s="40"/>
      <c r="H90" s="40"/>
      <c r="I90" s="31" t="s">
        <v>24</v>
      </c>
      <c r="J90" s="79" t="str">
        <f>IF(J14="","",J14)</f>
        <v>9. 11. 2021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1" t="s">
        <v>30</v>
      </c>
      <c r="D92" s="40"/>
      <c r="E92" s="40"/>
      <c r="F92" s="26" t="str">
        <f>E17</f>
        <v>Správa železnic, státní organizace</v>
      </c>
      <c r="G92" s="40"/>
      <c r="H92" s="40"/>
      <c r="I92" s="31" t="s">
        <v>38</v>
      </c>
      <c r="J92" s="36" t="str">
        <f>E23</f>
        <v>TOP CON SERVIS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1" t="s">
        <v>36</v>
      </c>
      <c r="D93" s="40"/>
      <c r="E93" s="40"/>
      <c r="F93" s="26" t="str">
        <f>IF(E20="","",E20)</f>
        <v>Vyplň údaj</v>
      </c>
      <c r="G93" s="40"/>
      <c r="H93" s="40"/>
      <c r="I93" s="31" t="s">
        <v>43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86" t="s">
        <v>119</v>
      </c>
      <c r="D95" s="187"/>
      <c r="E95" s="187"/>
      <c r="F95" s="187"/>
      <c r="G95" s="187"/>
      <c r="H95" s="187"/>
      <c r="I95" s="187"/>
      <c r="J95" s="188" t="s">
        <v>120</v>
      </c>
      <c r="K95" s="187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189" t="s">
        <v>121</v>
      </c>
      <c r="D97" s="40"/>
      <c r="E97" s="40"/>
      <c r="F97" s="40"/>
      <c r="G97" s="40"/>
      <c r="H97" s="40"/>
      <c r="I97" s="40"/>
      <c r="J97" s="110">
        <f>J125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6" t="s">
        <v>122</v>
      </c>
    </row>
    <row r="98" spans="1:31" s="9" customFormat="1" ht="24.95" customHeight="1">
      <c r="A98" s="9"/>
      <c r="B98" s="190"/>
      <c r="C98" s="191"/>
      <c r="D98" s="192" t="s">
        <v>851</v>
      </c>
      <c r="E98" s="193"/>
      <c r="F98" s="193"/>
      <c r="G98" s="193"/>
      <c r="H98" s="193"/>
      <c r="I98" s="193"/>
      <c r="J98" s="194">
        <f>J126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852</v>
      </c>
      <c r="E99" s="198"/>
      <c r="F99" s="198"/>
      <c r="G99" s="198"/>
      <c r="H99" s="198"/>
      <c r="I99" s="198"/>
      <c r="J99" s="199">
        <f>J127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853</v>
      </c>
      <c r="E100" s="198"/>
      <c r="F100" s="198"/>
      <c r="G100" s="198"/>
      <c r="H100" s="198"/>
      <c r="I100" s="198"/>
      <c r="J100" s="199">
        <f>J129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854</v>
      </c>
      <c r="E101" s="198"/>
      <c r="F101" s="198"/>
      <c r="G101" s="198"/>
      <c r="H101" s="198"/>
      <c r="I101" s="198"/>
      <c r="J101" s="199">
        <f>J138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855</v>
      </c>
      <c r="E102" s="198"/>
      <c r="F102" s="198"/>
      <c r="G102" s="198"/>
      <c r="H102" s="198"/>
      <c r="I102" s="198"/>
      <c r="J102" s="199">
        <f>J145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856</v>
      </c>
      <c r="E103" s="198"/>
      <c r="F103" s="198"/>
      <c r="G103" s="198"/>
      <c r="H103" s="198"/>
      <c r="I103" s="198"/>
      <c r="J103" s="199">
        <f>J150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2" t="s">
        <v>142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5" t="str">
        <f>E7</f>
        <v>Oprava mostu v km 1,508 trati Kralupy nad Vltavou - Neratovice</v>
      </c>
      <c r="F113" s="31"/>
      <c r="G113" s="31"/>
      <c r="H113" s="31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0"/>
      <c r="C114" s="31" t="s">
        <v>114</v>
      </c>
      <c r="D114" s="21"/>
      <c r="E114" s="21"/>
      <c r="F114" s="21"/>
      <c r="G114" s="21"/>
      <c r="H114" s="21"/>
      <c r="I114" s="21"/>
      <c r="J114" s="21"/>
      <c r="K114" s="21"/>
      <c r="L114" s="19"/>
    </row>
    <row r="115" spans="1:31" s="2" customFormat="1" ht="16.5" customHeight="1">
      <c r="A115" s="38"/>
      <c r="B115" s="39"/>
      <c r="C115" s="40"/>
      <c r="D115" s="40"/>
      <c r="E115" s="185" t="s">
        <v>115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116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 xml:space="preserve">21-12-01/4 - Oprava mostu v km 1,508 _ VRN 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1" t="s">
        <v>22</v>
      </c>
      <c r="D119" s="40"/>
      <c r="E119" s="40"/>
      <c r="F119" s="26" t="str">
        <f>F14</f>
        <v>Chvatěruby</v>
      </c>
      <c r="G119" s="40"/>
      <c r="H119" s="40"/>
      <c r="I119" s="31" t="s">
        <v>24</v>
      </c>
      <c r="J119" s="79" t="str">
        <f>IF(J14="","",J14)</f>
        <v>9. 11. 2021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1" t="s">
        <v>30</v>
      </c>
      <c r="D121" s="40"/>
      <c r="E121" s="40"/>
      <c r="F121" s="26" t="str">
        <f>E17</f>
        <v>Správa železnic, státní organizace</v>
      </c>
      <c r="G121" s="40"/>
      <c r="H121" s="40"/>
      <c r="I121" s="31" t="s">
        <v>38</v>
      </c>
      <c r="J121" s="36" t="str">
        <f>E23</f>
        <v>TOP CON SERVIS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1" t="s">
        <v>36</v>
      </c>
      <c r="D122" s="40"/>
      <c r="E122" s="40"/>
      <c r="F122" s="26" t="str">
        <f>IF(E20="","",E20)</f>
        <v>Vyplň údaj</v>
      </c>
      <c r="G122" s="40"/>
      <c r="H122" s="40"/>
      <c r="I122" s="31" t="s">
        <v>43</v>
      </c>
      <c r="J122" s="36" t="str">
        <f>E26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1"/>
      <c r="B124" s="202"/>
      <c r="C124" s="203" t="s">
        <v>143</v>
      </c>
      <c r="D124" s="204" t="s">
        <v>71</v>
      </c>
      <c r="E124" s="204" t="s">
        <v>67</v>
      </c>
      <c r="F124" s="204" t="s">
        <v>68</v>
      </c>
      <c r="G124" s="204" t="s">
        <v>144</v>
      </c>
      <c r="H124" s="204" t="s">
        <v>145</v>
      </c>
      <c r="I124" s="204" t="s">
        <v>146</v>
      </c>
      <c r="J124" s="204" t="s">
        <v>120</v>
      </c>
      <c r="K124" s="205" t="s">
        <v>147</v>
      </c>
      <c r="L124" s="206"/>
      <c r="M124" s="100" t="s">
        <v>1</v>
      </c>
      <c r="N124" s="101" t="s">
        <v>50</v>
      </c>
      <c r="O124" s="101" t="s">
        <v>148</v>
      </c>
      <c r="P124" s="101" t="s">
        <v>149</v>
      </c>
      <c r="Q124" s="101" t="s">
        <v>150</v>
      </c>
      <c r="R124" s="101" t="s">
        <v>151</v>
      </c>
      <c r="S124" s="101" t="s">
        <v>152</v>
      </c>
      <c r="T124" s="102" t="s">
        <v>153</v>
      </c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</row>
    <row r="125" spans="1:63" s="2" customFormat="1" ht="22.8" customHeight="1">
      <c r="A125" s="38"/>
      <c r="B125" s="39"/>
      <c r="C125" s="107" t="s">
        <v>154</v>
      </c>
      <c r="D125" s="40"/>
      <c r="E125" s="40"/>
      <c r="F125" s="40"/>
      <c r="G125" s="40"/>
      <c r="H125" s="40"/>
      <c r="I125" s="40"/>
      <c r="J125" s="207">
        <f>BK125</f>
        <v>0</v>
      </c>
      <c r="K125" s="40"/>
      <c r="L125" s="44"/>
      <c r="M125" s="103"/>
      <c r="N125" s="208"/>
      <c r="O125" s="104"/>
      <c r="P125" s="209">
        <f>P126</f>
        <v>0</v>
      </c>
      <c r="Q125" s="104"/>
      <c r="R125" s="209">
        <f>R126</f>
        <v>0</v>
      </c>
      <c r="S125" s="104"/>
      <c r="T125" s="210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85</v>
      </c>
      <c r="AU125" s="16" t="s">
        <v>122</v>
      </c>
      <c r="BK125" s="211">
        <f>BK126</f>
        <v>0</v>
      </c>
    </row>
    <row r="126" spans="1:63" s="12" customFormat="1" ht="25.9" customHeight="1">
      <c r="A126" s="12"/>
      <c r="B126" s="212"/>
      <c r="C126" s="213"/>
      <c r="D126" s="214" t="s">
        <v>85</v>
      </c>
      <c r="E126" s="215" t="s">
        <v>857</v>
      </c>
      <c r="F126" s="215" t="s">
        <v>858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P127+P129+P138+P145+P150</f>
        <v>0</v>
      </c>
      <c r="Q126" s="220"/>
      <c r="R126" s="221">
        <f>R127+R129+R138+R145+R150</f>
        <v>0</v>
      </c>
      <c r="S126" s="220"/>
      <c r="T126" s="222">
        <f>T127+T129+T138+T145+T150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190</v>
      </c>
      <c r="AT126" s="224" t="s">
        <v>85</v>
      </c>
      <c r="AU126" s="224" t="s">
        <v>86</v>
      </c>
      <c r="AY126" s="223" t="s">
        <v>157</v>
      </c>
      <c r="BK126" s="225">
        <f>BK127+BK129+BK138+BK145+BK150</f>
        <v>0</v>
      </c>
    </row>
    <row r="127" spans="1:63" s="12" customFormat="1" ht="22.8" customHeight="1">
      <c r="A127" s="12"/>
      <c r="B127" s="212"/>
      <c r="C127" s="213"/>
      <c r="D127" s="214" t="s">
        <v>85</v>
      </c>
      <c r="E127" s="226" t="s">
        <v>859</v>
      </c>
      <c r="F127" s="226" t="s">
        <v>860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</v>
      </c>
      <c r="S127" s="220"/>
      <c r="T127" s="22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190</v>
      </c>
      <c r="AT127" s="224" t="s">
        <v>85</v>
      </c>
      <c r="AU127" s="224" t="s">
        <v>93</v>
      </c>
      <c r="AY127" s="223" t="s">
        <v>157</v>
      </c>
      <c r="BK127" s="225">
        <f>BK128</f>
        <v>0</v>
      </c>
    </row>
    <row r="128" spans="1:65" s="2" customFormat="1" ht="16.5" customHeight="1">
      <c r="A128" s="38"/>
      <c r="B128" s="39"/>
      <c r="C128" s="228" t="s">
        <v>93</v>
      </c>
      <c r="D128" s="228" t="s">
        <v>159</v>
      </c>
      <c r="E128" s="229" t="s">
        <v>861</v>
      </c>
      <c r="F128" s="230" t="s">
        <v>862</v>
      </c>
      <c r="G128" s="231" t="s">
        <v>863</v>
      </c>
      <c r="H128" s="232">
        <v>1</v>
      </c>
      <c r="I128" s="233"/>
      <c r="J128" s="234">
        <f>ROUND(I128*H128,2)</f>
        <v>0</v>
      </c>
      <c r="K128" s="230" t="s">
        <v>163</v>
      </c>
      <c r="L128" s="44"/>
      <c r="M128" s="235" t="s">
        <v>1</v>
      </c>
      <c r="N128" s="236" t="s">
        <v>51</v>
      </c>
      <c r="O128" s="91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9" t="s">
        <v>864</v>
      </c>
      <c r="AT128" s="239" t="s">
        <v>159</v>
      </c>
      <c r="AU128" s="239" t="s">
        <v>95</v>
      </c>
      <c r="AY128" s="16" t="s">
        <v>157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6" t="s">
        <v>93</v>
      </c>
      <c r="BK128" s="240">
        <f>ROUND(I128*H128,2)</f>
        <v>0</v>
      </c>
      <c r="BL128" s="16" t="s">
        <v>864</v>
      </c>
      <c r="BM128" s="239" t="s">
        <v>865</v>
      </c>
    </row>
    <row r="129" spans="1:63" s="12" customFormat="1" ht="22.8" customHeight="1">
      <c r="A129" s="12"/>
      <c r="B129" s="212"/>
      <c r="C129" s="213"/>
      <c r="D129" s="214" t="s">
        <v>85</v>
      </c>
      <c r="E129" s="226" t="s">
        <v>866</v>
      </c>
      <c r="F129" s="226" t="s">
        <v>867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SUM(P130:P137)</f>
        <v>0</v>
      </c>
      <c r="Q129" s="220"/>
      <c r="R129" s="221">
        <f>SUM(R130:R137)</f>
        <v>0</v>
      </c>
      <c r="S129" s="220"/>
      <c r="T129" s="222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190</v>
      </c>
      <c r="AT129" s="224" t="s">
        <v>85</v>
      </c>
      <c r="AU129" s="224" t="s">
        <v>93</v>
      </c>
      <c r="AY129" s="223" t="s">
        <v>157</v>
      </c>
      <c r="BK129" s="225">
        <f>SUM(BK130:BK137)</f>
        <v>0</v>
      </c>
    </row>
    <row r="130" spans="1:65" s="2" customFormat="1" ht="16.5" customHeight="1">
      <c r="A130" s="38"/>
      <c r="B130" s="39"/>
      <c r="C130" s="228" t="s">
        <v>95</v>
      </c>
      <c r="D130" s="228" t="s">
        <v>159</v>
      </c>
      <c r="E130" s="229" t="s">
        <v>868</v>
      </c>
      <c r="F130" s="230" t="s">
        <v>867</v>
      </c>
      <c r="G130" s="231" t="s">
        <v>863</v>
      </c>
      <c r="H130" s="232">
        <v>1</v>
      </c>
      <c r="I130" s="233"/>
      <c r="J130" s="234">
        <f>ROUND(I130*H130,2)</f>
        <v>0</v>
      </c>
      <c r="K130" s="230" t="s">
        <v>163</v>
      </c>
      <c r="L130" s="44"/>
      <c r="M130" s="235" t="s">
        <v>1</v>
      </c>
      <c r="N130" s="236" t="s">
        <v>51</v>
      </c>
      <c r="O130" s="91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9" t="s">
        <v>864</v>
      </c>
      <c r="AT130" s="239" t="s">
        <v>159</v>
      </c>
      <c r="AU130" s="239" t="s">
        <v>95</v>
      </c>
      <c r="AY130" s="16" t="s">
        <v>157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6" t="s">
        <v>93</v>
      </c>
      <c r="BK130" s="240">
        <f>ROUND(I130*H130,2)</f>
        <v>0</v>
      </c>
      <c r="BL130" s="16" t="s">
        <v>864</v>
      </c>
      <c r="BM130" s="239" t="s">
        <v>869</v>
      </c>
    </row>
    <row r="131" spans="1:47" s="2" customFormat="1" ht="12">
      <c r="A131" s="38"/>
      <c r="B131" s="39"/>
      <c r="C131" s="40"/>
      <c r="D131" s="241" t="s">
        <v>166</v>
      </c>
      <c r="E131" s="40"/>
      <c r="F131" s="242" t="s">
        <v>870</v>
      </c>
      <c r="G131" s="40"/>
      <c r="H131" s="40"/>
      <c r="I131" s="243"/>
      <c r="J131" s="40"/>
      <c r="K131" s="40"/>
      <c r="L131" s="44"/>
      <c r="M131" s="244"/>
      <c r="N131" s="24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6" t="s">
        <v>166</v>
      </c>
      <c r="AU131" s="16" t="s">
        <v>95</v>
      </c>
    </row>
    <row r="132" spans="1:65" s="2" customFormat="1" ht="16.5" customHeight="1">
      <c r="A132" s="38"/>
      <c r="B132" s="39"/>
      <c r="C132" s="228" t="s">
        <v>176</v>
      </c>
      <c r="D132" s="228" t="s">
        <v>159</v>
      </c>
      <c r="E132" s="229" t="s">
        <v>871</v>
      </c>
      <c r="F132" s="230" t="s">
        <v>872</v>
      </c>
      <c r="G132" s="231" t="s">
        <v>863</v>
      </c>
      <c r="H132" s="232">
        <v>1</v>
      </c>
      <c r="I132" s="233"/>
      <c r="J132" s="234">
        <f>ROUND(I132*H132,2)</f>
        <v>0</v>
      </c>
      <c r="K132" s="230" t="s">
        <v>163</v>
      </c>
      <c r="L132" s="44"/>
      <c r="M132" s="235" t="s">
        <v>1</v>
      </c>
      <c r="N132" s="236" t="s">
        <v>51</v>
      </c>
      <c r="O132" s="91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9" t="s">
        <v>864</v>
      </c>
      <c r="AT132" s="239" t="s">
        <v>159</v>
      </c>
      <c r="AU132" s="239" t="s">
        <v>95</v>
      </c>
      <c r="AY132" s="16" t="s">
        <v>157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6" t="s">
        <v>93</v>
      </c>
      <c r="BK132" s="240">
        <f>ROUND(I132*H132,2)</f>
        <v>0</v>
      </c>
      <c r="BL132" s="16" t="s">
        <v>864</v>
      </c>
      <c r="BM132" s="239" t="s">
        <v>873</v>
      </c>
    </row>
    <row r="133" spans="1:47" s="2" customFormat="1" ht="12">
      <c r="A133" s="38"/>
      <c r="B133" s="39"/>
      <c r="C133" s="40"/>
      <c r="D133" s="241" t="s">
        <v>166</v>
      </c>
      <c r="E133" s="40"/>
      <c r="F133" s="242" t="s">
        <v>874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166</v>
      </c>
      <c r="AU133" s="16" t="s">
        <v>95</v>
      </c>
    </row>
    <row r="134" spans="1:65" s="2" customFormat="1" ht="16.5" customHeight="1">
      <c r="A134" s="38"/>
      <c r="B134" s="39"/>
      <c r="C134" s="228" t="s">
        <v>164</v>
      </c>
      <c r="D134" s="228" t="s">
        <v>159</v>
      </c>
      <c r="E134" s="229" t="s">
        <v>875</v>
      </c>
      <c r="F134" s="230" t="s">
        <v>876</v>
      </c>
      <c r="G134" s="231" t="s">
        <v>863</v>
      </c>
      <c r="H134" s="232">
        <v>1</v>
      </c>
      <c r="I134" s="233"/>
      <c r="J134" s="234">
        <f>ROUND(I134*H134,2)</f>
        <v>0</v>
      </c>
      <c r="K134" s="230" t="s">
        <v>163</v>
      </c>
      <c r="L134" s="44"/>
      <c r="M134" s="235" t="s">
        <v>1</v>
      </c>
      <c r="N134" s="236" t="s">
        <v>51</v>
      </c>
      <c r="O134" s="91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9" t="s">
        <v>864</v>
      </c>
      <c r="AT134" s="239" t="s">
        <v>159</v>
      </c>
      <c r="AU134" s="239" t="s">
        <v>95</v>
      </c>
      <c r="AY134" s="16" t="s">
        <v>157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6" t="s">
        <v>93</v>
      </c>
      <c r="BK134" s="240">
        <f>ROUND(I134*H134,2)</f>
        <v>0</v>
      </c>
      <c r="BL134" s="16" t="s">
        <v>864</v>
      </c>
      <c r="BM134" s="239" t="s">
        <v>877</v>
      </c>
    </row>
    <row r="135" spans="1:47" s="2" customFormat="1" ht="12">
      <c r="A135" s="38"/>
      <c r="B135" s="39"/>
      <c r="C135" s="40"/>
      <c r="D135" s="241" t="s">
        <v>166</v>
      </c>
      <c r="E135" s="40"/>
      <c r="F135" s="242" t="s">
        <v>878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6" t="s">
        <v>166</v>
      </c>
      <c r="AU135" s="16" t="s">
        <v>95</v>
      </c>
    </row>
    <row r="136" spans="1:65" s="2" customFormat="1" ht="16.5" customHeight="1">
      <c r="A136" s="38"/>
      <c r="B136" s="39"/>
      <c r="C136" s="228" t="s">
        <v>190</v>
      </c>
      <c r="D136" s="228" t="s">
        <v>159</v>
      </c>
      <c r="E136" s="229" t="s">
        <v>879</v>
      </c>
      <c r="F136" s="230" t="s">
        <v>880</v>
      </c>
      <c r="G136" s="231" t="s">
        <v>863</v>
      </c>
      <c r="H136" s="232">
        <v>1</v>
      </c>
      <c r="I136" s="233"/>
      <c r="J136" s="234">
        <f>ROUND(I136*H136,2)</f>
        <v>0</v>
      </c>
      <c r="K136" s="230" t="s">
        <v>163</v>
      </c>
      <c r="L136" s="44"/>
      <c r="M136" s="235" t="s">
        <v>1</v>
      </c>
      <c r="N136" s="236" t="s">
        <v>51</v>
      </c>
      <c r="O136" s="91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9" t="s">
        <v>864</v>
      </c>
      <c r="AT136" s="239" t="s">
        <v>159</v>
      </c>
      <c r="AU136" s="239" t="s">
        <v>95</v>
      </c>
      <c r="AY136" s="16" t="s">
        <v>157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6" t="s">
        <v>93</v>
      </c>
      <c r="BK136" s="240">
        <f>ROUND(I136*H136,2)</f>
        <v>0</v>
      </c>
      <c r="BL136" s="16" t="s">
        <v>864</v>
      </c>
      <c r="BM136" s="239" t="s">
        <v>881</v>
      </c>
    </row>
    <row r="137" spans="1:47" s="2" customFormat="1" ht="12">
      <c r="A137" s="38"/>
      <c r="B137" s="39"/>
      <c r="C137" s="40"/>
      <c r="D137" s="241" t="s">
        <v>166</v>
      </c>
      <c r="E137" s="40"/>
      <c r="F137" s="242" t="s">
        <v>882</v>
      </c>
      <c r="G137" s="40"/>
      <c r="H137" s="40"/>
      <c r="I137" s="243"/>
      <c r="J137" s="40"/>
      <c r="K137" s="40"/>
      <c r="L137" s="44"/>
      <c r="M137" s="244"/>
      <c r="N137" s="24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166</v>
      </c>
      <c r="AU137" s="16" t="s">
        <v>95</v>
      </c>
    </row>
    <row r="138" spans="1:63" s="12" customFormat="1" ht="22.8" customHeight="1">
      <c r="A138" s="12"/>
      <c r="B138" s="212"/>
      <c r="C138" s="213"/>
      <c r="D138" s="214" t="s">
        <v>85</v>
      </c>
      <c r="E138" s="226" t="s">
        <v>883</v>
      </c>
      <c r="F138" s="226" t="s">
        <v>884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SUM(P139:P144)</f>
        <v>0</v>
      </c>
      <c r="Q138" s="220"/>
      <c r="R138" s="221">
        <f>SUM(R139:R144)</f>
        <v>0</v>
      </c>
      <c r="S138" s="220"/>
      <c r="T138" s="222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190</v>
      </c>
      <c r="AT138" s="224" t="s">
        <v>85</v>
      </c>
      <c r="AU138" s="224" t="s">
        <v>93</v>
      </c>
      <c r="AY138" s="223" t="s">
        <v>157</v>
      </c>
      <c r="BK138" s="225">
        <f>SUM(BK139:BK144)</f>
        <v>0</v>
      </c>
    </row>
    <row r="139" spans="1:65" s="2" customFormat="1" ht="16.5" customHeight="1">
      <c r="A139" s="38"/>
      <c r="B139" s="39"/>
      <c r="C139" s="228" t="s">
        <v>198</v>
      </c>
      <c r="D139" s="228" t="s">
        <v>159</v>
      </c>
      <c r="E139" s="229" t="s">
        <v>885</v>
      </c>
      <c r="F139" s="230" t="s">
        <v>886</v>
      </c>
      <c r="G139" s="231" t="s">
        <v>863</v>
      </c>
      <c r="H139" s="232">
        <v>1</v>
      </c>
      <c r="I139" s="233"/>
      <c r="J139" s="234">
        <f>ROUND(I139*H139,2)</f>
        <v>0</v>
      </c>
      <c r="K139" s="230" t="s">
        <v>163</v>
      </c>
      <c r="L139" s="44"/>
      <c r="M139" s="235" t="s">
        <v>1</v>
      </c>
      <c r="N139" s="236" t="s">
        <v>51</v>
      </c>
      <c r="O139" s="91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9" t="s">
        <v>864</v>
      </c>
      <c r="AT139" s="239" t="s">
        <v>159</v>
      </c>
      <c r="AU139" s="239" t="s">
        <v>95</v>
      </c>
      <c r="AY139" s="16" t="s">
        <v>157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6" t="s">
        <v>93</v>
      </c>
      <c r="BK139" s="240">
        <f>ROUND(I139*H139,2)</f>
        <v>0</v>
      </c>
      <c r="BL139" s="16" t="s">
        <v>864</v>
      </c>
      <c r="BM139" s="239" t="s">
        <v>887</v>
      </c>
    </row>
    <row r="140" spans="1:47" s="2" customFormat="1" ht="12">
      <c r="A140" s="38"/>
      <c r="B140" s="39"/>
      <c r="C140" s="40"/>
      <c r="D140" s="241" t="s">
        <v>166</v>
      </c>
      <c r="E140" s="40"/>
      <c r="F140" s="242" t="s">
        <v>888</v>
      </c>
      <c r="G140" s="40"/>
      <c r="H140" s="40"/>
      <c r="I140" s="243"/>
      <c r="J140" s="40"/>
      <c r="K140" s="40"/>
      <c r="L140" s="44"/>
      <c r="M140" s="244"/>
      <c r="N140" s="24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6" t="s">
        <v>166</v>
      </c>
      <c r="AU140" s="16" t="s">
        <v>95</v>
      </c>
    </row>
    <row r="141" spans="1:65" s="2" customFormat="1" ht="16.5" customHeight="1">
      <c r="A141" s="38"/>
      <c r="B141" s="39"/>
      <c r="C141" s="228" t="s">
        <v>202</v>
      </c>
      <c r="D141" s="228" t="s">
        <v>159</v>
      </c>
      <c r="E141" s="229" t="s">
        <v>889</v>
      </c>
      <c r="F141" s="230" t="s">
        <v>890</v>
      </c>
      <c r="G141" s="231" t="s">
        <v>863</v>
      </c>
      <c r="H141" s="232">
        <v>1</v>
      </c>
      <c r="I141" s="233"/>
      <c r="J141" s="234">
        <f>ROUND(I141*H141,2)</f>
        <v>0</v>
      </c>
      <c r="K141" s="230" t="s">
        <v>163</v>
      </c>
      <c r="L141" s="44"/>
      <c r="M141" s="235" t="s">
        <v>1</v>
      </c>
      <c r="N141" s="236" t="s">
        <v>51</v>
      </c>
      <c r="O141" s="91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9" t="s">
        <v>864</v>
      </c>
      <c r="AT141" s="239" t="s">
        <v>159</v>
      </c>
      <c r="AU141" s="239" t="s">
        <v>95</v>
      </c>
      <c r="AY141" s="16" t="s">
        <v>157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6" t="s">
        <v>93</v>
      </c>
      <c r="BK141" s="240">
        <f>ROUND(I141*H141,2)</f>
        <v>0</v>
      </c>
      <c r="BL141" s="16" t="s">
        <v>864</v>
      </c>
      <c r="BM141" s="239" t="s">
        <v>891</v>
      </c>
    </row>
    <row r="142" spans="1:47" s="2" customFormat="1" ht="12">
      <c r="A142" s="38"/>
      <c r="B142" s="39"/>
      <c r="C142" s="40"/>
      <c r="D142" s="241" t="s">
        <v>166</v>
      </c>
      <c r="E142" s="40"/>
      <c r="F142" s="242" t="s">
        <v>892</v>
      </c>
      <c r="G142" s="40"/>
      <c r="H142" s="40"/>
      <c r="I142" s="243"/>
      <c r="J142" s="40"/>
      <c r="K142" s="40"/>
      <c r="L142" s="44"/>
      <c r="M142" s="244"/>
      <c r="N142" s="24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6" t="s">
        <v>166</v>
      </c>
      <c r="AU142" s="16" t="s">
        <v>95</v>
      </c>
    </row>
    <row r="143" spans="1:65" s="2" customFormat="1" ht="16.5" customHeight="1">
      <c r="A143" s="38"/>
      <c r="B143" s="39"/>
      <c r="C143" s="228" t="s">
        <v>210</v>
      </c>
      <c r="D143" s="228" t="s">
        <v>159</v>
      </c>
      <c r="E143" s="229" t="s">
        <v>893</v>
      </c>
      <c r="F143" s="230" t="s">
        <v>894</v>
      </c>
      <c r="G143" s="231" t="s">
        <v>863</v>
      </c>
      <c r="H143" s="232">
        <v>1</v>
      </c>
      <c r="I143" s="233"/>
      <c r="J143" s="234">
        <f>ROUND(I143*H143,2)</f>
        <v>0</v>
      </c>
      <c r="K143" s="230" t="s">
        <v>163</v>
      </c>
      <c r="L143" s="44"/>
      <c r="M143" s="235" t="s">
        <v>1</v>
      </c>
      <c r="N143" s="236" t="s">
        <v>51</v>
      </c>
      <c r="O143" s="91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9" t="s">
        <v>864</v>
      </c>
      <c r="AT143" s="239" t="s">
        <v>159</v>
      </c>
      <c r="AU143" s="239" t="s">
        <v>95</v>
      </c>
      <c r="AY143" s="16" t="s">
        <v>157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6" t="s">
        <v>93</v>
      </c>
      <c r="BK143" s="240">
        <f>ROUND(I143*H143,2)</f>
        <v>0</v>
      </c>
      <c r="BL143" s="16" t="s">
        <v>864</v>
      </c>
      <c r="BM143" s="239" t="s">
        <v>895</v>
      </c>
    </row>
    <row r="144" spans="1:47" s="2" customFormat="1" ht="12">
      <c r="A144" s="38"/>
      <c r="B144" s="39"/>
      <c r="C144" s="40"/>
      <c r="D144" s="241" t="s">
        <v>166</v>
      </c>
      <c r="E144" s="40"/>
      <c r="F144" s="242" t="s">
        <v>896</v>
      </c>
      <c r="G144" s="40"/>
      <c r="H144" s="40"/>
      <c r="I144" s="243"/>
      <c r="J144" s="40"/>
      <c r="K144" s="40"/>
      <c r="L144" s="44"/>
      <c r="M144" s="244"/>
      <c r="N144" s="24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166</v>
      </c>
      <c r="AU144" s="16" t="s">
        <v>95</v>
      </c>
    </row>
    <row r="145" spans="1:63" s="12" customFormat="1" ht="22.8" customHeight="1">
      <c r="A145" s="12"/>
      <c r="B145" s="212"/>
      <c r="C145" s="213"/>
      <c r="D145" s="214" t="s">
        <v>85</v>
      </c>
      <c r="E145" s="226" t="s">
        <v>897</v>
      </c>
      <c r="F145" s="226" t="s">
        <v>898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SUM(P146:P149)</f>
        <v>0</v>
      </c>
      <c r="Q145" s="220"/>
      <c r="R145" s="221">
        <f>SUM(R146:R149)</f>
        <v>0</v>
      </c>
      <c r="S145" s="220"/>
      <c r="T145" s="222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3" t="s">
        <v>190</v>
      </c>
      <c r="AT145" s="224" t="s">
        <v>85</v>
      </c>
      <c r="AU145" s="224" t="s">
        <v>93</v>
      </c>
      <c r="AY145" s="223" t="s">
        <v>157</v>
      </c>
      <c r="BK145" s="225">
        <f>SUM(BK146:BK149)</f>
        <v>0</v>
      </c>
    </row>
    <row r="146" spans="1:65" s="2" customFormat="1" ht="16.5" customHeight="1">
      <c r="A146" s="38"/>
      <c r="B146" s="39"/>
      <c r="C146" s="228" t="s">
        <v>215</v>
      </c>
      <c r="D146" s="228" t="s">
        <v>159</v>
      </c>
      <c r="E146" s="229" t="s">
        <v>899</v>
      </c>
      <c r="F146" s="230" t="s">
        <v>898</v>
      </c>
      <c r="G146" s="231" t="s">
        <v>863</v>
      </c>
      <c r="H146" s="232">
        <v>1</v>
      </c>
      <c r="I146" s="233"/>
      <c r="J146" s="234">
        <f>ROUND(I146*H146,2)</f>
        <v>0</v>
      </c>
      <c r="K146" s="230" t="s">
        <v>163</v>
      </c>
      <c r="L146" s="44"/>
      <c r="M146" s="235" t="s">
        <v>1</v>
      </c>
      <c r="N146" s="236" t="s">
        <v>51</v>
      </c>
      <c r="O146" s="91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9" t="s">
        <v>864</v>
      </c>
      <c r="AT146" s="239" t="s">
        <v>159</v>
      </c>
      <c r="AU146" s="239" t="s">
        <v>95</v>
      </c>
      <c r="AY146" s="16" t="s">
        <v>157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6" t="s">
        <v>93</v>
      </c>
      <c r="BK146" s="240">
        <f>ROUND(I146*H146,2)</f>
        <v>0</v>
      </c>
      <c r="BL146" s="16" t="s">
        <v>864</v>
      </c>
      <c r="BM146" s="239" t="s">
        <v>900</v>
      </c>
    </row>
    <row r="147" spans="1:65" s="2" customFormat="1" ht="16.5" customHeight="1">
      <c r="A147" s="38"/>
      <c r="B147" s="39"/>
      <c r="C147" s="228" t="s">
        <v>220</v>
      </c>
      <c r="D147" s="228" t="s">
        <v>159</v>
      </c>
      <c r="E147" s="229" t="s">
        <v>901</v>
      </c>
      <c r="F147" s="230" t="s">
        <v>902</v>
      </c>
      <c r="G147" s="231" t="s">
        <v>863</v>
      </c>
      <c r="H147" s="232">
        <v>1</v>
      </c>
      <c r="I147" s="233"/>
      <c r="J147" s="234">
        <f>ROUND(I147*H147,2)</f>
        <v>0</v>
      </c>
      <c r="K147" s="230" t="s">
        <v>163</v>
      </c>
      <c r="L147" s="44"/>
      <c r="M147" s="235" t="s">
        <v>1</v>
      </c>
      <c r="N147" s="236" t="s">
        <v>51</v>
      </c>
      <c r="O147" s="91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9" t="s">
        <v>864</v>
      </c>
      <c r="AT147" s="239" t="s">
        <v>159</v>
      </c>
      <c r="AU147" s="239" t="s">
        <v>95</v>
      </c>
      <c r="AY147" s="16" t="s">
        <v>157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6" t="s">
        <v>93</v>
      </c>
      <c r="BK147" s="240">
        <f>ROUND(I147*H147,2)</f>
        <v>0</v>
      </c>
      <c r="BL147" s="16" t="s">
        <v>864</v>
      </c>
      <c r="BM147" s="239" t="s">
        <v>903</v>
      </c>
    </row>
    <row r="148" spans="1:65" s="2" customFormat="1" ht="16.5" customHeight="1">
      <c r="A148" s="38"/>
      <c r="B148" s="39"/>
      <c r="C148" s="228" t="s">
        <v>228</v>
      </c>
      <c r="D148" s="228" t="s">
        <v>159</v>
      </c>
      <c r="E148" s="229" t="s">
        <v>904</v>
      </c>
      <c r="F148" s="230" t="s">
        <v>905</v>
      </c>
      <c r="G148" s="231" t="s">
        <v>863</v>
      </c>
      <c r="H148" s="232">
        <v>1</v>
      </c>
      <c r="I148" s="233"/>
      <c r="J148" s="234">
        <f>ROUND(I148*H148,2)</f>
        <v>0</v>
      </c>
      <c r="K148" s="230" t="s">
        <v>163</v>
      </c>
      <c r="L148" s="44"/>
      <c r="M148" s="235" t="s">
        <v>1</v>
      </c>
      <c r="N148" s="236" t="s">
        <v>51</v>
      </c>
      <c r="O148" s="91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9" t="s">
        <v>864</v>
      </c>
      <c r="AT148" s="239" t="s">
        <v>159</v>
      </c>
      <c r="AU148" s="239" t="s">
        <v>95</v>
      </c>
      <c r="AY148" s="16" t="s">
        <v>157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6" t="s">
        <v>93</v>
      </c>
      <c r="BK148" s="240">
        <f>ROUND(I148*H148,2)</f>
        <v>0</v>
      </c>
      <c r="BL148" s="16" t="s">
        <v>864</v>
      </c>
      <c r="BM148" s="239" t="s">
        <v>906</v>
      </c>
    </row>
    <row r="149" spans="1:47" s="2" customFormat="1" ht="12">
      <c r="A149" s="38"/>
      <c r="B149" s="39"/>
      <c r="C149" s="40"/>
      <c r="D149" s="241" t="s">
        <v>166</v>
      </c>
      <c r="E149" s="40"/>
      <c r="F149" s="242" t="s">
        <v>907</v>
      </c>
      <c r="G149" s="40"/>
      <c r="H149" s="40"/>
      <c r="I149" s="243"/>
      <c r="J149" s="40"/>
      <c r="K149" s="40"/>
      <c r="L149" s="44"/>
      <c r="M149" s="244"/>
      <c r="N149" s="24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6" t="s">
        <v>166</v>
      </c>
      <c r="AU149" s="16" t="s">
        <v>95</v>
      </c>
    </row>
    <row r="150" spans="1:63" s="12" customFormat="1" ht="22.8" customHeight="1">
      <c r="A150" s="12"/>
      <c r="B150" s="212"/>
      <c r="C150" s="213"/>
      <c r="D150" s="214" t="s">
        <v>85</v>
      </c>
      <c r="E150" s="226" t="s">
        <v>908</v>
      </c>
      <c r="F150" s="226" t="s">
        <v>909</v>
      </c>
      <c r="G150" s="213"/>
      <c r="H150" s="213"/>
      <c r="I150" s="216"/>
      <c r="J150" s="227">
        <f>BK150</f>
        <v>0</v>
      </c>
      <c r="K150" s="213"/>
      <c r="L150" s="218"/>
      <c r="M150" s="219"/>
      <c r="N150" s="220"/>
      <c r="O150" s="220"/>
      <c r="P150" s="221">
        <f>SUM(P151:P152)</f>
        <v>0</v>
      </c>
      <c r="Q150" s="220"/>
      <c r="R150" s="221">
        <f>SUM(R151:R152)</f>
        <v>0</v>
      </c>
      <c r="S150" s="220"/>
      <c r="T150" s="222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190</v>
      </c>
      <c r="AT150" s="224" t="s">
        <v>85</v>
      </c>
      <c r="AU150" s="224" t="s">
        <v>93</v>
      </c>
      <c r="AY150" s="223" t="s">
        <v>157</v>
      </c>
      <c r="BK150" s="225">
        <f>SUM(BK151:BK152)</f>
        <v>0</v>
      </c>
    </row>
    <row r="151" spans="1:65" s="2" customFormat="1" ht="16.5" customHeight="1">
      <c r="A151" s="38"/>
      <c r="B151" s="39"/>
      <c r="C151" s="228" t="s">
        <v>234</v>
      </c>
      <c r="D151" s="228" t="s">
        <v>159</v>
      </c>
      <c r="E151" s="229" t="s">
        <v>910</v>
      </c>
      <c r="F151" s="230" t="s">
        <v>911</v>
      </c>
      <c r="G151" s="231" t="s">
        <v>863</v>
      </c>
      <c r="H151" s="232">
        <v>1</v>
      </c>
      <c r="I151" s="233"/>
      <c r="J151" s="234">
        <f>ROUND(I151*H151,2)</f>
        <v>0</v>
      </c>
      <c r="K151" s="230" t="s">
        <v>163</v>
      </c>
      <c r="L151" s="44"/>
      <c r="M151" s="235" t="s">
        <v>1</v>
      </c>
      <c r="N151" s="236" t="s">
        <v>51</v>
      </c>
      <c r="O151" s="91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9" t="s">
        <v>864</v>
      </c>
      <c r="AT151" s="239" t="s">
        <v>159</v>
      </c>
      <c r="AU151" s="239" t="s">
        <v>95</v>
      </c>
      <c r="AY151" s="16" t="s">
        <v>157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6" t="s">
        <v>93</v>
      </c>
      <c r="BK151" s="240">
        <f>ROUND(I151*H151,2)</f>
        <v>0</v>
      </c>
      <c r="BL151" s="16" t="s">
        <v>864</v>
      </c>
      <c r="BM151" s="239" t="s">
        <v>912</v>
      </c>
    </row>
    <row r="152" spans="1:47" s="2" customFormat="1" ht="12">
      <c r="A152" s="38"/>
      <c r="B152" s="39"/>
      <c r="C152" s="40"/>
      <c r="D152" s="241" t="s">
        <v>166</v>
      </c>
      <c r="E152" s="40"/>
      <c r="F152" s="242" t="s">
        <v>913</v>
      </c>
      <c r="G152" s="40"/>
      <c r="H152" s="40"/>
      <c r="I152" s="243"/>
      <c r="J152" s="40"/>
      <c r="K152" s="40"/>
      <c r="L152" s="44"/>
      <c r="M152" s="284"/>
      <c r="N152" s="285"/>
      <c r="O152" s="281"/>
      <c r="P152" s="281"/>
      <c r="Q152" s="281"/>
      <c r="R152" s="281"/>
      <c r="S152" s="281"/>
      <c r="T152" s="286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166</v>
      </c>
      <c r="AU152" s="16" t="s">
        <v>95</v>
      </c>
    </row>
    <row r="153" spans="1:31" s="2" customFormat="1" ht="6.95" customHeight="1">
      <c r="A153" s="38"/>
      <c r="B153" s="66"/>
      <c r="C153" s="67"/>
      <c r="D153" s="67"/>
      <c r="E153" s="67"/>
      <c r="F153" s="67"/>
      <c r="G153" s="67"/>
      <c r="H153" s="67"/>
      <c r="I153" s="67"/>
      <c r="J153" s="67"/>
      <c r="K153" s="67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71F" sheet="1" objects="1" scenarios="1" formatColumns="0" formatRows="0" autoFilter="0"/>
  <autoFilter ref="C124:K152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95</v>
      </c>
    </row>
    <row r="4" spans="2:46" s="1" customFormat="1" ht="24.95" customHeight="1">
      <c r="B4" s="19"/>
      <c r="D4" s="148" t="s">
        <v>113</v>
      </c>
      <c r="L4" s="19"/>
      <c r="M4" s="14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50" t="s">
        <v>16</v>
      </c>
      <c r="L6" s="19"/>
    </row>
    <row r="7" spans="2:12" s="1" customFormat="1" ht="16.5" customHeight="1">
      <c r="B7" s="19"/>
      <c r="E7" s="151" t="str">
        <f>'Rekapitulace zakázky'!K6</f>
        <v>Oprava mostu v km 1,508 trati Kralupy nad Vltavou - Neratovice</v>
      </c>
      <c r="F7" s="150"/>
      <c r="G7" s="150"/>
      <c r="H7" s="150"/>
      <c r="L7" s="19"/>
    </row>
    <row r="8" spans="2:12" s="1" customFormat="1" ht="12" customHeight="1">
      <c r="B8" s="19"/>
      <c r="D8" s="150" t="s">
        <v>114</v>
      </c>
      <c r="L8" s="19"/>
    </row>
    <row r="9" spans="1:31" s="2" customFormat="1" ht="16.5" customHeight="1">
      <c r="A9" s="38"/>
      <c r="B9" s="44"/>
      <c r="C9" s="38"/>
      <c r="D9" s="38"/>
      <c r="E9" s="151" t="s">
        <v>115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116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914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19</v>
      </c>
      <c r="G13" s="38"/>
      <c r="H13" s="38"/>
      <c r="I13" s="150" t="s">
        <v>20</v>
      </c>
      <c r="J13" s="141" t="s">
        <v>21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22</v>
      </c>
      <c r="E14" s="38"/>
      <c r="F14" s="141" t="s">
        <v>23</v>
      </c>
      <c r="G14" s="38"/>
      <c r="H14" s="38"/>
      <c r="I14" s="150" t="s">
        <v>24</v>
      </c>
      <c r="J14" s="153" t="str">
        <f>'Rekapitulace zakázky'!AN8</f>
        <v>9. 11. 2021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154" t="s">
        <v>26</v>
      </c>
      <c r="E15" s="38"/>
      <c r="F15" s="155" t="s">
        <v>27</v>
      </c>
      <c r="G15" s="38"/>
      <c r="H15" s="38"/>
      <c r="I15" s="154" t="s">
        <v>28</v>
      </c>
      <c r="J15" s="155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30</v>
      </c>
      <c r="E16" s="38"/>
      <c r="F16" s="38"/>
      <c r="G16" s="38"/>
      <c r="H16" s="38"/>
      <c r="I16" s="150" t="s">
        <v>31</v>
      </c>
      <c r="J16" s="141" t="s">
        <v>32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33</v>
      </c>
      <c r="F17" s="38"/>
      <c r="G17" s="38"/>
      <c r="H17" s="38"/>
      <c r="I17" s="150" t="s">
        <v>34</v>
      </c>
      <c r="J17" s="141" t="s">
        <v>35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36</v>
      </c>
      <c r="E19" s="38"/>
      <c r="F19" s="38"/>
      <c r="G19" s="38"/>
      <c r="H19" s="38"/>
      <c r="I19" s="150" t="s">
        <v>31</v>
      </c>
      <c r="J19" s="32" t="str">
        <f>'Rekapitulace zakázky'!AN13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2" t="str">
        <f>'Rekapitulace zakázky'!E14</f>
        <v>Vyplň údaj</v>
      </c>
      <c r="F20" s="141"/>
      <c r="G20" s="141"/>
      <c r="H20" s="141"/>
      <c r="I20" s="150" t="s">
        <v>34</v>
      </c>
      <c r="J20" s="32" t="str">
        <f>'Rekapitulace zakázky'!AN14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38</v>
      </c>
      <c r="E22" s="38"/>
      <c r="F22" s="38"/>
      <c r="G22" s="38"/>
      <c r="H22" s="38"/>
      <c r="I22" s="150" t="s">
        <v>31</v>
      </c>
      <c r="J22" s="141" t="s">
        <v>39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40</v>
      </c>
      <c r="F23" s="38"/>
      <c r="G23" s="38"/>
      <c r="H23" s="38"/>
      <c r="I23" s="150" t="s">
        <v>34</v>
      </c>
      <c r="J23" s="141" t="s">
        <v>41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43</v>
      </c>
      <c r="E25" s="38"/>
      <c r="F25" s="38"/>
      <c r="G25" s="38"/>
      <c r="H25" s="38"/>
      <c r="I25" s="150" t="s">
        <v>31</v>
      </c>
      <c r="J25" s="141" t="str">
        <f>IF('Rekapitulace zakázky'!AN19="","",'Rekapitulace zakázky'!AN19)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zakázky'!E20="","",'Rekapitulace zakázky'!E20)</f>
        <v xml:space="preserve"> </v>
      </c>
      <c r="F26" s="38"/>
      <c r="G26" s="38"/>
      <c r="H26" s="38"/>
      <c r="I26" s="150" t="s">
        <v>34</v>
      </c>
      <c r="J26" s="141" t="str">
        <f>IF('Rekapitulace zakázky'!AN20="","",'Rekapitulace zakázky'!AN20)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45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0"/>
      <c r="E31" s="160"/>
      <c r="F31" s="160"/>
      <c r="G31" s="160"/>
      <c r="H31" s="160"/>
      <c r="I31" s="160"/>
      <c r="J31" s="160"/>
      <c r="K31" s="16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46</v>
      </c>
      <c r="E32" s="38"/>
      <c r="F32" s="38"/>
      <c r="G32" s="38"/>
      <c r="H32" s="38"/>
      <c r="I32" s="38"/>
      <c r="J32" s="162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0"/>
      <c r="E33" s="160"/>
      <c r="F33" s="160"/>
      <c r="G33" s="160"/>
      <c r="H33" s="160"/>
      <c r="I33" s="160"/>
      <c r="J33" s="160"/>
      <c r="K33" s="16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48</v>
      </c>
      <c r="G34" s="38"/>
      <c r="H34" s="38"/>
      <c r="I34" s="163" t="s">
        <v>47</v>
      </c>
      <c r="J34" s="163" t="s">
        <v>49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50</v>
      </c>
      <c r="E35" s="150" t="s">
        <v>51</v>
      </c>
      <c r="F35" s="165">
        <f>ROUND((SUM(BE121:BE125)),2)</f>
        <v>0</v>
      </c>
      <c r="G35" s="38"/>
      <c r="H35" s="38"/>
      <c r="I35" s="166">
        <v>0.21</v>
      </c>
      <c r="J35" s="165">
        <f>ROUND(((SUM(BE121:BE125))*I35),2)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52</v>
      </c>
      <c r="F36" s="165">
        <f>ROUND((SUM(BF121:BF125)),2)</f>
        <v>0</v>
      </c>
      <c r="G36" s="38"/>
      <c r="H36" s="38"/>
      <c r="I36" s="166">
        <v>0.15</v>
      </c>
      <c r="J36" s="165">
        <f>ROUND(((SUM(BF121:BF125))*I36),2)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53</v>
      </c>
      <c r="F37" s="165">
        <f>ROUND((SUM(BG121:BG125)),2)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54</v>
      </c>
      <c r="F38" s="165">
        <f>ROUND((SUM(BH121:BH125)),2)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55</v>
      </c>
      <c r="F39" s="165">
        <f>ROUND((SUM(BI121:BI125)),2)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56</v>
      </c>
      <c r="E41" s="169"/>
      <c r="F41" s="169"/>
      <c r="G41" s="170" t="s">
        <v>57</v>
      </c>
      <c r="H41" s="171" t="s">
        <v>58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2" customFormat="1" ht="14.4" customHeight="1">
      <c r="B49" s="63"/>
      <c r="D49" s="174" t="s">
        <v>59</v>
      </c>
      <c r="E49" s="175"/>
      <c r="F49" s="175"/>
      <c r="G49" s="174" t="s">
        <v>60</v>
      </c>
      <c r="H49" s="175"/>
      <c r="I49" s="175"/>
      <c r="J49" s="175"/>
      <c r="K49" s="175"/>
      <c r="L49" s="63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">
      <c r="A60" s="38"/>
      <c r="B60" s="44"/>
      <c r="C60" s="38"/>
      <c r="D60" s="176" t="s">
        <v>61</v>
      </c>
      <c r="E60" s="177"/>
      <c r="F60" s="178" t="s">
        <v>62</v>
      </c>
      <c r="G60" s="176" t="s">
        <v>61</v>
      </c>
      <c r="H60" s="177"/>
      <c r="I60" s="177"/>
      <c r="J60" s="179" t="s">
        <v>62</v>
      </c>
      <c r="K60" s="177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">
      <c r="A64" s="38"/>
      <c r="B64" s="44"/>
      <c r="C64" s="38"/>
      <c r="D64" s="174" t="s">
        <v>63</v>
      </c>
      <c r="E64" s="180"/>
      <c r="F64" s="180"/>
      <c r="G64" s="174" t="s">
        <v>64</v>
      </c>
      <c r="H64" s="180"/>
      <c r="I64" s="180"/>
      <c r="J64" s="180"/>
      <c r="K64" s="180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">
      <c r="A75" s="38"/>
      <c r="B75" s="44"/>
      <c r="C75" s="38"/>
      <c r="D75" s="176" t="s">
        <v>61</v>
      </c>
      <c r="E75" s="177"/>
      <c r="F75" s="178" t="s">
        <v>62</v>
      </c>
      <c r="G75" s="176" t="s">
        <v>61</v>
      </c>
      <c r="H75" s="177"/>
      <c r="I75" s="177"/>
      <c r="J75" s="179" t="s">
        <v>62</v>
      </c>
      <c r="K75" s="177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81"/>
      <c r="C76" s="182"/>
      <c r="D76" s="182"/>
      <c r="E76" s="182"/>
      <c r="F76" s="182"/>
      <c r="G76" s="182"/>
      <c r="H76" s="182"/>
      <c r="I76" s="182"/>
      <c r="J76" s="182"/>
      <c r="K76" s="18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83"/>
      <c r="C80" s="184"/>
      <c r="D80" s="184"/>
      <c r="E80" s="184"/>
      <c r="F80" s="184"/>
      <c r="G80" s="184"/>
      <c r="H80" s="184"/>
      <c r="I80" s="184"/>
      <c r="J80" s="184"/>
      <c r="K80" s="184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2" t="s">
        <v>118</v>
      </c>
      <c r="D81" s="40"/>
      <c r="E81" s="40"/>
      <c r="F81" s="40"/>
      <c r="G81" s="40"/>
      <c r="H81" s="40"/>
      <c r="I81" s="40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1" t="s">
        <v>16</v>
      </c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85" t="str">
        <f>E7</f>
        <v>Oprava mostu v km 1,508 trati Kralupy nad Vltavou - Neratovice</v>
      </c>
      <c r="F84" s="31"/>
      <c r="G84" s="31"/>
      <c r="H84" s="31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0"/>
      <c r="C85" s="31" t="s">
        <v>114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16.5" customHeight="1">
      <c r="A86" s="38"/>
      <c r="B86" s="39"/>
      <c r="C86" s="40"/>
      <c r="D86" s="40"/>
      <c r="E86" s="185" t="s">
        <v>115</v>
      </c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1" t="s">
        <v>116</v>
      </c>
      <c r="D87" s="40"/>
      <c r="E87" s="40"/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 xml:space="preserve">21-12-01/5 - Oprava mostu v km 1,508 _ DSPS </v>
      </c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1" t="s">
        <v>22</v>
      </c>
      <c r="D90" s="40"/>
      <c r="E90" s="40"/>
      <c r="F90" s="26" t="str">
        <f>F14</f>
        <v>Chvatěruby</v>
      </c>
      <c r="G90" s="40"/>
      <c r="H90" s="40"/>
      <c r="I90" s="31" t="s">
        <v>24</v>
      </c>
      <c r="J90" s="79" t="str">
        <f>IF(J14="","",J14)</f>
        <v>9. 11. 2021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1" t="s">
        <v>30</v>
      </c>
      <c r="D92" s="40"/>
      <c r="E92" s="40"/>
      <c r="F92" s="26" t="str">
        <f>E17</f>
        <v>Správa železnic, státní organizace</v>
      </c>
      <c r="G92" s="40"/>
      <c r="H92" s="40"/>
      <c r="I92" s="31" t="s">
        <v>38</v>
      </c>
      <c r="J92" s="36" t="str">
        <f>E23</f>
        <v>TOP CON SERVIS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1" t="s">
        <v>36</v>
      </c>
      <c r="D93" s="40"/>
      <c r="E93" s="40"/>
      <c r="F93" s="26" t="str">
        <f>IF(E20="","",E20)</f>
        <v>Vyplň údaj</v>
      </c>
      <c r="G93" s="40"/>
      <c r="H93" s="40"/>
      <c r="I93" s="31" t="s">
        <v>43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86" t="s">
        <v>119</v>
      </c>
      <c r="D95" s="187"/>
      <c r="E95" s="187"/>
      <c r="F95" s="187"/>
      <c r="G95" s="187"/>
      <c r="H95" s="187"/>
      <c r="I95" s="187"/>
      <c r="J95" s="188" t="s">
        <v>120</v>
      </c>
      <c r="K95" s="187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189" t="s">
        <v>121</v>
      </c>
      <c r="D97" s="40"/>
      <c r="E97" s="40"/>
      <c r="F97" s="40"/>
      <c r="G97" s="40"/>
      <c r="H97" s="40"/>
      <c r="I97" s="40"/>
      <c r="J97" s="110">
        <f>J121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6" t="s">
        <v>122</v>
      </c>
    </row>
    <row r="98" spans="1:31" s="9" customFormat="1" ht="24.95" customHeight="1">
      <c r="A98" s="9"/>
      <c r="B98" s="190"/>
      <c r="C98" s="191"/>
      <c r="D98" s="192" t="s">
        <v>851</v>
      </c>
      <c r="E98" s="193"/>
      <c r="F98" s="193"/>
      <c r="G98" s="193"/>
      <c r="H98" s="193"/>
      <c r="I98" s="193"/>
      <c r="J98" s="194">
        <f>J122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852</v>
      </c>
      <c r="E99" s="198"/>
      <c r="F99" s="198"/>
      <c r="G99" s="198"/>
      <c r="H99" s="198"/>
      <c r="I99" s="198"/>
      <c r="J99" s="199">
        <f>J123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2" t="s">
        <v>142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1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85" t="str">
        <f>E7</f>
        <v>Oprava mostu v km 1,508 trati Kralupy nad Vltavou - Neratovice</v>
      </c>
      <c r="F109" s="31"/>
      <c r="G109" s="31"/>
      <c r="H109" s="31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0"/>
      <c r="C110" s="31" t="s">
        <v>114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16.5" customHeight="1">
      <c r="A111" s="38"/>
      <c r="B111" s="39"/>
      <c r="C111" s="40"/>
      <c r="D111" s="40"/>
      <c r="E111" s="185" t="s">
        <v>115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116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 xml:space="preserve">21-12-01/5 - Oprava mostu v km 1,508 _ DSPS 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22</v>
      </c>
      <c r="D115" s="40"/>
      <c r="E115" s="40"/>
      <c r="F115" s="26" t="str">
        <f>F14</f>
        <v>Chvatěruby</v>
      </c>
      <c r="G115" s="40"/>
      <c r="H115" s="40"/>
      <c r="I115" s="31" t="s">
        <v>24</v>
      </c>
      <c r="J115" s="79" t="str">
        <f>IF(J14="","",J14)</f>
        <v>9. 11. 2021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5.65" customHeight="1">
      <c r="A117" s="38"/>
      <c r="B117" s="39"/>
      <c r="C117" s="31" t="s">
        <v>30</v>
      </c>
      <c r="D117" s="40"/>
      <c r="E117" s="40"/>
      <c r="F117" s="26" t="str">
        <f>E17</f>
        <v>Správa železnic, státní organizace</v>
      </c>
      <c r="G117" s="40"/>
      <c r="H117" s="40"/>
      <c r="I117" s="31" t="s">
        <v>38</v>
      </c>
      <c r="J117" s="36" t="str">
        <f>E23</f>
        <v>TOP CON SERVIS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36</v>
      </c>
      <c r="D118" s="40"/>
      <c r="E118" s="40"/>
      <c r="F118" s="26" t="str">
        <f>IF(E20="","",E20)</f>
        <v>Vyplň údaj</v>
      </c>
      <c r="G118" s="40"/>
      <c r="H118" s="40"/>
      <c r="I118" s="31" t="s">
        <v>43</v>
      </c>
      <c r="J118" s="36" t="str">
        <f>E26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1"/>
      <c r="B120" s="202"/>
      <c r="C120" s="203" t="s">
        <v>143</v>
      </c>
      <c r="D120" s="204" t="s">
        <v>71</v>
      </c>
      <c r="E120" s="204" t="s">
        <v>67</v>
      </c>
      <c r="F120" s="204" t="s">
        <v>68</v>
      </c>
      <c r="G120" s="204" t="s">
        <v>144</v>
      </c>
      <c r="H120" s="204" t="s">
        <v>145</v>
      </c>
      <c r="I120" s="204" t="s">
        <v>146</v>
      </c>
      <c r="J120" s="204" t="s">
        <v>120</v>
      </c>
      <c r="K120" s="205" t="s">
        <v>147</v>
      </c>
      <c r="L120" s="206"/>
      <c r="M120" s="100" t="s">
        <v>1</v>
      </c>
      <c r="N120" s="101" t="s">
        <v>50</v>
      </c>
      <c r="O120" s="101" t="s">
        <v>148</v>
      </c>
      <c r="P120" s="101" t="s">
        <v>149</v>
      </c>
      <c r="Q120" s="101" t="s">
        <v>150</v>
      </c>
      <c r="R120" s="101" t="s">
        <v>151</v>
      </c>
      <c r="S120" s="101" t="s">
        <v>152</v>
      </c>
      <c r="T120" s="102" t="s">
        <v>153</v>
      </c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pans="1:63" s="2" customFormat="1" ht="22.8" customHeight="1">
      <c r="A121" s="38"/>
      <c r="B121" s="39"/>
      <c r="C121" s="107" t="s">
        <v>154</v>
      </c>
      <c r="D121" s="40"/>
      <c r="E121" s="40"/>
      <c r="F121" s="40"/>
      <c r="G121" s="40"/>
      <c r="H121" s="40"/>
      <c r="I121" s="40"/>
      <c r="J121" s="207">
        <f>BK121</f>
        <v>0</v>
      </c>
      <c r="K121" s="40"/>
      <c r="L121" s="44"/>
      <c r="M121" s="103"/>
      <c r="N121" s="208"/>
      <c r="O121" s="104"/>
      <c r="P121" s="209">
        <f>P122</f>
        <v>0</v>
      </c>
      <c r="Q121" s="104"/>
      <c r="R121" s="209">
        <f>R122</f>
        <v>0</v>
      </c>
      <c r="S121" s="104"/>
      <c r="T121" s="21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85</v>
      </c>
      <c r="AU121" s="16" t="s">
        <v>122</v>
      </c>
      <c r="BK121" s="211">
        <f>BK122</f>
        <v>0</v>
      </c>
    </row>
    <row r="122" spans="1:63" s="12" customFormat="1" ht="25.9" customHeight="1">
      <c r="A122" s="12"/>
      <c r="B122" s="212"/>
      <c r="C122" s="213"/>
      <c r="D122" s="214" t="s">
        <v>85</v>
      </c>
      <c r="E122" s="215" t="s">
        <v>857</v>
      </c>
      <c r="F122" s="215" t="s">
        <v>858</v>
      </c>
      <c r="G122" s="213"/>
      <c r="H122" s="213"/>
      <c r="I122" s="216"/>
      <c r="J122" s="217">
        <f>BK122</f>
        <v>0</v>
      </c>
      <c r="K122" s="213"/>
      <c r="L122" s="218"/>
      <c r="M122" s="219"/>
      <c r="N122" s="220"/>
      <c r="O122" s="220"/>
      <c r="P122" s="221">
        <f>P123</f>
        <v>0</v>
      </c>
      <c r="Q122" s="220"/>
      <c r="R122" s="221">
        <f>R123</f>
        <v>0</v>
      </c>
      <c r="S122" s="220"/>
      <c r="T122" s="222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3" t="s">
        <v>190</v>
      </c>
      <c r="AT122" s="224" t="s">
        <v>85</v>
      </c>
      <c r="AU122" s="224" t="s">
        <v>86</v>
      </c>
      <c r="AY122" s="223" t="s">
        <v>157</v>
      </c>
      <c r="BK122" s="225">
        <f>BK123</f>
        <v>0</v>
      </c>
    </row>
    <row r="123" spans="1:63" s="12" customFormat="1" ht="22.8" customHeight="1">
      <c r="A123" s="12"/>
      <c r="B123" s="212"/>
      <c r="C123" s="213"/>
      <c r="D123" s="214" t="s">
        <v>85</v>
      </c>
      <c r="E123" s="226" t="s">
        <v>859</v>
      </c>
      <c r="F123" s="226" t="s">
        <v>860</v>
      </c>
      <c r="G123" s="213"/>
      <c r="H123" s="213"/>
      <c r="I123" s="216"/>
      <c r="J123" s="227">
        <f>BK123</f>
        <v>0</v>
      </c>
      <c r="K123" s="213"/>
      <c r="L123" s="218"/>
      <c r="M123" s="219"/>
      <c r="N123" s="220"/>
      <c r="O123" s="220"/>
      <c r="P123" s="221">
        <f>SUM(P124:P125)</f>
        <v>0</v>
      </c>
      <c r="Q123" s="220"/>
      <c r="R123" s="221">
        <f>SUM(R124:R125)</f>
        <v>0</v>
      </c>
      <c r="S123" s="220"/>
      <c r="T123" s="22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190</v>
      </c>
      <c r="AT123" s="224" t="s">
        <v>85</v>
      </c>
      <c r="AU123" s="224" t="s">
        <v>93</v>
      </c>
      <c r="AY123" s="223" t="s">
        <v>157</v>
      </c>
      <c r="BK123" s="225">
        <f>SUM(BK124:BK125)</f>
        <v>0</v>
      </c>
    </row>
    <row r="124" spans="1:65" s="2" customFormat="1" ht="16.5" customHeight="1">
      <c r="A124" s="38"/>
      <c r="B124" s="39"/>
      <c r="C124" s="228" t="s">
        <v>93</v>
      </c>
      <c r="D124" s="228" t="s">
        <v>159</v>
      </c>
      <c r="E124" s="229" t="s">
        <v>915</v>
      </c>
      <c r="F124" s="230" t="s">
        <v>916</v>
      </c>
      <c r="G124" s="231" t="s">
        <v>863</v>
      </c>
      <c r="H124" s="232">
        <v>1</v>
      </c>
      <c r="I124" s="233"/>
      <c r="J124" s="234">
        <f>ROUND(I124*H124,2)</f>
        <v>0</v>
      </c>
      <c r="K124" s="230" t="s">
        <v>163</v>
      </c>
      <c r="L124" s="44"/>
      <c r="M124" s="235" t="s">
        <v>1</v>
      </c>
      <c r="N124" s="236" t="s">
        <v>51</v>
      </c>
      <c r="O124" s="91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9" t="s">
        <v>864</v>
      </c>
      <c r="AT124" s="239" t="s">
        <v>159</v>
      </c>
      <c r="AU124" s="239" t="s">
        <v>95</v>
      </c>
      <c r="AY124" s="16" t="s">
        <v>157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6" t="s">
        <v>93</v>
      </c>
      <c r="BK124" s="240">
        <f>ROUND(I124*H124,2)</f>
        <v>0</v>
      </c>
      <c r="BL124" s="16" t="s">
        <v>864</v>
      </c>
      <c r="BM124" s="239" t="s">
        <v>917</v>
      </c>
    </row>
    <row r="125" spans="1:47" s="2" customFormat="1" ht="12">
      <c r="A125" s="38"/>
      <c r="B125" s="39"/>
      <c r="C125" s="40"/>
      <c r="D125" s="241" t="s">
        <v>166</v>
      </c>
      <c r="E125" s="40"/>
      <c r="F125" s="242" t="s">
        <v>918</v>
      </c>
      <c r="G125" s="40"/>
      <c r="H125" s="40"/>
      <c r="I125" s="243"/>
      <c r="J125" s="40"/>
      <c r="K125" s="40"/>
      <c r="L125" s="44"/>
      <c r="M125" s="284"/>
      <c r="N125" s="285"/>
      <c r="O125" s="281"/>
      <c r="P125" s="281"/>
      <c r="Q125" s="281"/>
      <c r="R125" s="281"/>
      <c r="S125" s="281"/>
      <c r="T125" s="2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166</v>
      </c>
      <c r="AU125" s="16" t="s">
        <v>95</v>
      </c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71F" sheet="1" objects="1" scenarios="1" formatColumns="0" formatRows="0" autoFilter="0"/>
  <autoFilter ref="C120:K125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Ondrouch Alois</dc:creator>
  <cp:keywords/>
  <dc:description/>
  <cp:lastModifiedBy>Ondrouch Alois</cp:lastModifiedBy>
  <dcterms:created xsi:type="dcterms:W3CDTF">2022-02-07T08:35:03Z</dcterms:created>
  <dcterms:modified xsi:type="dcterms:W3CDTF">2022-02-07T08:35:11Z</dcterms:modified>
  <cp:category/>
  <cp:version/>
  <cp:contentType/>
  <cp:contentStatus/>
</cp:coreProperties>
</file>