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18-001-1-01 - Oprava most..." sheetId="2" r:id="rId2"/>
    <sheet name="18-001-2-01 - Oprava most..." sheetId="3" r:id="rId3"/>
    <sheet name="18-001-2-02 - Oprava most..." sheetId="4" r:id="rId4"/>
    <sheet name="Pokyny pro vyplnění" sheetId="5" r:id="rId5"/>
  </sheets>
  <definedNames>
    <definedName name="_xlnm.Print_Area" localSheetId="0">'Rekapitulace stavby'!$D$4:$AO$33,'Rekapitulace stavby'!$C$39:$AQ$57</definedName>
    <definedName name="_xlnm.Print_Titles" localSheetId="0">'Rekapitulace stavby'!$49:$49</definedName>
    <definedName name="_xlnm._FilterDatabase" localSheetId="1" hidden="1">'18-001-1-01 - Oprava most...'!$C$92:$K$292</definedName>
    <definedName name="_xlnm.Print_Area" localSheetId="1">'18-001-1-01 - Oprava most...'!$C$4:$J$38,'18-001-1-01 - Oprava most...'!$C$44:$J$72,'18-001-1-01 - Oprava most...'!$C$78:$K$292</definedName>
    <definedName name="_xlnm.Print_Titles" localSheetId="1">'18-001-1-01 - Oprava most...'!$92:$92</definedName>
    <definedName name="_xlnm._FilterDatabase" localSheetId="2" hidden="1">'18-001-2-01 - Oprava most...'!$C$87:$K$109</definedName>
    <definedName name="_xlnm.Print_Area" localSheetId="2">'18-001-2-01 - Oprava most...'!$C$4:$J$38,'18-001-2-01 - Oprava most...'!$C$44:$J$67,'18-001-2-01 - Oprava most...'!$C$73:$K$109</definedName>
    <definedName name="_xlnm.Print_Titles" localSheetId="2">'18-001-2-01 - Oprava most...'!$87:$87</definedName>
    <definedName name="_xlnm._FilterDatabase" localSheetId="3" hidden="1">'18-001-2-02 - Oprava most...'!$C$83:$K$88</definedName>
    <definedName name="_xlnm.Print_Area" localSheetId="3">'18-001-2-02 - Oprava most...'!$C$4:$J$38,'18-001-2-02 - Oprava most...'!$C$44:$J$63,'18-001-2-02 - Oprava most...'!$C$69:$K$88</definedName>
    <definedName name="_xlnm.Print_Titles" localSheetId="3">'18-001-2-02 - Oprava most...'!$83:$83</definedName>
    <definedName name="_xlnm.Print_Area" localSheetId="4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56"/>
  <c r="AX56"/>
  <c i="4" r="BI87"/>
  <c r="F36"/>
  <c i="1" r="BD56"/>
  <c i="4" r="BH87"/>
  <c r="F35"/>
  <c i="1" r="BC56"/>
  <c i="4" r="BG87"/>
  <c r="F34"/>
  <c i="1" r="BB56"/>
  <c i="4" r="BF87"/>
  <c r="J33"/>
  <c i="1" r="AW56"/>
  <c i="4" r="F33"/>
  <c i="1" r="BA56"/>
  <c i="4" r="T87"/>
  <c r="T86"/>
  <c r="T85"/>
  <c r="T84"/>
  <c r="R87"/>
  <c r="R86"/>
  <c r="R85"/>
  <c r="R84"/>
  <c r="P87"/>
  <c r="P86"/>
  <c r="P85"/>
  <c r="P84"/>
  <c i="1" r="AU56"/>
  <c i="4" r="BK87"/>
  <c r="BK86"/>
  <c r="J86"/>
  <c r="BK85"/>
  <c r="J85"/>
  <c r="BK84"/>
  <c r="J84"/>
  <c r="J60"/>
  <c r="J29"/>
  <c i="1" r="AG56"/>
  <c i="4" r="J87"/>
  <c r="BE87"/>
  <c r="J32"/>
  <c i="1" r="AV56"/>
  <c i="4" r="F32"/>
  <c i="1" r="AZ56"/>
  <c i="4" r="J62"/>
  <c r="J61"/>
  <c r="J80"/>
  <c r="F80"/>
  <c r="F78"/>
  <c r="E76"/>
  <c r="J55"/>
  <c r="F55"/>
  <c r="F53"/>
  <c r="E51"/>
  <c r="J38"/>
  <c r="J20"/>
  <c r="E20"/>
  <c r="F81"/>
  <c r="F56"/>
  <c r="J19"/>
  <c r="J14"/>
  <c r="J78"/>
  <c r="J53"/>
  <c r="E7"/>
  <c r="E72"/>
  <c r="E47"/>
  <c i="1" r="AY55"/>
  <c r="AX55"/>
  <c i="3" r="BI109"/>
  <c r="BH109"/>
  <c r="BG109"/>
  <c r="BF109"/>
  <c r="T109"/>
  <c r="T108"/>
  <c r="R109"/>
  <c r="R108"/>
  <c r="P109"/>
  <c r="P108"/>
  <c r="BK109"/>
  <c r="BK108"/>
  <c r="J108"/>
  <c r="J109"/>
  <c r="BE109"/>
  <c r="J66"/>
  <c r="BI106"/>
  <c r="BH106"/>
  <c r="BG106"/>
  <c r="BF106"/>
  <c r="T106"/>
  <c r="R106"/>
  <c r="P106"/>
  <c r="BK106"/>
  <c r="J106"/>
  <c r="BE106"/>
  <c r="BI105"/>
  <c r="BH105"/>
  <c r="BG105"/>
  <c r="BF105"/>
  <c r="T105"/>
  <c r="T104"/>
  <c r="R105"/>
  <c r="R104"/>
  <c r="P105"/>
  <c r="P104"/>
  <c r="BK105"/>
  <c r="BK104"/>
  <c r="J104"/>
  <c r="J105"/>
  <c r="BE105"/>
  <c r="J65"/>
  <c r="BI102"/>
  <c r="BH102"/>
  <c r="BG102"/>
  <c r="BF102"/>
  <c r="T102"/>
  <c r="R102"/>
  <c r="P102"/>
  <c r="BK102"/>
  <c r="J102"/>
  <c r="BE102"/>
  <c r="BI101"/>
  <c r="BH101"/>
  <c r="BG101"/>
  <c r="BF101"/>
  <c r="T101"/>
  <c r="T100"/>
  <c r="R101"/>
  <c r="R100"/>
  <c r="P101"/>
  <c r="P100"/>
  <c r="BK101"/>
  <c r="BK100"/>
  <c r="J100"/>
  <c r="J101"/>
  <c r="BE101"/>
  <c r="J64"/>
  <c r="BI99"/>
  <c r="BH99"/>
  <c r="BG99"/>
  <c r="BF99"/>
  <c r="T99"/>
  <c r="R99"/>
  <c r="P99"/>
  <c r="BK99"/>
  <c r="J99"/>
  <c r="BE99"/>
  <c r="BI97"/>
  <c r="BH97"/>
  <c r="BG97"/>
  <c r="BF97"/>
  <c r="T97"/>
  <c r="R97"/>
  <c r="P97"/>
  <c r="BK97"/>
  <c r="J97"/>
  <c r="BE97"/>
  <c r="BI95"/>
  <c r="BH95"/>
  <c r="BG95"/>
  <c r="BF95"/>
  <c r="T95"/>
  <c r="R95"/>
  <c r="P95"/>
  <c r="BK95"/>
  <c r="J95"/>
  <c r="BE95"/>
  <c r="BI94"/>
  <c r="BH94"/>
  <c r="BG94"/>
  <c r="BF94"/>
  <c r="T94"/>
  <c r="T93"/>
  <c r="R94"/>
  <c r="R93"/>
  <c r="P94"/>
  <c r="P93"/>
  <c r="BK94"/>
  <c r="BK93"/>
  <c r="J93"/>
  <c r="J94"/>
  <c r="BE94"/>
  <c r="J63"/>
  <c r="BI91"/>
  <c r="F36"/>
  <c i="1" r="BD55"/>
  <c i="3" r="BH91"/>
  <c r="F35"/>
  <c i="1" r="BC55"/>
  <c i="3" r="BG91"/>
  <c r="F34"/>
  <c i="1" r="BB55"/>
  <c i="3" r="BF91"/>
  <c r="J33"/>
  <c i="1" r="AW55"/>
  <c i="3" r="F33"/>
  <c i="1" r="BA55"/>
  <c i="3" r="T91"/>
  <c r="T90"/>
  <c r="T89"/>
  <c r="T88"/>
  <c r="R91"/>
  <c r="R90"/>
  <c r="R89"/>
  <c r="R88"/>
  <c r="P91"/>
  <c r="P90"/>
  <c r="P89"/>
  <c r="P88"/>
  <c i="1" r="AU55"/>
  <c i="3" r="BK91"/>
  <c r="BK90"/>
  <c r="J90"/>
  <c r="BK89"/>
  <c r="J89"/>
  <c r="BK88"/>
  <c r="J88"/>
  <c r="J60"/>
  <c r="J29"/>
  <c i="1" r="AG55"/>
  <c i="3" r="J91"/>
  <c r="BE91"/>
  <c r="J32"/>
  <c i="1" r="AV55"/>
  <c i="3" r="F32"/>
  <c i="1" r="AZ55"/>
  <c i="3" r="J62"/>
  <c r="J61"/>
  <c r="J84"/>
  <c r="F84"/>
  <c r="F82"/>
  <c r="E80"/>
  <c r="J55"/>
  <c r="F55"/>
  <c r="F53"/>
  <c r="E51"/>
  <c r="J38"/>
  <c r="J20"/>
  <c r="E20"/>
  <c r="F85"/>
  <c r="F56"/>
  <c r="J19"/>
  <c r="J14"/>
  <c r="J82"/>
  <c r="J53"/>
  <c r="E7"/>
  <c r="E76"/>
  <c r="E47"/>
  <c i="1" r="AY53"/>
  <c r="AX53"/>
  <c i="2" r="BI292"/>
  <c r="BH292"/>
  <c r="BG292"/>
  <c r="BF292"/>
  <c r="T292"/>
  <c r="R292"/>
  <c r="P292"/>
  <c r="BK292"/>
  <c r="J292"/>
  <c r="BE292"/>
  <c r="BI290"/>
  <c r="BH290"/>
  <c r="BG290"/>
  <c r="BF290"/>
  <c r="T290"/>
  <c r="R290"/>
  <c r="P290"/>
  <c r="BK290"/>
  <c r="J290"/>
  <c r="BE290"/>
  <c r="BI288"/>
  <c r="BH288"/>
  <c r="BG288"/>
  <c r="BF288"/>
  <c r="T288"/>
  <c r="R288"/>
  <c r="P288"/>
  <c r="BK288"/>
  <c r="J288"/>
  <c r="BE288"/>
  <c r="BI286"/>
  <c r="BH286"/>
  <c r="BG286"/>
  <c r="BF286"/>
  <c r="T286"/>
  <c r="R286"/>
  <c r="P286"/>
  <c r="BK286"/>
  <c r="J286"/>
  <c r="BE286"/>
  <c r="BI282"/>
  <c r="BH282"/>
  <c r="BG282"/>
  <c r="BF282"/>
  <c r="T282"/>
  <c r="T281"/>
  <c r="T280"/>
  <c r="R282"/>
  <c r="R281"/>
  <c r="R280"/>
  <c r="P282"/>
  <c r="P281"/>
  <c r="P280"/>
  <c r="BK282"/>
  <c r="BK281"/>
  <c r="J281"/>
  <c r="BK280"/>
  <c r="J280"/>
  <c r="J282"/>
  <c r="BE282"/>
  <c r="J71"/>
  <c r="J70"/>
  <c r="BI279"/>
  <c r="BH279"/>
  <c r="BG279"/>
  <c r="BF279"/>
  <c r="T279"/>
  <c r="T278"/>
  <c r="R279"/>
  <c r="R278"/>
  <c r="P279"/>
  <c r="P278"/>
  <c r="BK279"/>
  <c r="BK278"/>
  <c r="J278"/>
  <c r="J279"/>
  <c r="BE279"/>
  <c r="J69"/>
  <c r="BI274"/>
  <c r="BH274"/>
  <c r="BG274"/>
  <c r="BF274"/>
  <c r="T274"/>
  <c r="R274"/>
  <c r="P274"/>
  <c r="BK274"/>
  <c r="J274"/>
  <c r="BE274"/>
  <c r="BI272"/>
  <c r="BH272"/>
  <c r="BG272"/>
  <c r="BF272"/>
  <c r="T272"/>
  <c r="R272"/>
  <c r="P272"/>
  <c r="BK272"/>
  <c r="J272"/>
  <c r="BE272"/>
  <c r="BI269"/>
  <c r="BH269"/>
  <c r="BG269"/>
  <c r="BF269"/>
  <c r="T269"/>
  <c r="R269"/>
  <c r="P269"/>
  <c r="BK269"/>
  <c r="J269"/>
  <c r="BE269"/>
  <c r="BI268"/>
  <c r="BH268"/>
  <c r="BG268"/>
  <c r="BF268"/>
  <c r="T268"/>
  <c r="R268"/>
  <c r="P268"/>
  <c r="BK268"/>
  <c r="J268"/>
  <c r="BE268"/>
  <c r="BI263"/>
  <c r="BH263"/>
  <c r="BG263"/>
  <c r="BF263"/>
  <c r="T263"/>
  <c r="T262"/>
  <c r="R263"/>
  <c r="R262"/>
  <c r="P263"/>
  <c r="P262"/>
  <c r="BK263"/>
  <c r="BK262"/>
  <c r="J262"/>
  <c r="J263"/>
  <c r="BE263"/>
  <c r="J68"/>
  <c r="BI261"/>
  <c r="BH261"/>
  <c r="BG261"/>
  <c r="BF261"/>
  <c r="T261"/>
  <c r="R261"/>
  <c r="P261"/>
  <c r="BK261"/>
  <c r="J261"/>
  <c r="BE261"/>
  <c r="BI260"/>
  <c r="BH260"/>
  <c r="BG260"/>
  <c r="BF260"/>
  <c r="T260"/>
  <c r="R260"/>
  <c r="P260"/>
  <c r="BK260"/>
  <c r="J260"/>
  <c r="BE260"/>
  <c r="BI259"/>
  <c r="BH259"/>
  <c r="BG259"/>
  <c r="BF259"/>
  <c r="T259"/>
  <c r="R259"/>
  <c r="P259"/>
  <c r="BK259"/>
  <c r="J259"/>
  <c r="BE259"/>
  <c r="BI257"/>
  <c r="BH257"/>
  <c r="BG257"/>
  <c r="BF257"/>
  <c r="T257"/>
  <c r="R257"/>
  <c r="P257"/>
  <c r="BK257"/>
  <c r="J257"/>
  <c r="BE257"/>
  <c r="BI252"/>
  <c r="BH252"/>
  <c r="BG252"/>
  <c r="BF252"/>
  <c r="T252"/>
  <c r="R252"/>
  <c r="P252"/>
  <c r="BK252"/>
  <c r="J252"/>
  <c r="BE252"/>
  <c r="BI250"/>
  <c r="BH250"/>
  <c r="BG250"/>
  <c r="BF250"/>
  <c r="T250"/>
  <c r="R250"/>
  <c r="P250"/>
  <c r="BK250"/>
  <c r="J250"/>
  <c r="BE250"/>
  <c r="BI248"/>
  <c r="BH248"/>
  <c r="BG248"/>
  <c r="BF248"/>
  <c r="T248"/>
  <c r="R248"/>
  <c r="P248"/>
  <c r="BK248"/>
  <c r="J248"/>
  <c r="BE248"/>
  <c r="BI244"/>
  <c r="BH244"/>
  <c r="BG244"/>
  <c r="BF244"/>
  <c r="T244"/>
  <c r="R244"/>
  <c r="P244"/>
  <c r="BK244"/>
  <c r="J244"/>
  <c r="BE244"/>
  <c r="BI242"/>
  <c r="BH242"/>
  <c r="BG242"/>
  <c r="BF242"/>
  <c r="T242"/>
  <c r="R242"/>
  <c r="P242"/>
  <c r="BK242"/>
  <c r="J242"/>
  <c r="BE242"/>
  <c r="BI241"/>
  <c r="BH241"/>
  <c r="BG241"/>
  <c r="BF241"/>
  <c r="T241"/>
  <c r="R241"/>
  <c r="P241"/>
  <c r="BK241"/>
  <c r="J241"/>
  <c r="BE241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3"/>
  <c r="BH233"/>
  <c r="BG233"/>
  <c r="BF233"/>
  <c r="T233"/>
  <c r="R233"/>
  <c r="P233"/>
  <c r="BK233"/>
  <c r="J233"/>
  <c r="BE233"/>
  <c r="BI232"/>
  <c r="BH232"/>
  <c r="BG232"/>
  <c r="BF232"/>
  <c r="T232"/>
  <c r="R232"/>
  <c r="P232"/>
  <c r="BK232"/>
  <c r="J232"/>
  <c r="BE232"/>
  <c r="BI230"/>
  <c r="BH230"/>
  <c r="BG230"/>
  <c r="BF230"/>
  <c r="T230"/>
  <c r="R230"/>
  <c r="P230"/>
  <c r="BK230"/>
  <c r="J230"/>
  <c r="BE230"/>
  <c r="BI228"/>
  <c r="BH228"/>
  <c r="BG228"/>
  <c r="BF228"/>
  <c r="T228"/>
  <c r="R228"/>
  <c r="P228"/>
  <c r="BK228"/>
  <c r="J228"/>
  <c r="BE228"/>
  <c r="BI227"/>
  <c r="BH227"/>
  <c r="BG227"/>
  <c r="BF227"/>
  <c r="T227"/>
  <c r="R227"/>
  <c r="P227"/>
  <c r="BK227"/>
  <c r="J227"/>
  <c r="BE227"/>
  <c r="BI225"/>
  <c r="BH225"/>
  <c r="BG225"/>
  <c r="BF225"/>
  <c r="T225"/>
  <c r="R225"/>
  <c r="P225"/>
  <c r="BK225"/>
  <c r="J225"/>
  <c r="BE225"/>
  <c r="BI223"/>
  <c r="BH223"/>
  <c r="BG223"/>
  <c r="BF223"/>
  <c r="T223"/>
  <c r="R223"/>
  <c r="P223"/>
  <c r="BK223"/>
  <c r="J223"/>
  <c r="BE223"/>
  <c r="BI222"/>
  <c r="BH222"/>
  <c r="BG222"/>
  <c r="BF222"/>
  <c r="T222"/>
  <c r="R222"/>
  <c r="P222"/>
  <c r="BK222"/>
  <c r="J222"/>
  <c r="BE222"/>
  <c r="BI220"/>
  <c r="BH220"/>
  <c r="BG220"/>
  <c r="BF220"/>
  <c r="T220"/>
  <c r="R220"/>
  <c r="P220"/>
  <c r="BK220"/>
  <c r="J220"/>
  <c r="BE220"/>
  <c r="BI218"/>
  <c r="BH218"/>
  <c r="BG218"/>
  <c r="BF218"/>
  <c r="T218"/>
  <c r="R218"/>
  <c r="P218"/>
  <c r="BK218"/>
  <c r="J218"/>
  <c r="BE218"/>
  <c r="BI217"/>
  <c r="BH217"/>
  <c r="BG217"/>
  <c r="BF217"/>
  <c r="T217"/>
  <c r="R217"/>
  <c r="P217"/>
  <c r="BK217"/>
  <c r="J217"/>
  <c r="BE217"/>
  <c r="BI215"/>
  <c r="BH215"/>
  <c r="BG215"/>
  <c r="BF215"/>
  <c r="T215"/>
  <c r="T214"/>
  <c r="R215"/>
  <c r="R214"/>
  <c r="P215"/>
  <c r="P214"/>
  <c r="BK215"/>
  <c r="BK214"/>
  <c r="J214"/>
  <c r="J215"/>
  <c r="BE215"/>
  <c r="J67"/>
  <c r="BI213"/>
  <c r="BH213"/>
  <c r="BG213"/>
  <c r="BF213"/>
  <c r="T213"/>
  <c r="R213"/>
  <c r="P213"/>
  <c r="BK213"/>
  <c r="J213"/>
  <c r="BE213"/>
  <c r="BI208"/>
  <c r="BH208"/>
  <c r="BG208"/>
  <c r="BF208"/>
  <c r="T208"/>
  <c r="T207"/>
  <c r="R208"/>
  <c r="R207"/>
  <c r="P208"/>
  <c r="P207"/>
  <c r="BK208"/>
  <c r="BK207"/>
  <c r="J207"/>
  <c r="J208"/>
  <c r="BE208"/>
  <c r="J66"/>
  <c r="BI203"/>
  <c r="BH203"/>
  <c r="BG203"/>
  <c r="BF203"/>
  <c r="T203"/>
  <c r="R203"/>
  <c r="P203"/>
  <c r="BK203"/>
  <c r="J203"/>
  <c r="BE203"/>
  <c r="BI201"/>
  <c r="BH201"/>
  <c r="BG201"/>
  <c r="BF201"/>
  <c r="T201"/>
  <c r="R201"/>
  <c r="P201"/>
  <c r="BK201"/>
  <c r="J201"/>
  <c r="BE201"/>
  <c r="BI200"/>
  <c r="BH200"/>
  <c r="BG200"/>
  <c r="BF200"/>
  <c r="T200"/>
  <c r="R200"/>
  <c r="P200"/>
  <c r="BK200"/>
  <c r="J200"/>
  <c r="BE200"/>
  <c r="BI198"/>
  <c r="BH198"/>
  <c r="BG198"/>
  <c r="BF198"/>
  <c r="T198"/>
  <c r="R198"/>
  <c r="P198"/>
  <c r="BK198"/>
  <c r="J198"/>
  <c r="BE198"/>
  <c r="BI196"/>
  <c r="BH196"/>
  <c r="BG196"/>
  <c r="BF196"/>
  <c r="T196"/>
  <c r="R196"/>
  <c r="P196"/>
  <c r="BK196"/>
  <c r="J196"/>
  <c r="BE196"/>
  <c r="BI195"/>
  <c r="BH195"/>
  <c r="BG195"/>
  <c r="BF195"/>
  <c r="T195"/>
  <c r="R195"/>
  <c r="P195"/>
  <c r="BK195"/>
  <c r="J195"/>
  <c r="BE195"/>
  <c r="BI193"/>
  <c r="BH193"/>
  <c r="BG193"/>
  <c r="BF193"/>
  <c r="T193"/>
  <c r="T192"/>
  <c r="R193"/>
  <c r="R192"/>
  <c r="P193"/>
  <c r="P192"/>
  <c r="BK193"/>
  <c r="BK192"/>
  <c r="J192"/>
  <c r="J193"/>
  <c r="BE193"/>
  <c r="J65"/>
  <c r="BI189"/>
  <c r="BH189"/>
  <c r="BG189"/>
  <c r="BF189"/>
  <c r="T189"/>
  <c r="R189"/>
  <c r="P189"/>
  <c r="BK189"/>
  <c r="J189"/>
  <c r="BE189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2"/>
  <c r="BH182"/>
  <c r="BG182"/>
  <c r="BF182"/>
  <c r="T182"/>
  <c r="R182"/>
  <c r="P182"/>
  <c r="BK182"/>
  <c r="J182"/>
  <c r="BE182"/>
  <c r="BI179"/>
  <c r="BH179"/>
  <c r="BG179"/>
  <c r="BF179"/>
  <c r="T179"/>
  <c r="R179"/>
  <c r="P179"/>
  <c r="BK179"/>
  <c r="J179"/>
  <c r="BE179"/>
  <c r="BI177"/>
  <c r="BH177"/>
  <c r="BG177"/>
  <c r="BF177"/>
  <c r="T177"/>
  <c r="R177"/>
  <c r="P177"/>
  <c r="BK177"/>
  <c r="J177"/>
  <c r="BE177"/>
  <c r="BI175"/>
  <c r="BH175"/>
  <c r="BG175"/>
  <c r="BF175"/>
  <c r="T175"/>
  <c r="R175"/>
  <c r="P175"/>
  <c r="BK175"/>
  <c r="J175"/>
  <c r="BE175"/>
  <c r="BI174"/>
  <c r="BH174"/>
  <c r="BG174"/>
  <c r="BF174"/>
  <c r="T174"/>
  <c r="R174"/>
  <c r="P174"/>
  <c r="BK174"/>
  <c r="J174"/>
  <c r="BE174"/>
  <c r="BI172"/>
  <c r="BH172"/>
  <c r="BG172"/>
  <c r="BF172"/>
  <c r="T172"/>
  <c r="R172"/>
  <c r="P172"/>
  <c r="BK172"/>
  <c r="J172"/>
  <c r="BE172"/>
  <c r="BI170"/>
  <c r="BH170"/>
  <c r="BG170"/>
  <c r="BF170"/>
  <c r="T170"/>
  <c r="R170"/>
  <c r="P170"/>
  <c r="BK170"/>
  <c r="J170"/>
  <c r="BE170"/>
  <c r="BI168"/>
  <c r="BH168"/>
  <c r="BG168"/>
  <c r="BF168"/>
  <c r="T168"/>
  <c r="R168"/>
  <c r="P168"/>
  <c r="BK168"/>
  <c r="J168"/>
  <c r="BE168"/>
  <c r="BI167"/>
  <c r="BH167"/>
  <c r="BG167"/>
  <c r="BF167"/>
  <c r="T167"/>
  <c r="R167"/>
  <c r="P167"/>
  <c r="BK167"/>
  <c r="J167"/>
  <c r="BE167"/>
  <c r="BI165"/>
  <c r="BH165"/>
  <c r="BG165"/>
  <c r="BF165"/>
  <c r="T165"/>
  <c r="R165"/>
  <c r="P165"/>
  <c r="BK165"/>
  <c r="J165"/>
  <c r="BE165"/>
  <c r="BI161"/>
  <c r="BH161"/>
  <c r="BG161"/>
  <c r="BF161"/>
  <c r="T161"/>
  <c r="R161"/>
  <c r="P161"/>
  <c r="BK161"/>
  <c r="J161"/>
  <c r="BE161"/>
  <c r="BI158"/>
  <c r="BH158"/>
  <c r="BG158"/>
  <c r="BF158"/>
  <c r="T158"/>
  <c r="R158"/>
  <c r="P158"/>
  <c r="BK158"/>
  <c r="J158"/>
  <c r="BE158"/>
  <c r="BI155"/>
  <c r="BH155"/>
  <c r="BG155"/>
  <c r="BF155"/>
  <c r="T155"/>
  <c r="R155"/>
  <c r="P155"/>
  <c r="BK155"/>
  <c r="J155"/>
  <c r="BE155"/>
  <c r="BI151"/>
  <c r="BH151"/>
  <c r="BG151"/>
  <c r="BF151"/>
  <c r="T151"/>
  <c r="T150"/>
  <c r="R151"/>
  <c r="R150"/>
  <c r="P151"/>
  <c r="P150"/>
  <c r="BK151"/>
  <c r="BK150"/>
  <c r="J150"/>
  <c r="J151"/>
  <c r="BE151"/>
  <c r="J64"/>
  <c r="BI149"/>
  <c r="BH149"/>
  <c r="BG149"/>
  <c r="BF149"/>
  <c r="T149"/>
  <c r="R149"/>
  <c r="P149"/>
  <c r="BK149"/>
  <c r="J149"/>
  <c r="BE149"/>
  <c r="BI145"/>
  <c r="BH145"/>
  <c r="BG145"/>
  <c r="BF145"/>
  <c r="T145"/>
  <c r="R145"/>
  <c r="P145"/>
  <c r="BK145"/>
  <c r="J145"/>
  <c r="BE145"/>
  <c r="BI137"/>
  <c r="BH137"/>
  <c r="BG137"/>
  <c r="BF137"/>
  <c r="T137"/>
  <c r="T136"/>
  <c r="R137"/>
  <c r="R136"/>
  <c r="P137"/>
  <c r="P136"/>
  <c r="BK137"/>
  <c r="BK136"/>
  <c r="J136"/>
  <c r="J137"/>
  <c r="BE137"/>
  <c r="J63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1"/>
  <c r="BH131"/>
  <c r="BG131"/>
  <c r="BF131"/>
  <c r="T131"/>
  <c r="R131"/>
  <c r="P131"/>
  <c r="BK131"/>
  <c r="J131"/>
  <c r="BE131"/>
  <c r="BI128"/>
  <c r="BH128"/>
  <c r="BG128"/>
  <c r="BF128"/>
  <c r="T128"/>
  <c r="R128"/>
  <c r="P128"/>
  <c r="BK128"/>
  <c r="J128"/>
  <c r="BE128"/>
  <c r="BI126"/>
  <c r="BH126"/>
  <c r="BG126"/>
  <c r="BF126"/>
  <c r="T126"/>
  <c r="R126"/>
  <c r="P126"/>
  <c r="BK126"/>
  <c r="J126"/>
  <c r="BE126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13"/>
  <c r="BH113"/>
  <c r="BG113"/>
  <c r="BF113"/>
  <c r="T113"/>
  <c r="R113"/>
  <c r="P113"/>
  <c r="BK113"/>
  <c r="J113"/>
  <c r="BE113"/>
  <c r="BI111"/>
  <c r="BH111"/>
  <c r="BG111"/>
  <c r="BF111"/>
  <c r="T111"/>
  <c r="R111"/>
  <c r="P111"/>
  <c r="BK111"/>
  <c r="J111"/>
  <c r="BE111"/>
  <c r="BI110"/>
  <c r="BH110"/>
  <c r="BG110"/>
  <c r="BF110"/>
  <c r="T110"/>
  <c r="R110"/>
  <c r="P110"/>
  <c r="BK110"/>
  <c r="J110"/>
  <c r="BE110"/>
  <c r="BI108"/>
  <c r="BH108"/>
  <c r="BG108"/>
  <c r="BF108"/>
  <c r="T108"/>
  <c r="R108"/>
  <c r="P108"/>
  <c r="BK108"/>
  <c r="J108"/>
  <c r="BE108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1"/>
  <c r="BH101"/>
  <c r="BG101"/>
  <c r="BF101"/>
  <c r="T101"/>
  <c r="R101"/>
  <c r="P101"/>
  <c r="BK101"/>
  <c r="J101"/>
  <c r="BE101"/>
  <c r="BI100"/>
  <c r="BH100"/>
  <c r="BG100"/>
  <c r="BF100"/>
  <c r="T100"/>
  <c r="R100"/>
  <c r="P100"/>
  <c r="BK100"/>
  <c r="J100"/>
  <c r="BE100"/>
  <c r="BI99"/>
  <c r="BH99"/>
  <c r="BG99"/>
  <c r="BF99"/>
  <c r="T99"/>
  <c r="R99"/>
  <c r="P99"/>
  <c r="BK99"/>
  <c r="J99"/>
  <c r="BE99"/>
  <c r="BI98"/>
  <c r="BH98"/>
  <c r="BG98"/>
  <c r="BF98"/>
  <c r="T98"/>
  <c r="R98"/>
  <c r="P98"/>
  <c r="BK98"/>
  <c r="J98"/>
  <c r="BE98"/>
  <c r="BI96"/>
  <c r="F36"/>
  <c i="1" r="BD53"/>
  <c i="2" r="BH96"/>
  <c r="F35"/>
  <c i="1" r="BC53"/>
  <c i="2" r="BG96"/>
  <c r="F34"/>
  <c i="1" r="BB53"/>
  <c i="2" r="BF96"/>
  <c r="J33"/>
  <c i="1" r="AW53"/>
  <c i="2" r="F33"/>
  <c i="1" r="BA53"/>
  <c i="2" r="T96"/>
  <c r="T95"/>
  <c r="T94"/>
  <c r="T93"/>
  <c r="R96"/>
  <c r="R95"/>
  <c r="R94"/>
  <c r="R93"/>
  <c r="P96"/>
  <c r="P95"/>
  <c r="P94"/>
  <c r="P93"/>
  <c i="1" r="AU53"/>
  <c i="2" r="BK96"/>
  <c r="BK95"/>
  <c r="J95"/>
  <c r="BK94"/>
  <c r="J94"/>
  <c r="BK93"/>
  <c r="J93"/>
  <c r="J60"/>
  <c r="J29"/>
  <c i="1" r="AG53"/>
  <c i="2" r="J96"/>
  <c r="BE96"/>
  <c r="J32"/>
  <c i="1" r="AV53"/>
  <c i="2" r="F32"/>
  <c i="1" r="AZ53"/>
  <c i="2" r="J62"/>
  <c r="J61"/>
  <c r="J89"/>
  <c r="F89"/>
  <c r="F87"/>
  <c r="E85"/>
  <c r="J55"/>
  <c r="F55"/>
  <c r="F53"/>
  <c r="E51"/>
  <c r="J38"/>
  <c r="J20"/>
  <c r="E20"/>
  <c r="F90"/>
  <c r="F56"/>
  <c r="J19"/>
  <c r="J14"/>
  <c r="J87"/>
  <c r="J53"/>
  <c r="E7"/>
  <c r="E81"/>
  <c r="E47"/>
  <c i="1" r="BD54"/>
  <c r="BC54"/>
  <c r="BB54"/>
  <c r="BA54"/>
  <c r="AZ54"/>
  <c r="AY54"/>
  <c r="AX54"/>
  <c r="AW54"/>
  <c r="AV54"/>
  <c r="AU54"/>
  <c r="AT54"/>
  <c r="AS54"/>
  <c r="AG54"/>
  <c r="BD52"/>
  <c r="BC52"/>
  <c r="BB52"/>
  <c r="BA52"/>
  <c r="AZ52"/>
  <c r="AY52"/>
  <c r="AX52"/>
  <c r="AW52"/>
  <c r="AV52"/>
  <c r="AU52"/>
  <c r="AT52"/>
  <c r="AS52"/>
  <c r="AG52"/>
  <c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6"/>
  <c r="AN56"/>
  <c r="AT55"/>
  <c r="AN55"/>
  <c r="AN54"/>
  <c r="AT53"/>
  <c r="AN53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<sst xmlns="http://schemas.openxmlformats.org/spreadsheetml/2006/main">
  <si>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</si>
  <si>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</si>
  <si>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</si>
  <si>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</si>
  <si>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</si>
  <si>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</si>
  <si>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</si>
  <si>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{00a1e79c-c283-4932-a331-8f562c2b1b4d}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</si>
  <si>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</si>
  <si>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</si>
  <si>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</si>
  <si>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</si>
  <si>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</si>
  <si>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</si>
  <si>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</si>
  <si>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</si>
  <si>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18-001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</si>
  <si>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</si>
  <si>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</si>
  <si>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Oprava mostu v km 38,292 trati Praha Bubny - Chomutov</t>
  </si>
  <si>
    <t>KSO:</t>
  </si>
  <si>
    <t>821</t>
  </si>
  <si>
    <t>CC-CZ:</t>
  </si>
  <si>
    <t>Místo:</t>
  </si>
  <si>
    <t>Kačice</t>
  </si>
  <si>
    <t>Datum:</t>
  </si>
  <si>
    <t>4. 1. 2018</t>
  </si>
  <si>
    <t>CZ-CPV:</t>
  </si>
  <si>
    <t>45000000-7</t>
  </si>
  <si>
    <t>CZ-CPA:</t>
  </si>
  <si>
    <t>42</t>
  </si>
  <si>
    <t>Zadavatel:</t>
  </si>
  <si>
    <t>IČ:</t>
  </si>
  <si>
    <t>70994234</t>
  </si>
  <si>
    <t>Správa železniční dopravní cesty, státní organizac</t>
  </si>
  <si>
    <t>DIČ:</t>
  </si>
  <si>
    <t>CZ 70994234</t>
  </si>
  <si>
    <t>Uchazeč:</t>
  </si>
  <si>
    <t>Vyplň údaj</t>
  </si>
  <si>
    <t>Projektant:</t>
  </si>
  <si>
    <t>28786793</t>
  </si>
  <si>
    <t>Ing. Ivan Šír, projektování dopravních staveb a.s.</t>
  </si>
  <si>
    <t>CZ 28786793</t>
  </si>
  <si>
    <t>True</t>
  </si>
  <si>
    <t>Poznámka:</t>
  </si>
  <si>
    <t/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</si>
  <si>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</si>
  <si>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</si>
  <si>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</si>
  <si>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</si>
  <si>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</si>
  <si>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</si>
  <si>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</si>
  <si>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</si>
  <si>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</si>
  <si>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</si>
  <si>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</si>
  <si>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</si>
  <si>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</si>
  <si>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</si>
  <si>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</si>
  <si>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</si>
  <si>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</si>
  <si>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</si>
  <si>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</si>
  <si>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</si>
  <si>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</si>
  <si>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</si>
  <si>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</si>
  <si>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</si>
  <si>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</si>
  <si>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</si>
  <si>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</si>
  <si>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</si>
  <si>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</si>
  <si>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</si>
  <si>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</si>
  <si>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</si>
  <si>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</si>
  <si>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</si>
  <si>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</si>
  <si>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</si>
  <si>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</si>
  <si>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</si>
  <si>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18-001-1</t>
  </si>
  <si>
    <t xml:space="preserve">Oprava mostu v km 38,292 trati Praha Bubny - Chomutov_Most </t>
  </si>
  <si>
    <t>ING</t>
  </si>
  <si>
    <t>1</t>
  </si>
  <si>
    <t>{ce90cc00-d058-4b87-97a6-b2e381c04c16}</t>
  </si>
  <si>
    <t>2</t>
  </si>
  <si>
    <t>/</t>
  </si>
  <si>
    <t>18-001-1/01</t>
  </si>
  <si>
    <t>Oprava mostu v km 38,292 trati Praha Bubny - Chomutov_Most</t>
  </si>
  <si>
    <t>Soupis</t>
  </si>
  <si>
    <t>{4ff2c457-1285-4b1e-b36b-0fe309f0ab69}</t>
  </si>
  <si>
    <t>18-001-2</t>
  </si>
  <si>
    <t>Oprava mostu v km 38,292 trati Praha Bubny - Chomutov_VRN</t>
  </si>
  <si>
    <t>VON</t>
  </si>
  <si>
    <t>{0c4122d5-270d-45be-afac-73b768631252}</t>
  </si>
  <si>
    <t>18-001-2/01</t>
  </si>
  <si>
    <t>{7eb36c27-2589-4f0a-9f3e-bcb8154fd20e}</t>
  </si>
  <si>
    <t>18-001-2/02</t>
  </si>
  <si>
    <t>Oprava mostu v km 38,292 trati Praha Bubny - Chomutov_DSPS</t>
  </si>
  <si>
    <t>{8a228260-2a33-42b2-b743-4ad134120377}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</si>
  <si>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</si>
  <si>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</si>
  <si>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</si>
  <si>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</si>
  <si>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</si>
  <si>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</si>
  <si>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</si>
  <si>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 xml:space="preserve">18-001-1 - Oprava mostu v km 38,292 trati Praha Bubny - Chomutov_Most </t>
  </si>
  <si>
    <t>Soupis:</t>
  </si>
  <si>
    <t>18-001-1/01 - Oprava mostu v km 38,292 trati Praha Bubny - Chomutov_Most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</si>
  <si>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</si>
  <si>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</si>
  <si>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</si>
  <si>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</si>
  <si>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</si>
  <si>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</si>
  <si>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</si>
  <si>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</si>
  <si>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</si>
  <si>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</si>
  <si>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</si>
  <si>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práce-bourání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</si>
  <si>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</si>
  <si>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</si>
  <si>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</si>
  <si>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</si>
  <si>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</si>
  <si>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</si>
  <si>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</si>
  <si>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</si>
  <si>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</si>
  <si>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</si>
  <si>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</si>
  <si>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</si>
  <si>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</si>
  <si>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</si>
  <si>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</si>
  <si>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</si>
  <si>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</si>
  <si>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</si>
  <si>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</si>
  <si>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</si>
  <si>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</si>
  <si>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</si>
  <si>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</si>
  <si>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111111313</t>
  </si>
  <si>
    <t>Odstranění ruderálního porostu do 100 m2 naložení a odvoz do 20 km ve svahu do 1:1</t>
  </si>
  <si>
    <t>m2</t>
  </si>
  <si>
    <t>CS ÚRS 2018 01</t>
  </si>
  <si>
    <t>4</t>
  </si>
  <si>
    <t>-1946449838</t>
  </si>
  <si>
    <t>VV</t>
  </si>
  <si>
    <t>16,0*4,0*4</t>
  </si>
  <si>
    <t>111201401</t>
  </si>
  <si>
    <t>Spálení křovin a stromů průměru kmene do 100 mm</t>
  </si>
  <si>
    <t>523399350</t>
  </si>
  <si>
    <t>3</t>
  </si>
  <si>
    <t>115001106</t>
  </si>
  <si>
    <t>Převedení vody potrubím DN do 900</t>
  </si>
  <si>
    <t>m</t>
  </si>
  <si>
    <t>-132335496</t>
  </si>
  <si>
    <t>153191121</t>
  </si>
  <si>
    <t>Zřízení těsnění hradicích stěn ze zhutněné sypaniny</t>
  </si>
  <si>
    <t>m3</t>
  </si>
  <si>
    <t>520746491</t>
  </si>
  <si>
    <t>5</t>
  </si>
  <si>
    <t>M</t>
  </si>
  <si>
    <t>10341100.R</t>
  </si>
  <si>
    <t>zemina jílovinová kameninová surová kusová BH</t>
  </si>
  <si>
    <t>t</t>
  </si>
  <si>
    <t>8</t>
  </si>
  <si>
    <t>1095779710</t>
  </si>
  <si>
    <t>10*1,8 'Přepočtené koeficientem množství</t>
  </si>
  <si>
    <t>6</t>
  </si>
  <si>
    <t>153191131</t>
  </si>
  <si>
    <t>Odstranění těsnění hradicích stěn ze zhutněné sypaniny</t>
  </si>
  <si>
    <t>-1434217809</t>
  </si>
  <si>
    <t>7</t>
  </si>
  <si>
    <t>113105113</t>
  </si>
  <si>
    <t>Rozebrání dlažeb z lomového kamene kladených na MC vyspárované MC</t>
  </si>
  <si>
    <t>-325062389</t>
  </si>
  <si>
    <t xml:space="preserve">"opevnění nábřežní zdi a opěry"   16,5+16,2 </t>
  </si>
  <si>
    <t xml:space="preserve">"dno koryta"   4,2*29,0</t>
  </si>
  <si>
    <t>Součet</t>
  </si>
  <si>
    <t>122202501</t>
  </si>
  <si>
    <t>Odkopávky a prokopávky nezapažené pro spodní stavbu železnic do 100 m3 v hornině tř. 3</t>
  </si>
  <si>
    <t>2092205026</t>
  </si>
  <si>
    <t xml:space="preserve">"výkop v tělese žel. spodku,pro patku zesílení a spod stavba"    120+141,0+45,0</t>
  </si>
  <si>
    <t>9</t>
  </si>
  <si>
    <t>122202508</t>
  </si>
  <si>
    <t>Příplatek k odkopávkám pro spodní stavbu železnic v hornině tř. 3 za ztížení při rekonstrukci</t>
  </si>
  <si>
    <t>1216869301</t>
  </si>
  <si>
    <t>10</t>
  </si>
  <si>
    <t>122202509</t>
  </si>
  <si>
    <t>Příplatek k odkopávkám pro spodní stavbu železnic v hornině tř. 3 za lepivost</t>
  </si>
  <si>
    <t>-1959902111</t>
  </si>
  <si>
    <t>306,0*0,7</t>
  </si>
  <si>
    <t>11</t>
  </si>
  <si>
    <t>129203101</t>
  </si>
  <si>
    <t>Čištění otevřených koryt vodotečí š dna do 5 m hl do 2,5 m v hornině tř. 3</t>
  </si>
  <si>
    <t>1405802051</t>
  </si>
  <si>
    <t>2,0*0,5*32,0</t>
  </si>
  <si>
    <t>12</t>
  </si>
  <si>
    <t>129203109</t>
  </si>
  <si>
    <t>Příplatek k čištění otevřených koryt vodotečí v hornině tř. 3 za lepivost</t>
  </si>
  <si>
    <t>577957347</t>
  </si>
  <si>
    <t>13</t>
  </si>
  <si>
    <t>151711111</t>
  </si>
  <si>
    <t>Osazení zápor ocelových dl do 8 m</t>
  </si>
  <si>
    <t>-1294622449</t>
  </si>
  <si>
    <t>2*3*3</t>
  </si>
  <si>
    <t>14</t>
  </si>
  <si>
    <t>13010712</t>
  </si>
  <si>
    <t>ocel profilová IPN 100 jakost 11 375</t>
  </si>
  <si>
    <t>748825957</t>
  </si>
  <si>
    <t>P</t>
  </si>
  <si>
    <t>Poznámka k položce:
8,1 kg/m</t>
  </si>
  <si>
    <t>1,5</t>
  </si>
  <si>
    <t>151721111</t>
  </si>
  <si>
    <t>Zřízení pažení do ocelových zápor hl výkopu do 4 m s jeho následným odstraněním</t>
  </si>
  <si>
    <t>44529812</t>
  </si>
  <si>
    <t>2,5*16,0*2</t>
  </si>
  <si>
    <t>16</t>
  </si>
  <si>
    <t>151711131</t>
  </si>
  <si>
    <t>Vytažení zápor ocelových dl do 8 m</t>
  </si>
  <si>
    <t>-398988999</t>
  </si>
  <si>
    <t>17</t>
  </si>
  <si>
    <t>151712111</t>
  </si>
  <si>
    <t>Převázka ocelová zdvojená pro kotvení záporového pažení</t>
  </si>
  <si>
    <t>-1464132848</t>
  </si>
  <si>
    <t>2*3</t>
  </si>
  <si>
    <t>18</t>
  </si>
  <si>
    <t>162701105</t>
  </si>
  <si>
    <t>Vodorovné přemístění do 10000 m výkopku/sypaniny z horniny tř. 1 až 4</t>
  </si>
  <si>
    <t>-701913975</t>
  </si>
  <si>
    <t xml:space="preserve">"pol.č. 6+8+11-21"     10,0+306,0+32,0-40,0</t>
  </si>
  <si>
    <t>19</t>
  </si>
  <si>
    <t>162701109</t>
  </si>
  <si>
    <t>Příplatek k vodorovnému přemístění výkopku/sypaniny z horniny tř. 1 až 4 ZKD 1000 m přes 10000 m</t>
  </si>
  <si>
    <t>-240207202</t>
  </si>
  <si>
    <t>Poznámka k položce:
Předpokládaná skládka do 12 km - lom Babín</t>
  </si>
  <si>
    <t>298,0*2</t>
  </si>
  <si>
    <t>20</t>
  </si>
  <si>
    <t>171201211</t>
  </si>
  <si>
    <t>Poplatek za uložení stavebního odpadu - zeminy a kameniva na skládce</t>
  </si>
  <si>
    <t>-863982654</t>
  </si>
  <si>
    <t>298,0*1,8</t>
  </si>
  <si>
    <t>171112221</t>
  </si>
  <si>
    <t>Uložení sypaniny z hornin nesoudržných sypkých do násypů přes 3 m3 pro spodní stavbu železnic</t>
  </si>
  <si>
    <t>-900893698</t>
  </si>
  <si>
    <t xml:space="preserve">"doplnění svahů do projektovaných sklonů-výzisk"     40,0</t>
  </si>
  <si>
    <t>22</t>
  </si>
  <si>
    <t>181111133</t>
  </si>
  <si>
    <t>Plošná úprava terénu do 500 m2 zemina tř 1 až 4 nerovnosti do 200 mm ve svahu do 1:1</t>
  </si>
  <si>
    <t>758537059</t>
  </si>
  <si>
    <t>Zakládání</t>
  </si>
  <si>
    <t>23</t>
  </si>
  <si>
    <t>275321118</t>
  </si>
  <si>
    <t xml:space="preserve">Základové patky a bloky ze ŽB C 30/37  XC4, XF3</t>
  </si>
  <si>
    <t>-751913350</t>
  </si>
  <si>
    <t>Poznámka k položce:
klenby, opěry a průčelí</t>
  </si>
  <si>
    <t xml:space="preserve">"Z1"   1*0,72</t>
  </si>
  <si>
    <t xml:space="preserve">"Z2"   1*0,72</t>
  </si>
  <si>
    <t xml:space="preserve">"Z3"   1*0,67</t>
  </si>
  <si>
    <t xml:space="preserve">"Z4"   1*0,67</t>
  </si>
  <si>
    <t xml:space="preserve">"ZH"   4*1,29</t>
  </si>
  <si>
    <t>24</t>
  </si>
  <si>
    <t>275354111</t>
  </si>
  <si>
    <t>Bednění základových patek - zřízení</t>
  </si>
  <si>
    <t>-1740473434</t>
  </si>
  <si>
    <t xml:space="preserve">"základy průčelí"    (8*0,6*1)+(2*0,6*1,19)+(2*0,6*1,1)</t>
  </si>
  <si>
    <t xml:space="preserve">"ZH"    4*0,8*3,36</t>
  </si>
  <si>
    <t>25</t>
  </si>
  <si>
    <t>275354211</t>
  </si>
  <si>
    <t>Bednění základových patek - odstranění</t>
  </si>
  <si>
    <t>-96610937</t>
  </si>
  <si>
    <t>Svislé a kompletní konstrukce</t>
  </si>
  <si>
    <t>26</t>
  </si>
  <si>
    <t>334213111</t>
  </si>
  <si>
    <t>Zdivo mostů z nepravidelných kamenů na maltu, objem jednoho kamene do 0,02 m3</t>
  </si>
  <si>
    <t>409369052</t>
  </si>
  <si>
    <t xml:space="preserve">"kamenné zdivo u OP1"    8,29+1,37+5,7+1,028</t>
  </si>
  <si>
    <t xml:space="preserve">"dozdění křídel - prum.kl 0,8m při šířce1,4 m od průčelí"    4*9*1,4*0,8</t>
  </si>
  <si>
    <t>27</t>
  </si>
  <si>
    <t>985564226.R</t>
  </si>
  <si>
    <t>Kotvení pro výztuž betonu oceli D 16 mmm do chemické malty</t>
  </si>
  <si>
    <t>kus</t>
  </si>
  <si>
    <t>14792183</t>
  </si>
  <si>
    <t>Poznámka k položce:
včetně vrtů a výztuže č.22 (R16)</t>
  </si>
  <si>
    <t xml:space="preserve">"spínací kotvy D 16 - klenba a opěry"     926</t>
  </si>
  <si>
    <t>28</t>
  </si>
  <si>
    <t>985564225.R</t>
  </si>
  <si>
    <t>Kotvení pro výztuž betonu oceli D 25 mmm do chemické malty</t>
  </si>
  <si>
    <t>-972083240</t>
  </si>
  <si>
    <t>Poznámka k položce:
včetně vrtů a výztuže č.44 (R25)</t>
  </si>
  <si>
    <t xml:space="preserve">"spínací kotvy D 25 - průčelí"     38</t>
  </si>
  <si>
    <t>29</t>
  </si>
  <si>
    <t>317321118</t>
  </si>
  <si>
    <t xml:space="preserve">Mostní římsy ze ŽB C 30/37  XC4, XF3</t>
  </si>
  <si>
    <t>-1581279833</t>
  </si>
  <si>
    <t xml:space="preserve">"římsa R1"    7,03</t>
  </si>
  <si>
    <t xml:space="preserve">"římsa R2"    7,03</t>
  </si>
  <si>
    <t>30</t>
  </si>
  <si>
    <t>317353121</t>
  </si>
  <si>
    <t>Bednění mostních říms všech tvarů - zřízení</t>
  </si>
  <si>
    <t>-1226688234</t>
  </si>
  <si>
    <t>82,4</t>
  </si>
  <si>
    <t>31</t>
  </si>
  <si>
    <t>317353221</t>
  </si>
  <si>
    <t>Bednění mostních říms všech tvarů - odstranění</t>
  </si>
  <si>
    <t>-186386830</t>
  </si>
  <si>
    <t>32</t>
  </si>
  <si>
    <t>317361116</t>
  </si>
  <si>
    <t>Výztuž mostních říms z betonářské oceli 10 505</t>
  </si>
  <si>
    <t>838732144</t>
  </si>
  <si>
    <t>2,998</t>
  </si>
  <si>
    <t>33</t>
  </si>
  <si>
    <t>321321116</t>
  </si>
  <si>
    <t>Konstrukce vodních staveb ze ŽB mrazuvzdorného tř. C 30/37 XC4, XF3</t>
  </si>
  <si>
    <t>-1684600755</t>
  </si>
  <si>
    <t xml:space="preserve">"nábřežní zeď - OP1, OP2, OP3, OP4 a OP5"    31,26+8,83+1,89+8,83+2,00</t>
  </si>
  <si>
    <t>34</t>
  </si>
  <si>
    <t>321351010</t>
  </si>
  <si>
    <t>Bednění konstrukcí vodních staveb rovinné - zřízení</t>
  </si>
  <si>
    <t>895566579</t>
  </si>
  <si>
    <t>64,9+4,9+27,5+4,4</t>
  </si>
  <si>
    <t>35</t>
  </si>
  <si>
    <t>321352010</t>
  </si>
  <si>
    <t>Bednění konstrukcí vodních staveb rovinné - odstranění</t>
  </si>
  <si>
    <t>872980832</t>
  </si>
  <si>
    <t>36</t>
  </si>
  <si>
    <t>321366111</t>
  </si>
  <si>
    <t>Výztuž železobetonových konstrukcí vodních staveb z oceli 10 505 D do 12 mm</t>
  </si>
  <si>
    <t>1871807074</t>
  </si>
  <si>
    <t>2,3</t>
  </si>
  <si>
    <t>37</t>
  </si>
  <si>
    <t>321368211</t>
  </si>
  <si>
    <t>Výztuž železobetonových konstrukcí vodních staveb ze svařovaných sítí</t>
  </si>
  <si>
    <t>-1452831915</t>
  </si>
  <si>
    <t>0,6071</t>
  </si>
  <si>
    <t>38</t>
  </si>
  <si>
    <t>377342111.R</t>
  </si>
  <si>
    <t>Výplň z betonu tř. C 30/37 XC4, XF3 odolný proti agresivnímu prostředí hornina suchá</t>
  </si>
  <si>
    <t>1100292435</t>
  </si>
  <si>
    <t>Poznámka k položce:
samozhotnitelný beton</t>
  </si>
  <si>
    <t xml:space="preserve">"součet kubatur"    110,16+0,72+0,72+0,67+0,67</t>
  </si>
  <si>
    <t>39</t>
  </si>
  <si>
    <t>272354111</t>
  </si>
  <si>
    <t>Bednění kleneb - zřízení</t>
  </si>
  <si>
    <t>359264149</t>
  </si>
  <si>
    <t xml:space="preserve">"klenba a opěry"    1*16,5*11,4</t>
  </si>
  <si>
    <t>40</t>
  </si>
  <si>
    <t>272354191</t>
  </si>
  <si>
    <t>Příplatek ke klenbám za zakřivení bednění průměru do 7,5 m</t>
  </si>
  <si>
    <t>-1511628356</t>
  </si>
  <si>
    <t>41</t>
  </si>
  <si>
    <t>272354211</t>
  </si>
  <si>
    <t>Bednění kleneb - odstranění</t>
  </si>
  <si>
    <t>-2143926633</t>
  </si>
  <si>
    <t>373351111</t>
  </si>
  <si>
    <t>Bednění průčelních zdí</t>
  </si>
  <si>
    <t>1740989947</t>
  </si>
  <si>
    <t xml:space="preserve">Poznámka k položce:
včetně odstranění </t>
  </si>
  <si>
    <t xml:space="preserve">"průčelí"    (2*17,1*0,6)+(2*32,1)</t>
  </si>
  <si>
    <t>43</t>
  </si>
  <si>
    <t>272361821</t>
  </si>
  <si>
    <t>Výztuž kleneb betonářskou ocelí 10 505 (R)</t>
  </si>
  <si>
    <t>143614204</t>
  </si>
  <si>
    <t>Poznámka k položce:
včetně základových patek ZH</t>
  </si>
  <si>
    <t>112,94*0,190</t>
  </si>
  <si>
    <t>Vodorovné konstrukce</t>
  </si>
  <si>
    <t>44</t>
  </si>
  <si>
    <t>411354337</t>
  </si>
  <si>
    <t xml:space="preserve">Zřízení podpěrné konstrukce </t>
  </si>
  <si>
    <t>CS ÚRS 2017 02</t>
  </si>
  <si>
    <t>-2022896039</t>
  </si>
  <si>
    <t xml:space="preserve">"podpěrná konstrukce bednění klenky"     9,2*10,2</t>
  </si>
  <si>
    <t>45</t>
  </si>
  <si>
    <t>411354338</t>
  </si>
  <si>
    <t>Odstranění podpěrné konstrukce</t>
  </si>
  <si>
    <t>1091212618</t>
  </si>
  <si>
    <t>46</t>
  </si>
  <si>
    <t>451315126</t>
  </si>
  <si>
    <t>Podkladní nebo výplňová vrstva z betonu C 20/25 tl do 150 mm</t>
  </si>
  <si>
    <t>-114676133</t>
  </si>
  <si>
    <t xml:space="preserve">"pod nábřežní zeď"    21,4*1,185</t>
  </si>
  <si>
    <t>47</t>
  </si>
  <si>
    <t>451476121</t>
  </si>
  <si>
    <t>Podkladní vrstva plastbetonová tixotropní první vrstva tl 10 mm</t>
  </si>
  <si>
    <t>1318107754</t>
  </si>
  <si>
    <t xml:space="preserve">"pod patky zábradlí"   (0,24*0,24)*14</t>
  </si>
  <si>
    <t>48</t>
  </si>
  <si>
    <t>451476122</t>
  </si>
  <si>
    <t>Podkladní vrstva plastbetonová tixotropní každá další vrstva tl 10 mm</t>
  </si>
  <si>
    <t>-1180364537</t>
  </si>
  <si>
    <t>49</t>
  </si>
  <si>
    <t>465513156.1</t>
  </si>
  <si>
    <t>Dlažba svahu u opěr z upraveného lomového žulového kamene tl 200 mm do lože C 30/37 pl do 10 m2</t>
  </si>
  <si>
    <t>890949579</t>
  </si>
  <si>
    <t xml:space="preserve">"přechodové kužely a odláždění břehů"    3,2+32,5</t>
  </si>
  <si>
    <t>50</t>
  </si>
  <si>
    <t>465513257</t>
  </si>
  <si>
    <t>Dlažba svahu u opěr z upraveného lomového žulového kamene tl 250 mm do lože C 25/30 pl přes 10 m2</t>
  </si>
  <si>
    <t>-1926504774</t>
  </si>
  <si>
    <t xml:space="preserve">"odláždění dna"    4,2*21,4</t>
  </si>
  <si>
    <t xml:space="preserve">"odláždění vyústění 4+4ks"    0,9*8</t>
  </si>
  <si>
    <t>Úpravy povrchů, podlahy a osazování výplní</t>
  </si>
  <si>
    <t>51</t>
  </si>
  <si>
    <t>628613233</t>
  </si>
  <si>
    <t>Protikorozní ochrana OK mostu III. tř.- základní a podkladní epoxidový, vrchní PU nátěr s metalizací</t>
  </si>
  <si>
    <t>-980986629</t>
  </si>
  <si>
    <t>Poznámka k položce:
protikorozní ochrana-SŽDC S 5/4 tab.4/1 ONS 23</t>
  </si>
  <si>
    <t xml:space="preserve">"zábradlí na římsách"    25,7</t>
  </si>
  <si>
    <t xml:space="preserve">"zábradlí na náb. zdi"    13,2</t>
  </si>
  <si>
    <t>52</t>
  </si>
  <si>
    <t>15625102</t>
  </si>
  <si>
    <t>drát metalizační ZnAl D 3mm</t>
  </si>
  <si>
    <t>kg</t>
  </si>
  <si>
    <t>-2105247336</t>
  </si>
  <si>
    <t>Ostatní konstrukce a práce-bourání</t>
  </si>
  <si>
    <t>53</t>
  </si>
  <si>
    <t>936943141.R</t>
  </si>
  <si>
    <t>Montáž odvodnění mostu z potrubí DN 200</t>
  </si>
  <si>
    <t>-1380517400</t>
  </si>
  <si>
    <t xml:space="preserve">"osazení výpažnice tr. 219/6,3"    2,5*2</t>
  </si>
  <si>
    <t>54</t>
  </si>
  <si>
    <t>14011106</t>
  </si>
  <si>
    <t>trubka ocelová bezešvá hladká jakost 11 353 219x6,3mm</t>
  </si>
  <si>
    <t>2056416194</t>
  </si>
  <si>
    <t>55</t>
  </si>
  <si>
    <t>941121111</t>
  </si>
  <si>
    <t>Montáž lešení řadového trubkového těžkého s podlahami zatížení do 300 kg/m2 š do 1,5 m v do 10 m</t>
  </si>
  <si>
    <t>1741981357</t>
  </si>
  <si>
    <t xml:space="preserve">"průčelí a křídla"  10,0*14,8*2</t>
  </si>
  <si>
    <t>56</t>
  </si>
  <si>
    <t>941121211</t>
  </si>
  <si>
    <t>Příplatek k lešení řadovému trubkovému těžkému s podlahami š 1,5 m v 10 m za první a ZKD den použití</t>
  </si>
  <si>
    <t>-957066819</t>
  </si>
  <si>
    <t>28*296,0</t>
  </si>
  <si>
    <t>57</t>
  </si>
  <si>
    <t>941121811</t>
  </si>
  <si>
    <t>Demontáž lešení řadového trubkového těžkého s podlahami zatížení do 300 kg/m2 š do 1,5 m v do 10 m</t>
  </si>
  <si>
    <t>-1800962758</t>
  </si>
  <si>
    <t>58</t>
  </si>
  <si>
    <t>943111111</t>
  </si>
  <si>
    <t>Montáž lešení prostorového trubkového lehkého bez podlah zatížení do 200 kg/m2 v do 10 m</t>
  </si>
  <si>
    <t>663184359</t>
  </si>
  <si>
    <t>10,2*4,9*6,4</t>
  </si>
  <si>
    <t>59</t>
  </si>
  <si>
    <t>943111211</t>
  </si>
  <si>
    <t>Příplatek k lešení prostorovému trubkovému lehkému bez podlah v do 10 m za první a ZKD den použití</t>
  </si>
  <si>
    <t>1562824620</t>
  </si>
  <si>
    <t>28*319,872</t>
  </si>
  <si>
    <t>60</t>
  </si>
  <si>
    <t>943111811</t>
  </si>
  <si>
    <t>Demontáž lešení prostorového trubkového lehkého bez podlah zatížení do 200 kg/m2 v do 10 m</t>
  </si>
  <si>
    <t>436183608</t>
  </si>
  <si>
    <t>61</t>
  </si>
  <si>
    <t>949211111</t>
  </si>
  <si>
    <t>Montáž lešeňové podlahy s příčníky pro trubková lešení v do 10 m</t>
  </si>
  <si>
    <t>1434640458</t>
  </si>
  <si>
    <t>10,2*4,9</t>
  </si>
  <si>
    <t>62</t>
  </si>
  <si>
    <t>949211211</t>
  </si>
  <si>
    <t>Příplatek k lešeňové podlaze s příčníky pro trubková lešení za první a ZKD den použití</t>
  </si>
  <si>
    <t>365244650</t>
  </si>
  <si>
    <t>28*49,98</t>
  </si>
  <si>
    <t>63</t>
  </si>
  <si>
    <t>949211811</t>
  </si>
  <si>
    <t>Demontáž lešeňové podlahy s příčníky pro trubková lešení v do 10 m</t>
  </si>
  <si>
    <t>525561913</t>
  </si>
  <si>
    <t>64</t>
  </si>
  <si>
    <t>966075141</t>
  </si>
  <si>
    <t>Odstranění kovového zábradlí vcelku</t>
  </si>
  <si>
    <t>797702479</t>
  </si>
  <si>
    <t xml:space="preserve">"zábradlí na římsách"    9,710+9,770</t>
  </si>
  <si>
    <t>65</t>
  </si>
  <si>
    <t>911122112</t>
  </si>
  <si>
    <t>Výroba dílů ocelového zábradlí přes 50 kg při opravách mostů</t>
  </si>
  <si>
    <t>1046364410</t>
  </si>
  <si>
    <t>66</t>
  </si>
  <si>
    <t>911122212</t>
  </si>
  <si>
    <t>Montáž dílů ocelového zábradlí přes 50 kg při opravách mostů</t>
  </si>
  <si>
    <t>-1829109591</t>
  </si>
  <si>
    <t>67</t>
  </si>
  <si>
    <t>13010430.R</t>
  </si>
  <si>
    <t xml:space="preserve">ocel  jakosti S235 JR</t>
  </si>
  <si>
    <t>-1528260753</t>
  </si>
  <si>
    <t xml:space="preserve">"zábradlí na římsách včetně prořezu 5 %"    0,712*1,05</t>
  </si>
  <si>
    <t xml:space="preserve">"zábradlí na náb. zdi včetně prořezu 5 %"    0,347*1,05</t>
  </si>
  <si>
    <t>68</t>
  </si>
  <si>
    <t>936942211</t>
  </si>
  <si>
    <t>Zhotovení tabulky s letopočtem opravy mostu vložením šablony do bednění</t>
  </si>
  <si>
    <t>-1314983075</t>
  </si>
  <si>
    <t>69</t>
  </si>
  <si>
    <t>938121111</t>
  </si>
  <si>
    <t>Odstranění náletových křovin, dřevin a travnatého porostu ve výškách v okolí říms a křídel</t>
  </si>
  <si>
    <t>-474062879</t>
  </si>
  <si>
    <t>16,0*2,0*4</t>
  </si>
  <si>
    <t>70</t>
  </si>
  <si>
    <t>962021112</t>
  </si>
  <si>
    <t>Bourání mostních zdí a pilířů z kamene</t>
  </si>
  <si>
    <t>-920470361</t>
  </si>
  <si>
    <t xml:space="preserve">"demolice nábřežní zdi"    13,1</t>
  </si>
  <si>
    <t xml:space="preserve">"odbourání části křídel u čelních zdí"    8,29+1,37+5,7+1,028</t>
  </si>
  <si>
    <t>71</t>
  </si>
  <si>
    <t>963021112</t>
  </si>
  <si>
    <t>Bourání mostní nosné konstrukce z kamene nebo cihel</t>
  </si>
  <si>
    <t>-2090829883</t>
  </si>
  <si>
    <t xml:space="preserve">"cihelné římsy"    (0,4*1,245*9,71)+(0,4*1,27*9,77)</t>
  </si>
  <si>
    <t>72</t>
  </si>
  <si>
    <t>977151126</t>
  </si>
  <si>
    <t>Jádrové vrty diamantovými korunkami do D 225 mm do stavebních materiálů</t>
  </si>
  <si>
    <t>-2132357907</t>
  </si>
  <si>
    <t xml:space="preserve">"vrty do vrcholu klenby"    1,4*2</t>
  </si>
  <si>
    <t>73</t>
  </si>
  <si>
    <t>985121122</t>
  </si>
  <si>
    <t>Tryskání degradovaného betonu a kam. zdiva stěn a rubu kleneb vodou pod tlakem do 1250 barů</t>
  </si>
  <si>
    <t>373324368</t>
  </si>
  <si>
    <t xml:space="preserve">"zdivo opěr"    (3,6*10,2)*2</t>
  </si>
  <si>
    <t xml:space="preserve">"zdivo klenby"    9,2*10,2</t>
  </si>
  <si>
    <t xml:space="preserve">"zdivo křídel"    (6,815*10,335)+2*(0,575*11,38)</t>
  </si>
  <si>
    <t>74</t>
  </si>
  <si>
    <t>985142212</t>
  </si>
  <si>
    <t>Vysekání spojovací hmoty ze spár zdiva hl přes 40 mm dl do 12 m/m2</t>
  </si>
  <si>
    <t>1909497244</t>
  </si>
  <si>
    <t>75</t>
  </si>
  <si>
    <t>985232112</t>
  </si>
  <si>
    <t>Hloubkové spárování zdiva aktivovanou maltou spára hl do 80 mm dl do 12 m/m2</t>
  </si>
  <si>
    <t>1277143388</t>
  </si>
  <si>
    <t>76</t>
  </si>
  <si>
    <t>985233122</t>
  </si>
  <si>
    <t>Úprava spár po spárování zdiva zdrsněním spára dl do 12 m/m2</t>
  </si>
  <si>
    <t>-736052986</t>
  </si>
  <si>
    <t>77</t>
  </si>
  <si>
    <t>939902111</t>
  </si>
  <si>
    <t>Práce motorovým vozíkem</t>
  </si>
  <si>
    <t>hod</t>
  </si>
  <si>
    <t>1612869956</t>
  </si>
  <si>
    <t>997</t>
  </si>
  <si>
    <t>Přesun sutě</t>
  </si>
  <si>
    <t>78</t>
  </si>
  <si>
    <t>997211612</t>
  </si>
  <si>
    <t>Nakládání vybouraných hmot na dopravní prostředky pro vodorovnou dopravu</t>
  </si>
  <si>
    <t>1914467387</t>
  </si>
  <si>
    <t xml:space="preserve">"náb. zeď a části křídel u čelních zdí pol.č. 70"    73,4</t>
  </si>
  <si>
    <t xml:space="preserve">"cihelné zdivo pol.č. 71"    24,4</t>
  </si>
  <si>
    <t xml:space="preserve">"kámen pol.č. 7"    80,0</t>
  </si>
  <si>
    <t>79</t>
  </si>
  <si>
    <t>997211511</t>
  </si>
  <si>
    <t>Vodorovná doprava suti po suchu na vzdálenost do 1 km</t>
  </si>
  <si>
    <t>-1358617655</t>
  </si>
  <si>
    <t>80</t>
  </si>
  <si>
    <t>997211519</t>
  </si>
  <si>
    <t>Příplatek ZKD 1 km u vodorovné dopravy suti</t>
  </si>
  <si>
    <t>1608459365</t>
  </si>
  <si>
    <t>177,8*11</t>
  </si>
  <si>
    <t>81</t>
  </si>
  <si>
    <t>997013803</t>
  </si>
  <si>
    <t>Poplatek za uložení na skládce (skládkovné) stavebního odpadu cihelného kód odpadu 170 102</t>
  </si>
  <si>
    <t>-2000683898</t>
  </si>
  <si>
    <t>82</t>
  </si>
  <si>
    <t>997223855</t>
  </si>
  <si>
    <t>Poplatek za uložení na skládce (skládkovné) zeminy a kameniva kód odpadu 170 504</t>
  </si>
  <si>
    <t>-194944487</t>
  </si>
  <si>
    <t>998</t>
  </si>
  <si>
    <t>Přesun hmot</t>
  </si>
  <si>
    <t>83</t>
  </si>
  <si>
    <t>998212111</t>
  </si>
  <si>
    <t>Přesun hmot pro mosty zděné, monolitické betonové nebo ocelové v do 20 m</t>
  </si>
  <si>
    <t>54183142</t>
  </si>
  <si>
    <t>PSV</t>
  </si>
  <si>
    <t>Práce a dodávky PSV</t>
  </si>
  <si>
    <t>711</t>
  </si>
  <si>
    <t>Izolace proti vodě, vlhkosti a plynům</t>
  </si>
  <si>
    <t>84</t>
  </si>
  <si>
    <t>711112001</t>
  </si>
  <si>
    <t>Provedení izolace proti zemní vlhkosti svislé za studena nátěrem penetračním</t>
  </si>
  <si>
    <t>-1032482624</t>
  </si>
  <si>
    <t xml:space="preserve">"římsy"    16,8*2</t>
  </si>
  <si>
    <t xml:space="preserve">"zasypané části bet. konstrukcí"    4,09+2,8+31,8</t>
  </si>
  <si>
    <t>85</t>
  </si>
  <si>
    <t>11163150</t>
  </si>
  <si>
    <t>lak asfaltový penetrační</t>
  </si>
  <si>
    <t>-708518311</t>
  </si>
  <si>
    <t>72,29*0,0004 'Přepočtené koeficientem množství</t>
  </si>
  <si>
    <t>86</t>
  </si>
  <si>
    <t>711112002</t>
  </si>
  <si>
    <t>Provedení izolace proti zemní vlhkosti svislé za studena lakem asfaltovým</t>
  </si>
  <si>
    <t>-2002571817</t>
  </si>
  <si>
    <t>72,29*2</t>
  </si>
  <si>
    <t>87</t>
  </si>
  <si>
    <t>11163152</t>
  </si>
  <si>
    <t>lak asfaltový izolační</t>
  </si>
  <si>
    <t>2129146830</t>
  </si>
  <si>
    <t>144,58*0,00075 'Přepočtené koeficientem množství</t>
  </si>
  <si>
    <t>88</t>
  </si>
  <si>
    <t>998711102</t>
  </si>
  <si>
    <t>Přesun hmot tonážní pro izolace proti vodě, vlhkosti a plynům v objektech výšky do 12 m</t>
  </si>
  <si>
    <t>-1237386169</t>
  </si>
  <si>
    <t>18-001-2 - Oprava mostu v km 38,292 trati Praha Bubny - Chomutov_VRN</t>
  </si>
  <si>
    <t>18-001-2/01 - Oprava mostu v km 38,292 trati Praha Bubny - Chomutov_VRN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</si>
  <si>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</si>
  <si>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</si>
  <si>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</si>
  <si>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</si>
  <si>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</si>
  <si>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    VRN8 - Přesun stavebních kapacit</t>
  </si>
  <si>
    <t>VRN</t>
  </si>
  <si>
    <t>Vedlejší rozpočtové náklady</t>
  </si>
  <si>
    <t>VRN1</t>
  </si>
  <si>
    <t>Průzkumné, geodetické a projektové práce</t>
  </si>
  <si>
    <t>012303000</t>
  </si>
  <si>
    <t>Geodetické práce po výstavbě</t>
  </si>
  <si>
    <t>kpl</t>
  </si>
  <si>
    <t>1024</t>
  </si>
  <si>
    <t>750370214</t>
  </si>
  <si>
    <t>Poznámka k položce:
geodetické zaměření, vč. osazení a dodávky geodetické značky</t>
  </si>
  <si>
    <t>VRN3</t>
  </si>
  <si>
    <t>Zařízení staveniště</t>
  </si>
  <si>
    <t>030001000</t>
  </si>
  <si>
    <t>-1938003386</t>
  </si>
  <si>
    <t>032403000</t>
  </si>
  <si>
    <t>Provizorní komunikace</t>
  </si>
  <si>
    <t>210363061</t>
  </si>
  <si>
    <t>Poznámka k položce:
provizorní příjezdová komunikace - zřízení a odstranění (cca 120 m)</t>
  </si>
  <si>
    <t>034002000</t>
  </si>
  <si>
    <t>Zabezpečení staveniště</t>
  </si>
  <si>
    <t>2048858942</t>
  </si>
  <si>
    <t>Poznámka k položce:
střežení staveniště mimo pracovní dobu</t>
  </si>
  <si>
    <t>039002000</t>
  </si>
  <si>
    <t>Zrušení zařízení staveniště</t>
  </si>
  <si>
    <t>772291632</t>
  </si>
  <si>
    <t>VRN4</t>
  </si>
  <si>
    <t>Inženýrská činnost</t>
  </si>
  <si>
    <t>041103000</t>
  </si>
  <si>
    <t>Autorský dozor projektanta</t>
  </si>
  <si>
    <t>-1122957389</t>
  </si>
  <si>
    <t>042002000</t>
  </si>
  <si>
    <t>Posudky</t>
  </si>
  <si>
    <t>-609432046</t>
  </si>
  <si>
    <t>Poznámka k položce:
rozbory odpadů</t>
  </si>
  <si>
    <t>VRN6</t>
  </si>
  <si>
    <t>Územní vlivy</t>
  </si>
  <si>
    <t>060001000</t>
  </si>
  <si>
    <t>-891717771</t>
  </si>
  <si>
    <t>065002000</t>
  </si>
  <si>
    <t>Mimostaveništní doprava materiálů</t>
  </si>
  <si>
    <t>-721362475</t>
  </si>
  <si>
    <t>Poznámka k položce:
přepravy, které nejsou zakalkulovány v rozpočtu, vč. autojeřábu</t>
  </si>
  <si>
    <t>VRN8</t>
  </si>
  <si>
    <t>Přesun stavebních kapacit</t>
  </si>
  <si>
    <t>081103000</t>
  </si>
  <si>
    <t>Denní doprava pracovníků na pracoviště</t>
  </si>
  <si>
    <t>-1766185982</t>
  </si>
  <si>
    <t>18-001-2/02 - Oprava mostu v km 38,292 trati Praha Bubny - Chomutov_DSPS</t>
  </si>
  <si>
    <t>013254000</t>
  </si>
  <si>
    <t>Dokumentace skutečného provedení stavby</t>
  </si>
  <si>
    <t>-1686737785</t>
  </si>
  <si>
    <t>Poznámka k položce:
2x DSPS včetně digitílní podoby ověřená SŽG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</si>
  <si>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</si>
  <si>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</si>
  <si>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</si>
  <si>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</si>
  <si>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</si>
  <si>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</si>
  <si>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</si>
  <si>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</si>
  <si>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</si>
  <si>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</si>
  <si>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</t>
  </si>
  <si>
    <t>Stavební objekt pozemní</t>
  </si>
  <si>
    <t>Stavební objekt inženýrský</t>
  </si>
  <si>
    <t>PRO</t>
  </si>
  <si>
    <t>Provozní soubor</t>
  </si>
  <si>
    <t>Vedlejší a ostatní náklady</t>
  </si>
  <si>
    <t>OST</t>
  </si>
  <si>
    <t>Ostatní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</si>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</sst>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8"/>
      <color theme="10"/>
      <name val="Wingdings 2"/>
    </font>
    <font>
      <b/>
      <sz val="10"/>
      <color rgb="FF003366"/>
      <name val="Trebuchet MS"/>
    </font>
    <font>
      <sz val="10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8"/>
      <color rgb="FF0000FF"/>
      <name val="Trebuchet MS"/>
    </font>
    <font>
      <i/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37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2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46" fillId="2" borderId="0" xfId="1" applyFill="1"/>
    <xf numFmtId="0" fontId="0" fillId="2" borderId="0" xfId="0" applyFill="1"/>
    <xf numFmtId="0" fontId="12" fillId="2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9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9" fillId="0" borderId="0" xfId="0" applyFont="1" applyAlignment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top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0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20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19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5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8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18" fillId="0" borderId="20" xfId="0" applyFont="1" applyBorder="1" applyAlignment="1" applyProtection="1">
      <alignment horizontal="center" vertical="center" wrapText="1"/>
    </xf>
    <xf numFmtId="0" fontId="18" fillId="0" borderId="21" xfId="0" applyFont="1" applyBorder="1" applyAlignment="1" applyProtection="1">
      <alignment horizontal="center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2" fillId="0" borderId="18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horizontal="right" vertical="center"/>
    </xf>
    <xf numFmtId="4" fontId="26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8" fillId="0" borderId="18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31" fillId="0" borderId="18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166" fontId="31" fillId="0" borderId="0" xfId="0" applyNumberFormat="1" applyFont="1" applyBorder="1" applyAlignment="1" applyProtection="1">
      <alignment vertical="center"/>
    </xf>
    <xf numFmtId="4" fontId="31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1" fillId="0" borderId="23" xfId="0" applyNumberFormat="1" applyFont="1" applyBorder="1" applyAlignment="1" applyProtection="1">
      <alignment vertical="center"/>
    </xf>
    <xf numFmtId="4" fontId="31" fillId="0" borderId="24" xfId="0" applyNumberFormat="1" applyFont="1" applyBorder="1" applyAlignment="1" applyProtection="1">
      <alignment vertical="center"/>
    </xf>
    <xf numFmtId="166" fontId="31" fillId="0" borderId="24" xfId="0" applyNumberFormat="1" applyFont="1" applyBorder="1" applyAlignment="1" applyProtection="1">
      <alignment vertical="center"/>
    </xf>
    <xf numFmtId="4" fontId="31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32" fillId="2" borderId="0" xfId="1" applyFont="1" applyFill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8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18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top"/>
      <protection locked="0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0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3" fillId="0" borderId="0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4" fontId="7" fillId="0" borderId="24" xfId="0" applyNumberFormat="1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left" vertical="center" wrapText="1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3" fillId="0" borderId="0" xfId="0" applyNumberFormat="1" applyFont="1" applyAlignment="1" applyProtection="1"/>
    <xf numFmtId="166" fontId="34" fillId="0" borderId="16" xfId="0" applyNumberFormat="1" applyFont="1" applyBorder="1" applyAlignment="1" applyProtection="1"/>
    <xf numFmtId="166" fontId="34" fillId="0" borderId="17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5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5" xfId="0" applyFont="1" applyBorder="1" applyAlignment="1"/>
    <xf numFmtId="0" fontId="8" fillId="0" borderId="18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9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7" fillId="0" borderId="28" xfId="0" applyFont="1" applyBorder="1" applyAlignment="1" applyProtection="1">
      <alignment horizontal="center" vertical="center"/>
    </xf>
    <xf numFmtId="49" fontId="37" fillId="0" borderId="28" xfId="0" applyNumberFormat="1" applyFont="1" applyBorder="1" applyAlignment="1" applyProtection="1">
      <alignment horizontal="left" vertical="center" wrapText="1"/>
    </xf>
    <xf numFmtId="0" fontId="37" fillId="0" borderId="28" xfId="0" applyFont="1" applyBorder="1" applyAlignment="1" applyProtection="1">
      <alignment horizontal="left" vertical="center" wrapText="1"/>
    </xf>
    <xf numFmtId="0" fontId="37" fillId="0" borderId="28" xfId="0" applyFont="1" applyBorder="1" applyAlignment="1" applyProtection="1">
      <alignment horizontal="center" vertical="center" wrapText="1"/>
    </xf>
    <xf numFmtId="167" fontId="37" fillId="0" borderId="28" xfId="0" applyNumberFormat="1" applyFont="1" applyBorder="1" applyAlignment="1" applyProtection="1">
      <alignment vertical="center"/>
    </xf>
    <xf numFmtId="4" fontId="37" fillId="3" borderId="28" xfId="0" applyNumberFormat="1" applyFont="1" applyFill="1" applyBorder="1" applyAlignment="1" applyProtection="1">
      <alignment vertical="center"/>
      <protection locked="0"/>
    </xf>
    <xf numFmtId="4" fontId="37" fillId="0" borderId="28" xfId="0" applyNumberFormat="1" applyFont="1" applyBorder="1" applyAlignment="1" applyProtection="1">
      <alignment vertical="center"/>
    </xf>
    <xf numFmtId="0" fontId="37" fillId="0" borderId="5" xfId="0" applyFont="1" applyBorder="1" applyAlignment="1">
      <alignment vertical="center"/>
    </xf>
    <xf numFmtId="0" fontId="37" fillId="3" borderId="28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8" fillId="0" borderId="0" xfId="0" applyFont="1" applyAlignment="1" applyProtection="1">
      <alignment vertical="center" wrapText="1"/>
    </xf>
    <xf numFmtId="0" fontId="0" fillId="0" borderId="18" xfId="0" applyFont="1" applyBorder="1" applyAlignment="1" applyProtection="1">
      <alignment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0" fillId="0" borderId="0" xfId="0" applyAlignment="1">
      <alignment vertical="top"/>
      <protection locked="0"/>
    </xf>
    <xf numFmtId="0" fontId="39" fillId="0" borderId="29" xfId="0" applyFont="1" applyBorder="1" applyAlignment="1">
      <alignment vertical="center" wrapText="1"/>
      <protection locked="0"/>
    </xf>
    <xf numFmtId="0" fontId="39" fillId="0" borderId="30" xfId="0" applyFont="1" applyBorder="1" applyAlignment="1">
      <alignment vertical="center" wrapText="1"/>
      <protection locked="0"/>
    </xf>
    <xf numFmtId="0" fontId="39" fillId="0" borderId="31" xfId="0" applyFont="1" applyBorder="1" applyAlignment="1">
      <alignment vertical="center" wrapText="1"/>
      <protection locked="0"/>
    </xf>
    <xf numFmtId="0" fontId="39" fillId="0" borderId="32" xfId="0" applyFont="1" applyBorder="1" applyAlignment="1">
      <alignment horizontal="center" vertical="center" wrapText="1"/>
      <protection locked="0"/>
    </xf>
    <xf numFmtId="0" fontId="40" fillId="0" borderId="1" xfId="0" applyFont="1" applyBorder="1" applyAlignment="1">
      <alignment horizontal="center" vertical="center" wrapText="1"/>
      <protection locked="0"/>
    </xf>
    <xf numFmtId="0" fontId="39" fillId="0" borderId="33" xfId="0" applyFont="1" applyBorder="1" applyAlignment="1">
      <alignment horizontal="center" vertical="center" wrapText="1"/>
      <protection locked="0"/>
    </xf>
    <xf numFmtId="0" fontId="39" fillId="0" borderId="32" xfId="0" applyFont="1" applyBorder="1" applyAlignment="1">
      <alignment vertical="center" wrapText="1"/>
      <protection locked="0"/>
    </xf>
    <xf numFmtId="0" fontId="41" fillId="0" borderId="34" xfId="0" applyFont="1" applyBorder="1" applyAlignment="1">
      <alignment horizontal="left" wrapText="1"/>
      <protection locked="0"/>
    </xf>
    <xf numFmtId="0" fontId="39" fillId="0" borderId="33" xfId="0" applyFont="1" applyBorder="1" applyAlignment="1">
      <alignment vertical="center" wrapText="1"/>
      <protection locked="0"/>
    </xf>
    <xf numFmtId="0" fontId="41" fillId="0" borderId="1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vertical="center" wrapText="1"/>
      <protection locked="0"/>
    </xf>
    <xf numFmtId="0" fontId="42" fillId="0" borderId="1" xfId="0" applyFont="1" applyBorder="1" applyAlignment="1">
      <alignment vertical="center" wrapText="1"/>
      <protection locked="0"/>
    </xf>
    <xf numFmtId="0" fontId="42" fillId="0" borderId="1" xfId="0" applyFont="1" applyBorder="1" applyAlignment="1">
      <alignment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49" fontId="42" fillId="0" borderId="1" xfId="0" applyNumberFormat="1" applyFont="1" applyBorder="1" applyAlignment="1">
      <alignment horizontal="left" vertical="center" wrapText="1"/>
      <protection locked="0"/>
    </xf>
    <xf numFmtId="49" fontId="42" fillId="0" borderId="1" xfId="0" applyNumberFormat="1" applyFont="1" applyBorder="1" applyAlignment="1">
      <alignment vertical="center" wrapText="1"/>
      <protection locked="0"/>
    </xf>
    <xf numFmtId="0" fontId="39" fillId="0" borderId="35" xfId="0" applyFont="1" applyBorder="1" applyAlignment="1">
      <alignment vertical="center" wrapText="1"/>
      <protection locked="0"/>
    </xf>
    <xf numFmtId="0" fontId="43" fillId="0" borderId="34" xfId="0" applyFont="1" applyBorder="1" applyAlignment="1">
      <alignment vertical="center" wrapText="1"/>
      <protection locked="0"/>
    </xf>
    <xf numFmtId="0" fontId="39" fillId="0" borderId="36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vertical="top"/>
      <protection locked="0"/>
    </xf>
    <xf numFmtId="0" fontId="39" fillId="0" borderId="0" xfId="0" applyFont="1" applyAlignment="1">
      <alignment vertical="top"/>
      <protection locked="0"/>
    </xf>
    <xf numFmtId="0" fontId="39" fillId="0" borderId="29" xfId="0" applyFont="1" applyBorder="1" applyAlignment="1">
      <alignment horizontal="left" vertical="center"/>
      <protection locked="0"/>
    </xf>
    <xf numFmtId="0" fontId="39" fillId="0" borderId="30" xfId="0" applyFont="1" applyBorder="1" applyAlignment="1">
      <alignment horizontal="left" vertical="center"/>
      <protection locked="0"/>
    </xf>
    <xf numFmtId="0" fontId="39" fillId="0" borderId="31" xfId="0" applyFont="1" applyBorder="1" applyAlignment="1">
      <alignment horizontal="left" vertical="center"/>
      <protection locked="0"/>
    </xf>
    <xf numFmtId="0" fontId="39" fillId="0" borderId="32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center" vertical="center"/>
      <protection locked="0"/>
    </xf>
    <xf numFmtId="0" fontId="39" fillId="0" borderId="33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0" fontId="44" fillId="0" borderId="0" xfId="0" applyFont="1" applyAlignment="1">
      <alignment horizontal="left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41" fillId="0" borderId="34" xfId="0" applyFont="1" applyBorder="1" applyAlignment="1">
      <alignment horizontal="center" vertical="center"/>
      <protection locked="0"/>
    </xf>
    <xf numFmtId="0" fontId="44" fillId="0" borderId="34" xfId="0" applyFont="1" applyBorder="1" applyAlignment="1">
      <alignment horizontal="left" vertical="center"/>
      <protection locked="0"/>
    </xf>
    <xf numFmtId="0" fontId="45" fillId="0" borderId="1" xfId="0" applyFont="1" applyBorder="1" applyAlignment="1">
      <alignment horizontal="left" vertical="center"/>
      <protection locked="0"/>
    </xf>
    <xf numFmtId="0" fontId="42" fillId="0" borderId="0" xfId="0" applyFont="1" applyAlignment="1">
      <alignment horizontal="left" vertical="center"/>
      <protection locked="0"/>
    </xf>
    <xf numFmtId="0" fontId="42" fillId="0" borderId="1" xfId="0" applyFont="1" applyBorder="1" applyAlignment="1">
      <alignment horizontal="center" vertical="center"/>
      <protection locked="0"/>
    </xf>
    <xf numFmtId="0" fontId="42" fillId="0" borderId="32" xfId="0" applyFont="1" applyBorder="1" applyAlignment="1">
      <alignment horizontal="left" vertical="center"/>
      <protection locked="0"/>
    </xf>
    <xf numFmtId="0" fontId="42" fillId="0" borderId="1" xfId="0" applyFont="1" applyFill="1" applyBorder="1" applyAlignment="1">
      <alignment horizontal="left" vertical="center"/>
      <protection locked="0"/>
    </xf>
    <xf numFmtId="0" fontId="42" fillId="0" borderId="1" xfId="0" applyFont="1" applyFill="1" applyBorder="1" applyAlignment="1">
      <alignment horizontal="center" vertical="center"/>
      <protection locked="0"/>
    </xf>
    <xf numFmtId="0" fontId="39" fillId="0" borderId="35" xfId="0" applyFont="1" applyBorder="1" applyAlignment="1">
      <alignment horizontal="left" vertical="center"/>
      <protection locked="0"/>
    </xf>
    <xf numFmtId="0" fontId="43" fillId="0" borderId="34" xfId="0" applyFont="1" applyBorder="1" applyAlignment="1">
      <alignment horizontal="left" vertical="center"/>
      <protection locked="0"/>
    </xf>
    <xf numFmtId="0" fontId="39" fillId="0" borderId="36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0" fontId="44" fillId="0" borderId="1" xfId="0" applyFont="1" applyBorder="1" applyAlignment="1">
      <alignment horizontal="left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center" vertical="center" wrapText="1"/>
      <protection locked="0"/>
    </xf>
    <xf numFmtId="0" fontId="39" fillId="0" borderId="29" xfId="0" applyFont="1" applyBorder="1" applyAlignment="1">
      <alignment horizontal="left" vertical="center" wrapText="1"/>
      <protection locked="0"/>
    </xf>
    <xf numFmtId="0" fontId="39" fillId="0" borderId="30" xfId="0" applyFont="1" applyBorder="1" applyAlignment="1">
      <alignment horizontal="left" vertical="center" wrapText="1"/>
      <protection locked="0"/>
    </xf>
    <xf numFmtId="0" fontId="39" fillId="0" borderId="31" xfId="0" applyFont="1" applyBorder="1" applyAlignment="1">
      <alignment horizontal="left" vertical="center" wrapText="1"/>
      <protection locked="0"/>
    </xf>
    <xf numFmtId="0" fontId="39" fillId="0" borderId="32" xfId="0" applyFont="1" applyBorder="1" applyAlignment="1">
      <alignment horizontal="left" vertical="center" wrapText="1"/>
      <protection locked="0"/>
    </xf>
    <xf numFmtId="0" fontId="39" fillId="0" borderId="33" xfId="0" applyFont="1" applyBorder="1" applyAlignment="1">
      <alignment horizontal="left" vertical="center" wrapText="1"/>
      <protection locked="0"/>
    </xf>
    <xf numFmtId="0" fontId="44" fillId="0" borderId="32" xfId="0" applyFont="1" applyBorder="1" applyAlignment="1">
      <alignment horizontal="left" vertical="center" wrapText="1"/>
      <protection locked="0"/>
    </xf>
    <xf numFmtId="0" fontId="44" fillId="0" borderId="33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/>
      <protection locked="0"/>
    </xf>
    <xf numFmtId="0" fontId="42" fillId="0" borderId="35" xfId="0" applyFont="1" applyBorder="1" applyAlignment="1">
      <alignment horizontal="left" vertical="center" wrapText="1"/>
      <protection locked="0"/>
    </xf>
    <xf numFmtId="0" fontId="42" fillId="0" borderId="34" xfId="0" applyFont="1" applyBorder="1" applyAlignment="1">
      <alignment horizontal="left" vertical="center" wrapText="1"/>
      <protection locked="0"/>
    </xf>
    <xf numFmtId="0" fontId="42" fillId="0" borderId="36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left" vertical="top"/>
      <protection locked="0"/>
    </xf>
    <xf numFmtId="0" fontId="42" fillId="0" borderId="1" xfId="0" applyFont="1" applyBorder="1" applyAlignment="1">
      <alignment horizontal="center" vertical="top"/>
      <protection locked="0"/>
    </xf>
    <xf numFmtId="0" fontId="42" fillId="0" borderId="35" xfId="0" applyFont="1" applyBorder="1" applyAlignment="1">
      <alignment horizontal="left" vertical="center"/>
      <protection locked="0"/>
    </xf>
    <xf numFmtId="0" fontId="42" fillId="0" borderId="36" xfId="0" applyFont="1" applyBorder="1" applyAlignment="1">
      <alignment horizontal="left" vertical="center"/>
      <protection locked="0"/>
    </xf>
    <xf numFmtId="0" fontId="44" fillId="0" borderId="0" xfId="0" applyFont="1" applyAlignment="1">
      <alignment vertical="center"/>
      <protection locked="0"/>
    </xf>
    <xf numFmtId="0" fontId="41" fillId="0" borderId="1" xfId="0" applyFont="1" applyBorder="1" applyAlignment="1">
      <alignment vertical="center"/>
      <protection locked="0"/>
    </xf>
    <xf numFmtId="0" fontId="44" fillId="0" borderId="34" xfId="0" applyFont="1" applyBorder="1" applyAlignment="1">
      <alignment vertical="center"/>
      <protection locked="0"/>
    </xf>
    <xf numFmtId="0" fontId="41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2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41" fillId="0" borderId="34" xfId="0" applyFont="1" applyBorder="1" applyAlignment="1">
      <alignment horizontal="left"/>
      <protection locked="0"/>
    </xf>
    <xf numFmtId="0" fontId="44" fillId="0" borderId="34" xfId="0" applyFont="1" applyBorder="1" applyAlignment="1">
      <protection locked="0"/>
    </xf>
    <xf numFmtId="0" fontId="39" fillId="0" borderId="32" xfId="0" applyFont="1" applyBorder="1" applyAlignment="1">
      <alignment vertical="top"/>
      <protection locked="0"/>
    </xf>
    <xf numFmtId="0" fontId="39" fillId="0" borderId="33" xfId="0" applyFont="1" applyBorder="1" applyAlignment="1">
      <alignment vertical="top"/>
      <protection locked="0"/>
    </xf>
    <xf numFmtId="0" fontId="39" fillId="0" borderId="1" xfId="0" applyFont="1" applyBorder="1" applyAlignment="1">
      <alignment horizontal="center" vertical="center"/>
      <protection locked="0"/>
    </xf>
    <xf numFmtId="0" fontId="39" fillId="0" borderId="1" xfId="0" applyFont="1" applyBorder="1" applyAlignment="1">
      <alignment horizontal="left" vertical="top"/>
      <protection locked="0"/>
    </xf>
    <xf numFmtId="0" fontId="39" fillId="0" borderId="35" xfId="0" applyFont="1" applyBorder="1" applyAlignment="1">
      <alignment vertical="top"/>
      <protection locked="0"/>
    </xf>
    <xf numFmtId="0" fontId="39" fillId="0" borderId="34" xfId="0" applyFont="1" applyBorder="1" applyAlignment="1">
      <alignment vertical="top"/>
      <protection locked="0"/>
    </xf>
    <xf numFmtId="0" fontId="39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5" t="s">
        <v>0</v>
      </c>
      <c r="B1" s="16"/>
      <c r="C1" s="16"/>
      <c r="D1" s="17" t="s">
        <v>1</v>
      </c>
      <c r="E1" s="16"/>
      <c r="F1" s="16"/>
      <c r="G1" s="16"/>
      <c r="H1" s="16"/>
      <c r="I1" s="16"/>
      <c r="J1" s="16"/>
      <c r="K1" s="18" t="s">
        <v>2</v>
      </c>
      <c r="L1" s="18"/>
      <c r="M1" s="18"/>
      <c r="N1" s="18"/>
      <c r="O1" s="18"/>
      <c r="P1" s="18"/>
      <c r="Q1" s="18"/>
      <c r="R1" s="18"/>
      <c r="S1" s="18"/>
      <c r="T1" s="16"/>
      <c r="U1" s="16"/>
      <c r="V1" s="16"/>
      <c r="W1" s="18" t="s">
        <v>3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1" t="s">
        <v>4</v>
      </c>
      <c r="BB1" s="21" t="s">
        <v>5</v>
      </c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T1" s="22" t="s">
        <v>6</v>
      </c>
      <c r="BU1" s="22" t="s">
        <v>6</v>
      </c>
      <c r="BV1" s="22" t="s">
        <v>7</v>
      </c>
    </row>
    <row r="2" ht="36.96" customHeight="1">
      <c r="AR2"/>
      <c r="BS2" s="23" t="s">
        <v>8</v>
      </c>
      <c r="BT2" s="23" t="s">
        <v>9</v>
      </c>
    </row>
    <row r="3" ht="6.96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BS3" s="23" t="s">
        <v>8</v>
      </c>
      <c r="BT3" s="23" t="s">
        <v>10</v>
      </c>
    </row>
    <row r="4" ht="36.96" customHeight="1">
      <c r="B4" s="27"/>
      <c r="C4" s="28"/>
      <c r="D4" s="29" t="s">
        <v>11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30"/>
      <c r="AS4" s="31" t="s">
        <v>12</v>
      </c>
      <c r="BE4" s="32" t="s">
        <v>13</v>
      </c>
      <c r="BS4" s="23" t="s">
        <v>14</v>
      </c>
    </row>
    <row r="5" ht="14.4" customHeight="1">
      <c r="B5" s="27"/>
      <c r="C5" s="28"/>
      <c r="D5" s="33" t="s">
        <v>15</v>
      </c>
      <c r="E5" s="28"/>
      <c r="F5" s="28"/>
      <c r="G5" s="28"/>
      <c r="H5" s="28"/>
      <c r="I5" s="28"/>
      <c r="J5" s="28"/>
      <c r="K5" s="34" t="s">
        <v>16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30"/>
      <c r="BE5" s="35" t="s">
        <v>17</v>
      </c>
      <c r="BS5" s="23" t="s">
        <v>8</v>
      </c>
    </row>
    <row r="6" ht="36.96" customHeight="1">
      <c r="B6" s="27"/>
      <c r="C6" s="28"/>
      <c r="D6" s="36" t="s">
        <v>18</v>
      </c>
      <c r="E6" s="28"/>
      <c r="F6" s="28"/>
      <c r="G6" s="28"/>
      <c r="H6" s="28"/>
      <c r="I6" s="28"/>
      <c r="J6" s="28"/>
      <c r="K6" s="37" t="s">
        <v>19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BE6" s="38"/>
      <c r="BS6" s="23" t="s">
        <v>8</v>
      </c>
    </row>
    <row r="7" ht="14.4" customHeight="1">
      <c r="B7" s="27"/>
      <c r="C7" s="28"/>
      <c r="D7" s="39" t="s">
        <v>20</v>
      </c>
      <c r="E7" s="28"/>
      <c r="F7" s="28"/>
      <c r="G7" s="28"/>
      <c r="H7" s="28"/>
      <c r="I7" s="28"/>
      <c r="J7" s="28"/>
      <c r="K7" s="34" t="s">
        <v>21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9" t="s">
        <v>22</v>
      </c>
      <c r="AL7" s="28"/>
      <c r="AM7" s="28"/>
      <c r="AN7" s="34" t="s">
        <v>9</v>
      </c>
      <c r="AO7" s="28"/>
      <c r="AP7" s="28"/>
      <c r="AQ7" s="30"/>
      <c r="BE7" s="38"/>
      <c r="BS7" s="23" t="s">
        <v>8</v>
      </c>
    </row>
    <row r="8" ht="14.4" customHeight="1">
      <c r="B8" s="27"/>
      <c r="C8" s="28"/>
      <c r="D8" s="39" t="s">
        <v>23</v>
      </c>
      <c r="E8" s="28"/>
      <c r="F8" s="28"/>
      <c r="G8" s="28"/>
      <c r="H8" s="28"/>
      <c r="I8" s="28"/>
      <c r="J8" s="28"/>
      <c r="K8" s="34" t="s">
        <v>24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9" t="s">
        <v>25</v>
      </c>
      <c r="AL8" s="28"/>
      <c r="AM8" s="28"/>
      <c r="AN8" s="40" t="s">
        <v>26</v>
      </c>
      <c r="AO8" s="28"/>
      <c r="AP8" s="28"/>
      <c r="AQ8" s="30"/>
      <c r="BE8" s="38"/>
      <c r="BS8" s="23" t="s">
        <v>8</v>
      </c>
    </row>
    <row r="9" ht="29.28" customHeight="1">
      <c r="B9" s="27"/>
      <c r="C9" s="28"/>
      <c r="D9" s="33" t="s">
        <v>27</v>
      </c>
      <c r="E9" s="28"/>
      <c r="F9" s="28"/>
      <c r="G9" s="28"/>
      <c r="H9" s="28"/>
      <c r="I9" s="28"/>
      <c r="J9" s="28"/>
      <c r="K9" s="41" t="s">
        <v>28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33" t="s">
        <v>29</v>
      </c>
      <c r="AL9" s="28"/>
      <c r="AM9" s="28"/>
      <c r="AN9" s="41" t="s">
        <v>30</v>
      </c>
      <c r="AO9" s="28"/>
      <c r="AP9" s="28"/>
      <c r="AQ9" s="30"/>
      <c r="BE9" s="38"/>
      <c r="BS9" s="23" t="s">
        <v>8</v>
      </c>
    </row>
    <row r="10" ht="14.4" customHeight="1">
      <c r="B10" s="27"/>
      <c r="C10" s="28"/>
      <c r="D10" s="39" t="s">
        <v>31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9" t="s">
        <v>32</v>
      </c>
      <c r="AL10" s="28"/>
      <c r="AM10" s="28"/>
      <c r="AN10" s="34" t="s">
        <v>33</v>
      </c>
      <c r="AO10" s="28"/>
      <c r="AP10" s="28"/>
      <c r="AQ10" s="30"/>
      <c r="BE10" s="38"/>
      <c r="BS10" s="23" t="s">
        <v>8</v>
      </c>
    </row>
    <row r="11" ht="18.48" customHeight="1">
      <c r="B11" s="27"/>
      <c r="C11" s="28"/>
      <c r="D11" s="28"/>
      <c r="E11" s="34" t="s">
        <v>34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9" t="s">
        <v>35</v>
      </c>
      <c r="AL11" s="28"/>
      <c r="AM11" s="28"/>
      <c r="AN11" s="34" t="s">
        <v>36</v>
      </c>
      <c r="AO11" s="28"/>
      <c r="AP11" s="28"/>
      <c r="AQ11" s="30"/>
      <c r="BE11" s="38"/>
      <c r="BS11" s="23" t="s">
        <v>8</v>
      </c>
    </row>
    <row r="12" ht="6.96" customHeight="1"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30"/>
      <c r="BE12" s="38"/>
      <c r="BS12" s="23" t="s">
        <v>8</v>
      </c>
    </row>
    <row r="13" ht="14.4" customHeight="1">
      <c r="B13" s="27"/>
      <c r="C13" s="28"/>
      <c r="D13" s="39" t="s">
        <v>37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9" t="s">
        <v>32</v>
      </c>
      <c r="AL13" s="28"/>
      <c r="AM13" s="28"/>
      <c r="AN13" s="42" t="s">
        <v>38</v>
      </c>
      <c r="AO13" s="28"/>
      <c r="AP13" s="28"/>
      <c r="AQ13" s="30"/>
      <c r="BE13" s="38"/>
      <c r="BS13" s="23" t="s">
        <v>8</v>
      </c>
    </row>
    <row r="14">
      <c r="B14" s="27"/>
      <c r="C14" s="28"/>
      <c r="D14" s="28"/>
      <c r="E14" s="42" t="s">
        <v>38</v>
      </c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39" t="s">
        <v>35</v>
      </c>
      <c r="AL14" s="28"/>
      <c r="AM14" s="28"/>
      <c r="AN14" s="42" t="s">
        <v>38</v>
      </c>
      <c r="AO14" s="28"/>
      <c r="AP14" s="28"/>
      <c r="AQ14" s="30"/>
      <c r="BE14" s="38"/>
      <c r="BS14" s="23" t="s">
        <v>8</v>
      </c>
    </row>
    <row r="15" ht="6.96" customHeight="1"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30"/>
      <c r="BE15" s="38"/>
      <c r="BS15" s="23" t="s">
        <v>6</v>
      </c>
    </row>
    <row r="16" ht="14.4" customHeight="1">
      <c r="B16" s="27"/>
      <c r="C16" s="28"/>
      <c r="D16" s="39" t="s">
        <v>39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9" t="s">
        <v>32</v>
      </c>
      <c r="AL16" s="28"/>
      <c r="AM16" s="28"/>
      <c r="AN16" s="34" t="s">
        <v>40</v>
      </c>
      <c r="AO16" s="28"/>
      <c r="AP16" s="28"/>
      <c r="AQ16" s="30"/>
      <c r="BE16" s="38"/>
      <c r="BS16" s="23" t="s">
        <v>6</v>
      </c>
    </row>
    <row r="17" ht="18.48" customHeight="1">
      <c r="B17" s="27"/>
      <c r="C17" s="28"/>
      <c r="D17" s="28"/>
      <c r="E17" s="34" t="s">
        <v>41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9" t="s">
        <v>35</v>
      </c>
      <c r="AL17" s="28"/>
      <c r="AM17" s="28"/>
      <c r="AN17" s="34" t="s">
        <v>42</v>
      </c>
      <c r="AO17" s="28"/>
      <c r="AP17" s="28"/>
      <c r="AQ17" s="30"/>
      <c r="BE17" s="38"/>
      <c r="BS17" s="23" t="s">
        <v>43</v>
      </c>
    </row>
    <row r="18" ht="6.96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30"/>
      <c r="BE18" s="38"/>
      <c r="BS18" s="23" t="s">
        <v>8</v>
      </c>
    </row>
    <row r="19" ht="14.4" customHeight="1">
      <c r="B19" s="27"/>
      <c r="C19" s="28"/>
      <c r="D19" s="39" t="s">
        <v>44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30"/>
      <c r="BE19" s="38"/>
      <c r="BS19" s="23" t="s">
        <v>8</v>
      </c>
    </row>
    <row r="20" ht="16.5" customHeight="1">
      <c r="B20" s="27"/>
      <c r="C20" s="28"/>
      <c r="D20" s="28"/>
      <c r="E20" s="44" t="s">
        <v>45</v>
      </c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28"/>
      <c r="AP20" s="28"/>
      <c r="AQ20" s="30"/>
      <c r="BE20" s="38"/>
      <c r="BS20" s="23" t="s">
        <v>43</v>
      </c>
    </row>
    <row r="21" ht="6.96" customHeigh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30"/>
      <c r="BE21" s="38"/>
    </row>
    <row r="22" ht="6.96" customHeight="1">
      <c r="B22" s="27"/>
      <c r="C22" s="28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28"/>
      <c r="AQ22" s="30"/>
      <c r="BE22" s="38"/>
    </row>
    <row r="23" s="1" customFormat="1" ht="25.92" customHeight="1">
      <c r="B23" s="46"/>
      <c r="C23" s="47"/>
      <c r="D23" s="48" t="s">
        <v>46</v>
      </c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50">
        <f>ROUND(AG51,2)</f>
        <v>0</v>
      </c>
      <c r="AL23" s="49"/>
      <c r="AM23" s="49"/>
      <c r="AN23" s="49"/>
      <c r="AO23" s="49"/>
      <c r="AP23" s="47"/>
      <c r="AQ23" s="51"/>
      <c r="BE23" s="38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51"/>
      <c r="BE24" s="38"/>
    </row>
    <row r="25" s="1" customForma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52" t="s">
        <v>47</v>
      </c>
      <c r="M25" s="52"/>
      <c r="N25" s="52"/>
      <c r="O25" s="52"/>
      <c r="P25" s="47"/>
      <c r="Q25" s="47"/>
      <c r="R25" s="47"/>
      <c r="S25" s="47"/>
      <c r="T25" s="47"/>
      <c r="U25" s="47"/>
      <c r="V25" s="47"/>
      <c r="W25" s="52" t="s">
        <v>48</v>
      </c>
      <c r="X25" s="52"/>
      <c r="Y25" s="52"/>
      <c r="Z25" s="52"/>
      <c r="AA25" s="52"/>
      <c r="AB25" s="52"/>
      <c r="AC25" s="52"/>
      <c r="AD25" s="52"/>
      <c r="AE25" s="52"/>
      <c r="AF25" s="47"/>
      <c r="AG25" s="47"/>
      <c r="AH25" s="47"/>
      <c r="AI25" s="47"/>
      <c r="AJ25" s="47"/>
      <c r="AK25" s="52" t="s">
        <v>49</v>
      </c>
      <c r="AL25" s="52"/>
      <c r="AM25" s="52"/>
      <c r="AN25" s="52"/>
      <c r="AO25" s="52"/>
      <c r="AP25" s="47"/>
      <c r="AQ25" s="51"/>
      <c r="BE25" s="38"/>
    </row>
    <row r="26" s="2" customFormat="1" ht="14.4" customHeight="1">
      <c r="B26" s="53"/>
      <c r="C26" s="54"/>
      <c r="D26" s="55" t="s">
        <v>50</v>
      </c>
      <c r="E26" s="54"/>
      <c r="F26" s="55" t="s">
        <v>51</v>
      </c>
      <c r="G26" s="54"/>
      <c r="H26" s="54"/>
      <c r="I26" s="54"/>
      <c r="J26" s="54"/>
      <c r="K26" s="54"/>
      <c r="L26" s="56">
        <v>0.20999999999999999</v>
      </c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7">
        <f>ROUND(AZ51,2)</f>
        <v>0</v>
      </c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7">
        <f>ROUND(AV51,2)</f>
        <v>0</v>
      </c>
      <c r="AL26" s="54"/>
      <c r="AM26" s="54"/>
      <c r="AN26" s="54"/>
      <c r="AO26" s="54"/>
      <c r="AP26" s="54"/>
      <c r="AQ26" s="58"/>
      <c r="BE26" s="38"/>
    </row>
    <row r="27" s="2" customFormat="1" ht="14.4" customHeight="1">
      <c r="B27" s="53"/>
      <c r="C27" s="54"/>
      <c r="D27" s="54"/>
      <c r="E27" s="54"/>
      <c r="F27" s="55" t="s">
        <v>52</v>
      </c>
      <c r="G27" s="54"/>
      <c r="H27" s="54"/>
      <c r="I27" s="54"/>
      <c r="J27" s="54"/>
      <c r="K27" s="54"/>
      <c r="L27" s="56">
        <v>0.14999999999999999</v>
      </c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7">
        <f>ROUND(BA51,2)</f>
        <v>0</v>
      </c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7">
        <f>ROUND(AW51,2)</f>
        <v>0</v>
      </c>
      <c r="AL27" s="54"/>
      <c r="AM27" s="54"/>
      <c r="AN27" s="54"/>
      <c r="AO27" s="54"/>
      <c r="AP27" s="54"/>
      <c r="AQ27" s="58"/>
      <c r="BE27" s="38"/>
    </row>
    <row r="28" hidden="1" s="2" customFormat="1" ht="14.4" customHeight="1">
      <c r="B28" s="53"/>
      <c r="C28" s="54"/>
      <c r="D28" s="54"/>
      <c r="E28" s="54"/>
      <c r="F28" s="55" t="s">
        <v>53</v>
      </c>
      <c r="G28" s="54"/>
      <c r="H28" s="54"/>
      <c r="I28" s="54"/>
      <c r="J28" s="54"/>
      <c r="K28" s="54"/>
      <c r="L28" s="56">
        <v>0.20999999999999999</v>
      </c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7">
        <f>ROUND(BB51,2)</f>
        <v>0</v>
      </c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7">
        <v>0</v>
      </c>
      <c r="AL28" s="54"/>
      <c r="AM28" s="54"/>
      <c r="AN28" s="54"/>
      <c r="AO28" s="54"/>
      <c r="AP28" s="54"/>
      <c r="AQ28" s="58"/>
      <c r="BE28" s="38"/>
    </row>
    <row r="29" hidden="1" s="2" customFormat="1" ht="14.4" customHeight="1">
      <c r="B29" s="53"/>
      <c r="C29" s="54"/>
      <c r="D29" s="54"/>
      <c r="E29" s="54"/>
      <c r="F29" s="55" t="s">
        <v>54</v>
      </c>
      <c r="G29" s="54"/>
      <c r="H29" s="54"/>
      <c r="I29" s="54"/>
      <c r="J29" s="54"/>
      <c r="K29" s="54"/>
      <c r="L29" s="56">
        <v>0.14999999999999999</v>
      </c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7">
        <f>ROUND(BC51,2)</f>
        <v>0</v>
      </c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7">
        <v>0</v>
      </c>
      <c r="AL29" s="54"/>
      <c r="AM29" s="54"/>
      <c r="AN29" s="54"/>
      <c r="AO29" s="54"/>
      <c r="AP29" s="54"/>
      <c r="AQ29" s="58"/>
      <c r="BE29" s="38"/>
    </row>
    <row r="30" hidden="1" s="2" customFormat="1" ht="14.4" customHeight="1">
      <c r="B30" s="53"/>
      <c r="C30" s="54"/>
      <c r="D30" s="54"/>
      <c r="E30" s="54"/>
      <c r="F30" s="55" t="s">
        <v>55</v>
      </c>
      <c r="G30" s="54"/>
      <c r="H30" s="54"/>
      <c r="I30" s="54"/>
      <c r="J30" s="54"/>
      <c r="K30" s="54"/>
      <c r="L30" s="56">
        <v>0</v>
      </c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7">
        <f>ROUND(BD51,2)</f>
        <v>0</v>
      </c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7">
        <v>0</v>
      </c>
      <c r="AL30" s="54"/>
      <c r="AM30" s="54"/>
      <c r="AN30" s="54"/>
      <c r="AO30" s="54"/>
      <c r="AP30" s="54"/>
      <c r="AQ30" s="58"/>
      <c r="BE30" s="38"/>
    </row>
    <row r="31" s="1" customFormat="1" ht="6.96" customHeight="1">
      <c r="B31" s="46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51"/>
      <c r="BE31" s="38"/>
    </row>
    <row r="32" s="1" customFormat="1" ht="25.92" customHeight="1">
      <c r="B32" s="46"/>
      <c r="C32" s="59"/>
      <c r="D32" s="60" t="s">
        <v>56</v>
      </c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2" t="s">
        <v>57</v>
      </c>
      <c r="U32" s="61"/>
      <c r="V32" s="61"/>
      <c r="W32" s="61"/>
      <c r="X32" s="63" t="s">
        <v>58</v>
      </c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4">
        <f>SUM(AK23:AK30)</f>
        <v>0</v>
      </c>
      <c r="AL32" s="61"/>
      <c r="AM32" s="61"/>
      <c r="AN32" s="61"/>
      <c r="AO32" s="65"/>
      <c r="AP32" s="59"/>
      <c r="AQ32" s="66"/>
      <c r="BE32" s="38"/>
    </row>
    <row r="33" s="1" customFormat="1" ht="6.96" customHeight="1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51"/>
    </row>
    <row r="34" s="1" customFormat="1" ht="6.96" customHeight="1">
      <c r="B34" s="67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9"/>
    </row>
    <row r="38" s="1" customFormat="1" ht="6.96" customHeight="1">
      <c r="B38" s="70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2"/>
    </row>
    <row r="39" s="1" customFormat="1" ht="36.96" customHeight="1">
      <c r="B39" s="46"/>
      <c r="C39" s="73" t="s">
        <v>59</v>
      </c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2"/>
    </row>
    <row r="40" s="1" customFormat="1" ht="6.96" customHeight="1">
      <c r="B40" s="46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2"/>
    </row>
    <row r="41" s="3" customFormat="1" ht="14.4" customHeight="1">
      <c r="B41" s="75"/>
      <c r="C41" s="76" t="s">
        <v>15</v>
      </c>
      <c r="D41" s="77"/>
      <c r="E41" s="77"/>
      <c r="F41" s="77"/>
      <c r="G41" s="77"/>
      <c r="H41" s="77"/>
      <c r="I41" s="77"/>
      <c r="J41" s="77"/>
      <c r="K41" s="77"/>
      <c r="L41" s="77" t="str">
        <f>K5</f>
        <v>18-001</v>
      </c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8"/>
    </row>
    <row r="42" s="4" customFormat="1" ht="36.96" customHeight="1">
      <c r="B42" s="79"/>
      <c r="C42" s="80" t="s">
        <v>18</v>
      </c>
      <c r="D42" s="81"/>
      <c r="E42" s="81"/>
      <c r="F42" s="81"/>
      <c r="G42" s="81"/>
      <c r="H42" s="81"/>
      <c r="I42" s="81"/>
      <c r="J42" s="81"/>
      <c r="K42" s="81"/>
      <c r="L42" s="82" t="str">
        <f>K6</f>
        <v>Oprava mostu v km 38,292 trati Praha Bubny - Chomutov</v>
      </c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3"/>
    </row>
    <row r="43" s="1" customFormat="1" ht="6.96" customHeight="1">
      <c r="B43" s="46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2"/>
    </row>
    <row r="44" s="1" customFormat="1">
      <c r="B44" s="46"/>
      <c r="C44" s="76" t="s">
        <v>23</v>
      </c>
      <c r="D44" s="74"/>
      <c r="E44" s="74"/>
      <c r="F44" s="74"/>
      <c r="G44" s="74"/>
      <c r="H44" s="74"/>
      <c r="I44" s="74"/>
      <c r="J44" s="74"/>
      <c r="K44" s="74"/>
      <c r="L44" s="84" t="str">
        <f>IF(K8="","",K8)</f>
        <v>Kačice</v>
      </c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6" t="s">
        <v>25</v>
      </c>
      <c r="AJ44" s="74"/>
      <c r="AK44" s="74"/>
      <c r="AL44" s="74"/>
      <c r="AM44" s="85" t="str">
        <f>IF(AN8= "","",AN8)</f>
        <v>4. 1. 2018</v>
      </c>
      <c r="AN44" s="85"/>
      <c r="AO44" s="74"/>
      <c r="AP44" s="74"/>
      <c r="AQ44" s="74"/>
      <c r="AR44" s="72"/>
    </row>
    <row r="45" s="1" customFormat="1" ht="6.96" customHeight="1">
      <c r="B45" s="46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2"/>
    </row>
    <row r="46" s="1" customFormat="1">
      <c r="B46" s="46"/>
      <c r="C46" s="76" t="s">
        <v>31</v>
      </c>
      <c r="D46" s="74"/>
      <c r="E46" s="74"/>
      <c r="F46" s="74"/>
      <c r="G46" s="74"/>
      <c r="H46" s="74"/>
      <c r="I46" s="74"/>
      <c r="J46" s="74"/>
      <c r="K46" s="74"/>
      <c r="L46" s="77" t="str">
        <f>IF(E11= "","",E11)</f>
        <v>Správa železniční dopravní cesty, státní organizac</v>
      </c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6" t="s">
        <v>39</v>
      </c>
      <c r="AJ46" s="74"/>
      <c r="AK46" s="74"/>
      <c r="AL46" s="74"/>
      <c r="AM46" s="77" t="str">
        <f>IF(E17="","",E17)</f>
        <v>Ing. Ivan Šír, projektování dopravních staveb a.s.</v>
      </c>
      <c r="AN46" s="77"/>
      <c r="AO46" s="77"/>
      <c r="AP46" s="77"/>
      <c r="AQ46" s="74"/>
      <c r="AR46" s="72"/>
      <c r="AS46" s="86" t="s">
        <v>60</v>
      </c>
      <c r="AT46" s="87"/>
      <c r="AU46" s="88"/>
      <c r="AV46" s="88"/>
      <c r="AW46" s="88"/>
      <c r="AX46" s="88"/>
      <c r="AY46" s="88"/>
      <c r="AZ46" s="88"/>
      <c r="BA46" s="88"/>
      <c r="BB46" s="88"/>
      <c r="BC46" s="88"/>
      <c r="BD46" s="89"/>
    </row>
    <row r="47" s="1" customFormat="1">
      <c r="B47" s="46"/>
      <c r="C47" s="76" t="s">
        <v>37</v>
      </c>
      <c r="D47" s="74"/>
      <c r="E47" s="74"/>
      <c r="F47" s="74"/>
      <c r="G47" s="74"/>
      <c r="H47" s="74"/>
      <c r="I47" s="74"/>
      <c r="J47" s="74"/>
      <c r="K47" s="74"/>
      <c r="L47" s="77" t="str">
        <f>IF(E14= "Vyplň údaj","",E14)</f>
        <v/>
      </c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2"/>
      <c r="AS47" s="90"/>
      <c r="AT47" s="91"/>
      <c r="AU47" s="92"/>
      <c r="AV47" s="92"/>
      <c r="AW47" s="92"/>
      <c r="AX47" s="92"/>
      <c r="AY47" s="92"/>
      <c r="AZ47" s="92"/>
      <c r="BA47" s="92"/>
      <c r="BB47" s="92"/>
      <c r="BC47" s="92"/>
      <c r="BD47" s="93"/>
    </row>
    <row r="48" s="1" customFormat="1" ht="10.8" customHeight="1">
      <c r="B48" s="46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2"/>
      <c r="AS48" s="94"/>
      <c r="AT48" s="55"/>
      <c r="AU48" s="47"/>
      <c r="AV48" s="47"/>
      <c r="AW48" s="47"/>
      <c r="AX48" s="47"/>
      <c r="AY48" s="47"/>
      <c r="AZ48" s="47"/>
      <c r="BA48" s="47"/>
      <c r="BB48" s="47"/>
      <c r="BC48" s="47"/>
      <c r="BD48" s="95"/>
    </row>
    <row r="49" s="1" customFormat="1" ht="29.28" customHeight="1">
      <c r="B49" s="46"/>
      <c r="C49" s="96" t="s">
        <v>61</v>
      </c>
      <c r="D49" s="97"/>
      <c r="E49" s="97"/>
      <c r="F49" s="97"/>
      <c r="G49" s="97"/>
      <c r="H49" s="98"/>
      <c r="I49" s="99" t="s">
        <v>62</v>
      </c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100" t="s">
        <v>63</v>
      </c>
      <c r="AH49" s="97"/>
      <c r="AI49" s="97"/>
      <c r="AJ49" s="97"/>
      <c r="AK49" s="97"/>
      <c r="AL49" s="97"/>
      <c r="AM49" s="97"/>
      <c r="AN49" s="99" t="s">
        <v>64</v>
      </c>
      <c r="AO49" s="97"/>
      <c r="AP49" s="97"/>
      <c r="AQ49" s="101" t="s">
        <v>65</v>
      </c>
      <c r="AR49" s="72"/>
      <c r="AS49" s="102" t="s">
        <v>66</v>
      </c>
      <c r="AT49" s="103" t="s">
        <v>67</v>
      </c>
      <c r="AU49" s="103" t="s">
        <v>68</v>
      </c>
      <c r="AV49" s="103" t="s">
        <v>69</v>
      </c>
      <c r="AW49" s="103" t="s">
        <v>70</v>
      </c>
      <c r="AX49" s="103" t="s">
        <v>71</v>
      </c>
      <c r="AY49" s="103" t="s">
        <v>72</v>
      </c>
      <c r="AZ49" s="103" t="s">
        <v>73</v>
      </c>
      <c r="BA49" s="103" t="s">
        <v>74</v>
      </c>
      <c r="BB49" s="103" t="s">
        <v>75</v>
      </c>
      <c r="BC49" s="103" t="s">
        <v>76</v>
      </c>
      <c r="BD49" s="104" t="s">
        <v>77</v>
      </c>
    </row>
    <row r="50" s="1" customFormat="1" ht="10.8" customHeight="1">
      <c r="B50" s="46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2"/>
      <c r="AS50" s="105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7"/>
    </row>
    <row r="51" s="4" customFormat="1" ht="32.4" customHeight="1">
      <c r="B51" s="79"/>
      <c r="C51" s="108" t="s">
        <v>78</v>
      </c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10">
        <f>ROUND(AG52+AG54,2)</f>
        <v>0</v>
      </c>
      <c r="AH51" s="110"/>
      <c r="AI51" s="110"/>
      <c r="AJ51" s="110"/>
      <c r="AK51" s="110"/>
      <c r="AL51" s="110"/>
      <c r="AM51" s="110"/>
      <c r="AN51" s="111">
        <f>SUM(AG51,AT51)</f>
        <v>0</v>
      </c>
      <c r="AO51" s="111"/>
      <c r="AP51" s="111"/>
      <c r="AQ51" s="112" t="s">
        <v>45</v>
      </c>
      <c r="AR51" s="83"/>
      <c r="AS51" s="113">
        <f>ROUND(AS52+AS54,2)</f>
        <v>0</v>
      </c>
      <c r="AT51" s="114">
        <f>ROUND(SUM(AV51:AW51),2)</f>
        <v>0</v>
      </c>
      <c r="AU51" s="115">
        <f>ROUND(AU52+AU54,5)</f>
        <v>0</v>
      </c>
      <c r="AV51" s="114">
        <f>ROUND(AZ51*L26,2)</f>
        <v>0</v>
      </c>
      <c r="AW51" s="114">
        <f>ROUND(BA51*L27,2)</f>
        <v>0</v>
      </c>
      <c r="AX51" s="114">
        <f>ROUND(BB51*L26,2)</f>
        <v>0</v>
      </c>
      <c r="AY51" s="114">
        <f>ROUND(BC51*L27,2)</f>
        <v>0</v>
      </c>
      <c r="AZ51" s="114">
        <f>ROUND(AZ52+AZ54,2)</f>
        <v>0</v>
      </c>
      <c r="BA51" s="114">
        <f>ROUND(BA52+BA54,2)</f>
        <v>0</v>
      </c>
      <c r="BB51" s="114">
        <f>ROUND(BB52+BB54,2)</f>
        <v>0</v>
      </c>
      <c r="BC51" s="114">
        <f>ROUND(BC52+BC54,2)</f>
        <v>0</v>
      </c>
      <c r="BD51" s="116">
        <f>ROUND(BD52+BD54,2)</f>
        <v>0</v>
      </c>
      <c r="BS51" s="117" t="s">
        <v>79</v>
      </c>
      <c r="BT51" s="117" t="s">
        <v>80</v>
      </c>
      <c r="BU51" s="118" t="s">
        <v>81</v>
      </c>
      <c r="BV51" s="117" t="s">
        <v>82</v>
      </c>
      <c r="BW51" s="117" t="s">
        <v>7</v>
      </c>
      <c r="BX51" s="117" t="s">
        <v>83</v>
      </c>
      <c r="CL51" s="117" t="s">
        <v>21</v>
      </c>
    </row>
    <row r="52" s="5" customFormat="1" ht="31.5" customHeight="1">
      <c r="B52" s="119"/>
      <c r="C52" s="120"/>
      <c r="D52" s="121" t="s">
        <v>84</v>
      </c>
      <c r="E52" s="121"/>
      <c r="F52" s="121"/>
      <c r="G52" s="121"/>
      <c r="H52" s="121"/>
      <c r="I52" s="122"/>
      <c r="J52" s="121" t="s">
        <v>85</v>
      </c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3">
        <f>ROUND(AG53,2)</f>
        <v>0</v>
      </c>
      <c r="AH52" s="122"/>
      <c r="AI52" s="122"/>
      <c r="AJ52" s="122"/>
      <c r="AK52" s="122"/>
      <c r="AL52" s="122"/>
      <c r="AM52" s="122"/>
      <c r="AN52" s="124">
        <f>SUM(AG52,AT52)</f>
        <v>0</v>
      </c>
      <c r="AO52" s="122"/>
      <c r="AP52" s="122"/>
      <c r="AQ52" s="125" t="s">
        <v>86</v>
      </c>
      <c r="AR52" s="126"/>
      <c r="AS52" s="127">
        <f>ROUND(AS53,2)</f>
        <v>0</v>
      </c>
      <c r="AT52" s="128">
        <f>ROUND(SUM(AV52:AW52),2)</f>
        <v>0</v>
      </c>
      <c r="AU52" s="129">
        <f>ROUND(AU53,5)</f>
        <v>0</v>
      </c>
      <c r="AV52" s="128">
        <f>ROUND(AZ52*L26,2)</f>
        <v>0</v>
      </c>
      <c r="AW52" s="128">
        <f>ROUND(BA52*L27,2)</f>
        <v>0</v>
      </c>
      <c r="AX52" s="128">
        <f>ROUND(BB52*L26,2)</f>
        <v>0</v>
      </c>
      <c r="AY52" s="128">
        <f>ROUND(BC52*L27,2)</f>
        <v>0</v>
      </c>
      <c r="AZ52" s="128">
        <f>ROUND(AZ53,2)</f>
        <v>0</v>
      </c>
      <c r="BA52" s="128">
        <f>ROUND(BA53,2)</f>
        <v>0</v>
      </c>
      <c r="BB52" s="128">
        <f>ROUND(BB53,2)</f>
        <v>0</v>
      </c>
      <c r="BC52" s="128">
        <f>ROUND(BC53,2)</f>
        <v>0</v>
      </c>
      <c r="BD52" s="130">
        <f>ROUND(BD53,2)</f>
        <v>0</v>
      </c>
      <c r="BS52" s="131" t="s">
        <v>79</v>
      </c>
      <c r="BT52" s="131" t="s">
        <v>87</v>
      </c>
      <c r="BU52" s="131" t="s">
        <v>81</v>
      </c>
      <c r="BV52" s="131" t="s">
        <v>82</v>
      </c>
      <c r="BW52" s="131" t="s">
        <v>88</v>
      </c>
      <c r="BX52" s="131" t="s">
        <v>7</v>
      </c>
      <c r="CL52" s="131" t="s">
        <v>21</v>
      </c>
      <c r="CM52" s="131" t="s">
        <v>89</v>
      </c>
    </row>
    <row r="53" s="6" customFormat="1" ht="28.5" customHeight="1">
      <c r="A53" s="132" t="s">
        <v>90</v>
      </c>
      <c r="B53" s="133"/>
      <c r="C53" s="134"/>
      <c r="D53" s="134"/>
      <c r="E53" s="135" t="s">
        <v>91</v>
      </c>
      <c r="F53" s="135"/>
      <c r="G53" s="135"/>
      <c r="H53" s="135"/>
      <c r="I53" s="135"/>
      <c r="J53" s="134"/>
      <c r="K53" s="135" t="s">
        <v>92</v>
      </c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5"/>
      <c r="AF53" s="135"/>
      <c r="AG53" s="136">
        <f>'18-001-1-01 - Oprava most...'!J29</f>
        <v>0</v>
      </c>
      <c r="AH53" s="134"/>
      <c r="AI53" s="134"/>
      <c r="AJ53" s="134"/>
      <c r="AK53" s="134"/>
      <c r="AL53" s="134"/>
      <c r="AM53" s="134"/>
      <c r="AN53" s="136">
        <f>SUM(AG53,AT53)</f>
        <v>0</v>
      </c>
      <c r="AO53" s="134"/>
      <c r="AP53" s="134"/>
      <c r="AQ53" s="137" t="s">
        <v>93</v>
      </c>
      <c r="AR53" s="138"/>
      <c r="AS53" s="139">
        <v>0</v>
      </c>
      <c r="AT53" s="140">
        <f>ROUND(SUM(AV53:AW53),2)</f>
        <v>0</v>
      </c>
      <c r="AU53" s="141">
        <f>'18-001-1-01 - Oprava most...'!P93</f>
        <v>0</v>
      </c>
      <c r="AV53" s="140">
        <f>'18-001-1-01 - Oprava most...'!J32</f>
        <v>0</v>
      </c>
      <c r="AW53" s="140">
        <f>'18-001-1-01 - Oprava most...'!J33</f>
        <v>0</v>
      </c>
      <c r="AX53" s="140">
        <f>'18-001-1-01 - Oprava most...'!J34</f>
        <v>0</v>
      </c>
      <c r="AY53" s="140">
        <f>'18-001-1-01 - Oprava most...'!J35</f>
        <v>0</v>
      </c>
      <c r="AZ53" s="140">
        <f>'18-001-1-01 - Oprava most...'!F32</f>
        <v>0</v>
      </c>
      <c r="BA53" s="140">
        <f>'18-001-1-01 - Oprava most...'!F33</f>
        <v>0</v>
      </c>
      <c r="BB53" s="140">
        <f>'18-001-1-01 - Oprava most...'!F34</f>
        <v>0</v>
      </c>
      <c r="BC53" s="140">
        <f>'18-001-1-01 - Oprava most...'!F35</f>
        <v>0</v>
      </c>
      <c r="BD53" s="142">
        <f>'18-001-1-01 - Oprava most...'!F36</f>
        <v>0</v>
      </c>
      <c r="BT53" s="143" t="s">
        <v>89</v>
      </c>
      <c r="BV53" s="143" t="s">
        <v>82</v>
      </c>
      <c r="BW53" s="143" t="s">
        <v>94</v>
      </c>
      <c r="BX53" s="143" t="s">
        <v>88</v>
      </c>
      <c r="CL53" s="143" t="s">
        <v>21</v>
      </c>
    </row>
    <row r="54" s="5" customFormat="1" ht="31.5" customHeight="1">
      <c r="B54" s="119"/>
      <c r="C54" s="120"/>
      <c r="D54" s="121" t="s">
        <v>95</v>
      </c>
      <c r="E54" s="121"/>
      <c r="F54" s="121"/>
      <c r="G54" s="121"/>
      <c r="H54" s="121"/>
      <c r="I54" s="122"/>
      <c r="J54" s="121" t="s">
        <v>96</v>
      </c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3">
        <f>ROUND(SUM(AG55:AG56),2)</f>
        <v>0</v>
      </c>
      <c r="AH54" s="122"/>
      <c r="AI54" s="122"/>
      <c r="AJ54" s="122"/>
      <c r="AK54" s="122"/>
      <c r="AL54" s="122"/>
      <c r="AM54" s="122"/>
      <c r="AN54" s="124">
        <f>SUM(AG54,AT54)</f>
        <v>0</v>
      </c>
      <c r="AO54" s="122"/>
      <c r="AP54" s="122"/>
      <c r="AQ54" s="125" t="s">
        <v>97</v>
      </c>
      <c r="AR54" s="126"/>
      <c r="AS54" s="127">
        <f>ROUND(SUM(AS55:AS56),2)</f>
        <v>0</v>
      </c>
      <c r="AT54" s="128">
        <f>ROUND(SUM(AV54:AW54),2)</f>
        <v>0</v>
      </c>
      <c r="AU54" s="129">
        <f>ROUND(SUM(AU55:AU56),5)</f>
        <v>0</v>
      </c>
      <c r="AV54" s="128">
        <f>ROUND(AZ54*L26,2)</f>
        <v>0</v>
      </c>
      <c r="AW54" s="128">
        <f>ROUND(BA54*L27,2)</f>
        <v>0</v>
      </c>
      <c r="AX54" s="128">
        <f>ROUND(BB54*L26,2)</f>
        <v>0</v>
      </c>
      <c r="AY54" s="128">
        <f>ROUND(BC54*L27,2)</f>
        <v>0</v>
      </c>
      <c r="AZ54" s="128">
        <f>ROUND(SUM(AZ55:AZ56),2)</f>
        <v>0</v>
      </c>
      <c r="BA54" s="128">
        <f>ROUND(SUM(BA55:BA56),2)</f>
        <v>0</v>
      </c>
      <c r="BB54" s="128">
        <f>ROUND(SUM(BB55:BB56),2)</f>
        <v>0</v>
      </c>
      <c r="BC54" s="128">
        <f>ROUND(SUM(BC55:BC56),2)</f>
        <v>0</v>
      </c>
      <c r="BD54" s="130">
        <f>ROUND(SUM(BD55:BD56),2)</f>
        <v>0</v>
      </c>
      <c r="BS54" s="131" t="s">
        <v>79</v>
      </c>
      <c r="BT54" s="131" t="s">
        <v>87</v>
      </c>
      <c r="BU54" s="131" t="s">
        <v>81</v>
      </c>
      <c r="BV54" s="131" t="s">
        <v>82</v>
      </c>
      <c r="BW54" s="131" t="s">
        <v>98</v>
      </c>
      <c r="BX54" s="131" t="s">
        <v>7</v>
      </c>
      <c r="CL54" s="131" t="s">
        <v>21</v>
      </c>
      <c r="CM54" s="131" t="s">
        <v>89</v>
      </c>
    </row>
    <row r="55" s="6" customFormat="1" ht="28.5" customHeight="1">
      <c r="A55" s="132" t="s">
        <v>90</v>
      </c>
      <c r="B55" s="133"/>
      <c r="C55" s="134"/>
      <c r="D55" s="134"/>
      <c r="E55" s="135" t="s">
        <v>99</v>
      </c>
      <c r="F55" s="135"/>
      <c r="G55" s="135"/>
      <c r="H55" s="135"/>
      <c r="I55" s="135"/>
      <c r="J55" s="134"/>
      <c r="K55" s="135" t="s">
        <v>96</v>
      </c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6">
        <f>'18-001-2-01 - Oprava most...'!J29</f>
        <v>0</v>
      </c>
      <c r="AH55" s="134"/>
      <c r="AI55" s="134"/>
      <c r="AJ55" s="134"/>
      <c r="AK55" s="134"/>
      <c r="AL55" s="134"/>
      <c r="AM55" s="134"/>
      <c r="AN55" s="136">
        <f>SUM(AG55,AT55)</f>
        <v>0</v>
      </c>
      <c r="AO55" s="134"/>
      <c r="AP55" s="134"/>
      <c r="AQ55" s="137" t="s">
        <v>93</v>
      </c>
      <c r="AR55" s="138"/>
      <c r="AS55" s="139">
        <v>0</v>
      </c>
      <c r="AT55" s="140">
        <f>ROUND(SUM(AV55:AW55),2)</f>
        <v>0</v>
      </c>
      <c r="AU55" s="141">
        <f>'18-001-2-01 - Oprava most...'!P88</f>
        <v>0</v>
      </c>
      <c r="AV55" s="140">
        <f>'18-001-2-01 - Oprava most...'!J32</f>
        <v>0</v>
      </c>
      <c r="AW55" s="140">
        <f>'18-001-2-01 - Oprava most...'!J33</f>
        <v>0</v>
      </c>
      <c r="AX55" s="140">
        <f>'18-001-2-01 - Oprava most...'!J34</f>
        <v>0</v>
      </c>
      <c r="AY55" s="140">
        <f>'18-001-2-01 - Oprava most...'!J35</f>
        <v>0</v>
      </c>
      <c r="AZ55" s="140">
        <f>'18-001-2-01 - Oprava most...'!F32</f>
        <v>0</v>
      </c>
      <c r="BA55" s="140">
        <f>'18-001-2-01 - Oprava most...'!F33</f>
        <v>0</v>
      </c>
      <c r="BB55" s="140">
        <f>'18-001-2-01 - Oprava most...'!F34</f>
        <v>0</v>
      </c>
      <c r="BC55" s="140">
        <f>'18-001-2-01 - Oprava most...'!F35</f>
        <v>0</v>
      </c>
      <c r="BD55" s="142">
        <f>'18-001-2-01 - Oprava most...'!F36</f>
        <v>0</v>
      </c>
      <c r="BT55" s="143" t="s">
        <v>89</v>
      </c>
      <c r="BV55" s="143" t="s">
        <v>82</v>
      </c>
      <c r="BW55" s="143" t="s">
        <v>100</v>
      </c>
      <c r="BX55" s="143" t="s">
        <v>98</v>
      </c>
      <c r="CL55" s="143" t="s">
        <v>21</v>
      </c>
    </row>
    <row r="56" s="6" customFormat="1" ht="28.5" customHeight="1">
      <c r="A56" s="132" t="s">
        <v>90</v>
      </c>
      <c r="B56" s="133"/>
      <c r="C56" s="134"/>
      <c r="D56" s="134"/>
      <c r="E56" s="135" t="s">
        <v>101</v>
      </c>
      <c r="F56" s="135"/>
      <c r="G56" s="135"/>
      <c r="H56" s="135"/>
      <c r="I56" s="135"/>
      <c r="J56" s="134"/>
      <c r="K56" s="135" t="s">
        <v>102</v>
      </c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6">
        <f>'18-001-2-02 - Oprava most...'!J29</f>
        <v>0</v>
      </c>
      <c r="AH56" s="134"/>
      <c r="AI56" s="134"/>
      <c r="AJ56" s="134"/>
      <c r="AK56" s="134"/>
      <c r="AL56" s="134"/>
      <c r="AM56" s="134"/>
      <c r="AN56" s="136">
        <f>SUM(AG56,AT56)</f>
        <v>0</v>
      </c>
      <c r="AO56" s="134"/>
      <c r="AP56" s="134"/>
      <c r="AQ56" s="137" t="s">
        <v>93</v>
      </c>
      <c r="AR56" s="138"/>
      <c r="AS56" s="144">
        <v>0</v>
      </c>
      <c r="AT56" s="145">
        <f>ROUND(SUM(AV56:AW56),2)</f>
        <v>0</v>
      </c>
      <c r="AU56" s="146">
        <f>'18-001-2-02 - Oprava most...'!P84</f>
        <v>0</v>
      </c>
      <c r="AV56" s="145">
        <f>'18-001-2-02 - Oprava most...'!J32</f>
        <v>0</v>
      </c>
      <c r="AW56" s="145">
        <f>'18-001-2-02 - Oprava most...'!J33</f>
        <v>0</v>
      </c>
      <c r="AX56" s="145">
        <f>'18-001-2-02 - Oprava most...'!J34</f>
        <v>0</v>
      </c>
      <c r="AY56" s="145">
        <f>'18-001-2-02 - Oprava most...'!J35</f>
        <v>0</v>
      </c>
      <c r="AZ56" s="145">
        <f>'18-001-2-02 - Oprava most...'!F32</f>
        <v>0</v>
      </c>
      <c r="BA56" s="145">
        <f>'18-001-2-02 - Oprava most...'!F33</f>
        <v>0</v>
      </c>
      <c r="BB56" s="145">
        <f>'18-001-2-02 - Oprava most...'!F34</f>
        <v>0</v>
      </c>
      <c r="BC56" s="145">
        <f>'18-001-2-02 - Oprava most...'!F35</f>
        <v>0</v>
      </c>
      <c r="BD56" s="147">
        <f>'18-001-2-02 - Oprava most...'!F36</f>
        <v>0</v>
      </c>
      <c r="BT56" s="143" t="s">
        <v>89</v>
      </c>
      <c r="BV56" s="143" t="s">
        <v>82</v>
      </c>
      <c r="BW56" s="143" t="s">
        <v>103</v>
      </c>
      <c r="BX56" s="143" t="s">
        <v>98</v>
      </c>
      <c r="CL56" s="143" t="s">
        <v>21</v>
      </c>
    </row>
    <row r="57" s="1" customFormat="1" ht="30" customHeight="1">
      <c r="B57" s="46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2"/>
    </row>
    <row r="58" s="1" customFormat="1" ht="6.96" customHeight="1">
      <c r="B58" s="67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72"/>
    </row>
  </sheetData>
  <sheetProtection sheet="1" formatColumns="0" formatRows="0" objects="1" scenarios="1" spinCount="100000" saltValue="dqDlYZ9v6NNbGNw/sfYzzfpxGtB5slSWUHTnyY/TMVmQVMeTlX20wE2PVeT0UH2F4xpgnT82B+F+ag3hrtHBtg==" hashValue="xFtpz/4shpR+hfVxCu9rlCFumreZjEccAetitEwgMhTC/s4ApN8pDjQhWabr0pBavogstUHUjo8H3QyCH55eFw==" algorithmName="SHA-512" password="CC35"/>
  <mergeCells count="57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AN54:AP54"/>
    <mergeCell ref="AG54:AM54"/>
    <mergeCell ref="D54:H54"/>
    <mergeCell ref="J54:AF54"/>
    <mergeCell ref="AN55:AP55"/>
    <mergeCell ref="AG55:AM55"/>
    <mergeCell ref="E55:I55"/>
    <mergeCell ref="K55:AF55"/>
    <mergeCell ref="AN56:AP56"/>
    <mergeCell ref="AG56:AM56"/>
    <mergeCell ref="E56:I56"/>
    <mergeCell ref="K56:AF56"/>
    <mergeCell ref="AG51:AM51"/>
    <mergeCell ref="AN51:AP51"/>
    <mergeCell ref="AR2:BE2"/>
  </mergeCells>
  <hyperlinks>
    <hyperlink ref="K1:S1" location="C2" display="1) Rekapitulace stavby"/>
    <hyperlink ref="W1:AI1" location="C51" display="2) Rekapitulace objektů stavby a soupisů prací"/>
    <hyperlink ref="A53" location="'18-001-1-01 - Oprava most...'!C2" display="/"/>
    <hyperlink ref="A55" location="'18-001-2-01 - Oprava most...'!C2" display="/"/>
    <hyperlink ref="A56" location="'18-001-2-02 - Oprava most...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49"/>
      <c r="C1" s="149"/>
      <c r="D1" s="150" t="s">
        <v>1</v>
      </c>
      <c r="E1" s="149"/>
      <c r="F1" s="151" t="s">
        <v>104</v>
      </c>
      <c r="G1" s="151" t="s">
        <v>105</v>
      </c>
      <c r="H1" s="151"/>
      <c r="I1" s="152"/>
      <c r="J1" s="151" t="s">
        <v>106</v>
      </c>
      <c r="K1" s="150" t="s">
        <v>107</v>
      </c>
      <c r="L1" s="151" t="s">
        <v>108</v>
      </c>
      <c r="M1" s="151"/>
      <c r="N1" s="151"/>
      <c r="O1" s="151"/>
      <c r="P1" s="151"/>
      <c r="Q1" s="151"/>
      <c r="R1" s="151"/>
      <c r="S1" s="151"/>
      <c r="T1" s="151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94</v>
      </c>
    </row>
    <row r="3" ht="6.96" customHeight="1">
      <c r="B3" s="24"/>
      <c r="C3" s="25"/>
      <c r="D3" s="25"/>
      <c r="E3" s="25"/>
      <c r="F3" s="25"/>
      <c r="G3" s="25"/>
      <c r="H3" s="25"/>
      <c r="I3" s="153"/>
      <c r="J3" s="25"/>
      <c r="K3" s="26"/>
      <c r="AT3" s="23" t="s">
        <v>89</v>
      </c>
    </row>
    <row r="4" ht="36.96" customHeight="1">
      <c r="B4" s="27"/>
      <c r="C4" s="28"/>
      <c r="D4" s="29" t="s">
        <v>109</v>
      </c>
      <c r="E4" s="28"/>
      <c r="F4" s="28"/>
      <c r="G4" s="28"/>
      <c r="H4" s="28"/>
      <c r="I4" s="154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54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54"/>
      <c r="J6" s="28"/>
      <c r="K6" s="30"/>
    </row>
    <row r="7" ht="16.5" customHeight="1">
      <c r="B7" s="27"/>
      <c r="C7" s="28"/>
      <c r="D7" s="28"/>
      <c r="E7" s="155" t="str">
        <f>'Rekapitulace stavby'!K6</f>
        <v>Oprava mostu v km 38,292 trati Praha Bubny - Chomutov</v>
      </c>
      <c r="F7" s="39"/>
      <c r="G7" s="39"/>
      <c r="H7" s="39"/>
      <c r="I7" s="154"/>
      <c r="J7" s="28"/>
      <c r="K7" s="30"/>
    </row>
    <row r="8">
      <c r="B8" s="27"/>
      <c r="C8" s="28"/>
      <c r="D8" s="39" t="s">
        <v>110</v>
      </c>
      <c r="E8" s="28"/>
      <c r="F8" s="28"/>
      <c r="G8" s="28"/>
      <c r="H8" s="28"/>
      <c r="I8" s="154"/>
      <c r="J8" s="28"/>
      <c r="K8" s="30"/>
    </row>
    <row r="9" s="1" customFormat="1" ht="16.5" customHeight="1">
      <c r="B9" s="46"/>
      <c r="C9" s="47"/>
      <c r="D9" s="47"/>
      <c r="E9" s="155" t="s">
        <v>111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39" t="s">
        <v>112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113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39" t="s">
        <v>20</v>
      </c>
      <c r="E13" s="47"/>
      <c r="F13" s="34" t="s">
        <v>21</v>
      </c>
      <c r="G13" s="47"/>
      <c r="H13" s="47"/>
      <c r="I13" s="158" t="s">
        <v>22</v>
      </c>
      <c r="J13" s="34" t="s">
        <v>9</v>
      </c>
      <c r="K13" s="51"/>
    </row>
    <row r="14" s="1" customFormat="1" ht="14.4" customHeight="1">
      <c r="B14" s="46"/>
      <c r="C14" s="47"/>
      <c r="D14" s="39" t="s">
        <v>23</v>
      </c>
      <c r="E14" s="47"/>
      <c r="F14" s="34" t="s">
        <v>24</v>
      </c>
      <c r="G14" s="47"/>
      <c r="H14" s="47"/>
      <c r="I14" s="158" t="s">
        <v>25</v>
      </c>
      <c r="J14" s="159" t="str">
        <f>'Rekapitulace stavby'!AN8</f>
        <v>4. 1. 2018</v>
      </c>
      <c r="K14" s="51"/>
    </row>
    <row r="15" s="1" customFormat="1" ht="21.84" customHeight="1">
      <c r="B15" s="46"/>
      <c r="C15" s="47"/>
      <c r="D15" s="33" t="s">
        <v>27</v>
      </c>
      <c r="E15" s="47"/>
      <c r="F15" s="41" t="s">
        <v>28</v>
      </c>
      <c r="G15" s="47"/>
      <c r="H15" s="47"/>
      <c r="I15" s="160" t="s">
        <v>29</v>
      </c>
      <c r="J15" s="41" t="s">
        <v>30</v>
      </c>
      <c r="K15" s="51"/>
    </row>
    <row r="16" s="1" customFormat="1" ht="14.4" customHeight="1">
      <c r="B16" s="46"/>
      <c r="C16" s="47"/>
      <c r="D16" s="39" t="s">
        <v>31</v>
      </c>
      <c r="E16" s="47"/>
      <c r="F16" s="47"/>
      <c r="G16" s="47"/>
      <c r="H16" s="47"/>
      <c r="I16" s="158" t="s">
        <v>32</v>
      </c>
      <c r="J16" s="34" t="s">
        <v>33</v>
      </c>
      <c r="K16" s="51"/>
    </row>
    <row r="17" s="1" customFormat="1" ht="18" customHeight="1">
      <c r="B17" s="46"/>
      <c r="C17" s="47"/>
      <c r="D17" s="47"/>
      <c r="E17" s="34" t="s">
        <v>34</v>
      </c>
      <c r="F17" s="47"/>
      <c r="G17" s="47"/>
      <c r="H17" s="47"/>
      <c r="I17" s="158" t="s">
        <v>35</v>
      </c>
      <c r="J17" s="34" t="s">
        <v>36</v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39" t="s">
        <v>37</v>
      </c>
      <c r="E19" s="47"/>
      <c r="F19" s="47"/>
      <c r="G19" s="47"/>
      <c r="H19" s="47"/>
      <c r="I19" s="158" t="s">
        <v>32</v>
      </c>
      <c r="J19" s="34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4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35</v>
      </c>
      <c r="J20" s="34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39" t="s">
        <v>39</v>
      </c>
      <c r="E22" s="47"/>
      <c r="F22" s="47"/>
      <c r="G22" s="47"/>
      <c r="H22" s="47"/>
      <c r="I22" s="158" t="s">
        <v>32</v>
      </c>
      <c r="J22" s="34" t="s">
        <v>40</v>
      </c>
      <c r="K22" s="51"/>
    </row>
    <row r="23" s="1" customFormat="1" ht="18" customHeight="1">
      <c r="B23" s="46"/>
      <c r="C23" s="47"/>
      <c r="D23" s="47"/>
      <c r="E23" s="34" t="s">
        <v>41</v>
      </c>
      <c r="F23" s="47"/>
      <c r="G23" s="47"/>
      <c r="H23" s="47"/>
      <c r="I23" s="158" t="s">
        <v>35</v>
      </c>
      <c r="J23" s="34" t="s">
        <v>42</v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39" t="s">
        <v>44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1"/>
      <c r="C26" s="162"/>
      <c r="D26" s="162"/>
      <c r="E26" s="44" t="s">
        <v>45</v>
      </c>
      <c r="F26" s="44"/>
      <c r="G26" s="44"/>
      <c r="H26" s="44"/>
      <c r="I26" s="163"/>
      <c r="J26" s="162"/>
      <c r="K26" s="164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5"/>
      <c r="J28" s="106"/>
      <c r="K28" s="166"/>
    </row>
    <row r="29" s="1" customFormat="1" ht="25.44" customHeight="1">
      <c r="B29" s="46"/>
      <c r="C29" s="47"/>
      <c r="D29" s="167" t="s">
        <v>46</v>
      </c>
      <c r="E29" s="47"/>
      <c r="F29" s="47"/>
      <c r="G29" s="47"/>
      <c r="H29" s="47"/>
      <c r="I29" s="156"/>
      <c r="J29" s="168">
        <f>ROUND(J93,2)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5"/>
      <c r="J30" s="106"/>
      <c r="K30" s="166"/>
    </row>
    <row r="31" s="1" customFormat="1" ht="14.4" customHeight="1">
      <c r="B31" s="46"/>
      <c r="C31" s="47"/>
      <c r="D31" s="47"/>
      <c r="E31" s="47"/>
      <c r="F31" s="52" t="s">
        <v>48</v>
      </c>
      <c r="G31" s="47"/>
      <c r="H31" s="47"/>
      <c r="I31" s="169" t="s">
        <v>47</v>
      </c>
      <c r="J31" s="52" t="s">
        <v>49</v>
      </c>
      <c r="K31" s="51"/>
    </row>
    <row r="32" s="1" customFormat="1" ht="14.4" customHeight="1">
      <c r="B32" s="46"/>
      <c r="C32" s="47"/>
      <c r="D32" s="55" t="s">
        <v>50</v>
      </c>
      <c r="E32" s="55" t="s">
        <v>51</v>
      </c>
      <c r="F32" s="170">
        <f>ROUND(SUM(BE93:BE292), 2)</f>
        <v>0</v>
      </c>
      <c r="G32" s="47"/>
      <c r="H32" s="47"/>
      <c r="I32" s="171">
        <v>0.20999999999999999</v>
      </c>
      <c r="J32" s="170">
        <f>ROUND(ROUND((SUM(BE93:BE292)), 2)*I32, 2)</f>
        <v>0</v>
      </c>
      <c r="K32" s="51"/>
    </row>
    <row r="33" s="1" customFormat="1" ht="14.4" customHeight="1">
      <c r="B33" s="46"/>
      <c r="C33" s="47"/>
      <c r="D33" s="47"/>
      <c r="E33" s="55" t="s">
        <v>52</v>
      </c>
      <c r="F33" s="170">
        <f>ROUND(SUM(BF93:BF292), 2)</f>
        <v>0</v>
      </c>
      <c r="G33" s="47"/>
      <c r="H33" s="47"/>
      <c r="I33" s="171">
        <v>0.14999999999999999</v>
      </c>
      <c r="J33" s="170">
        <f>ROUND(ROUND((SUM(BF93:BF292)),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53</v>
      </c>
      <c r="F34" s="170">
        <f>ROUND(SUM(BG93:BG292), 2)</f>
        <v>0</v>
      </c>
      <c r="G34" s="47"/>
      <c r="H34" s="47"/>
      <c r="I34" s="171">
        <v>0.20999999999999999</v>
      </c>
      <c r="J34" s="170">
        <v>0</v>
      </c>
      <c r="K34" s="51"/>
    </row>
    <row r="35" hidden="1" s="1" customFormat="1" ht="14.4" customHeight="1">
      <c r="B35" s="46"/>
      <c r="C35" s="47"/>
      <c r="D35" s="47"/>
      <c r="E35" s="55" t="s">
        <v>54</v>
      </c>
      <c r="F35" s="170">
        <f>ROUND(SUM(BH93:BH292), 2)</f>
        <v>0</v>
      </c>
      <c r="G35" s="47"/>
      <c r="H35" s="47"/>
      <c r="I35" s="171">
        <v>0.14999999999999999</v>
      </c>
      <c r="J35" s="170">
        <v>0</v>
      </c>
      <c r="K35" s="51"/>
    </row>
    <row r="36" hidden="1" s="1" customFormat="1" ht="14.4" customHeight="1">
      <c r="B36" s="46"/>
      <c r="C36" s="47"/>
      <c r="D36" s="47"/>
      <c r="E36" s="55" t="s">
        <v>55</v>
      </c>
      <c r="F36" s="170">
        <f>ROUND(SUM(BI93:BI292), 2)</f>
        <v>0</v>
      </c>
      <c r="G36" s="47"/>
      <c r="H36" s="47"/>
      <c r="I36" s="171">
        <v>0</v>
      </c>
      <c r="J36" s="170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2"/>
      <c r="D38" s="173" t="s">
        <v>56</v>
      </c>
      <c r="E38" s="98"/>
      <c r="F38" s="98"/>
      <c r="G38" s="174" t="s">
        <v>57</v>
      </c>
      <c r="H38" s="175" t="s">
        <v>58</v>
      </c>
      <c r="I38" s="176"/>
      <c r="J38" s="177">
        <f>SUM(J29:J36)</f>
        <v>0</v>
      </c>
      <c r="K38" s="178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9"/>
      <c r="J39" s="68"/>
      <c r="K39" s="69"/>
    </row>
    <row r="43" s="1" customFormat="1" ht="6.96" customHeight="1">
      <c r="B43" s="180"/>
      <c r="C43" s="181"/>
      <c r="D43" s="181"/>
      <c r="E43" s="181"/>
      <c r="F43" s="181"/>
      <c r="G43" s="181"/>
      <c r="H43" s="181"/>
      <c r="I43" s="182"/>
      <c r="J43" s="181"/>
      <c r="K43" s="183"/>
    </row>
    <row r="44" s="1" customFormat="1" ht="36.96" customHeight="1">
      <c r="B44" s="46"/>
      <c r="C44" s="29" t="s">
        <v>114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39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mostu v km 38,292 trati Praha Bubny - Chomutov</v>
      </c>
      <c r="F47" s="39"/>
      <c r="G47" s="39"/>
      <c r="H47" s="39"/>
      <c r="I47" s="156"/>
      <c r="J47" s="47"/>
      <c r="K47" s="51"/>
    </row>
    <row r="48">
      <c r="B48" s="27"/>
      <c r="C48" s="39" t="s">
        <v>110</v>
      </c>
      <c r="D48" s="28"/>
      <c r="E48" s="28"/>
      <c r="F48" s="28"/>
      <c r="G48" s="28"/>
      <c r="H48" s="28"/>
      <c r="I48" s="154"/>
      <c r="J48" s="28"/>
      <c r="K48" s="30"/>
    </row>
    <row r="49" s="1" customFormat="1" ht="16.5" customHeight="1">
      <c r="B49" s="46"/>
      <c r="C49" s="47"/>
      <c r="D49" s="47"/>
      <c r="E49" s="155" t="s">
        <v>111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39" t="s">
        <v>112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18-001-1/01 - Oprava mostu v km 38,292 trati Praha Bubny - Chomutov_Most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39" t="s">
        <v>23</v>
      </c>
      <c r="D53" s="47"/>
      <c r="E53" s="47"/>
      <c r="F53" s="34" t="str">
        <f>F14</f>
        <v>Kačice</v>
      </c>
      <c r="G53" s="47"/>
      <c r="H53" s="47"/>
      <c r="I53" s="158" t="s">
        <v>25</v>
      </c>
      <c r="J53" s="159" t="str">
        <f>IF(J14="","",J14)</f>
        <v>4. 1. 2018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39" t="s">
        <v>31</v>
      </c>
      <c r="D55" s="47"/>
      <c r="E55" s="47"/>
      <c r="F55" s="34" t="str">
        <f>E17</f>
        <v>Správa železniční dopravní cesty, státní organizac</v>
      </c>
      <c r="G55" s="47"/>
      <c r="H55" s="47"/>
      <c r="I55" s="158" t="s">
        <v>39</v>
      </c>
      <c r="J55" s="44" t="str">
        <f>E23</f>
        <v>Ing. Ivan Šír, projektování dopravních staveb a.s.</v>
      </c>
      <c r="K55" s="51"/>
    </row>
    <row r="56" s="1" customFormat="1" ht="14.4" customHeight="1">
      <c r="B56" s="46"/>
      <c r="C56" s="39" t="s">
        <v>37</v>
      </c>
      <c r="D56" s="47"/>
      <c r="E56" s="47"/>
      <c r="F56" s="34" t="str">
        <f>IF(E20="","",E20)</f>
        <v/>
      </c>
      <c r="G56" s="47"/>
      <c r="H56" s="47"/>
      <c r="I56" s="156"/>
      <c r="J56" s="184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5" t="s">
        <v>115</v>
      </c>
      <c r="D58" s="172"/>
      <c r="E58" s="172"/>
      <c r="F58" s="172"/>
      <c r="G58" s="172"/>
      <c r="H58" s="172"/>
      <c r="I58" s="186"/>
      <c r="J58" s="187" t="s">
        <v>116</v>
      </c>
      <c r="K58" s="188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9" t="s">
        <v>117</v>
      </c>
      <c r="D60" s="47"/>
      <c r="E60" s="47"/>
      <c r="F60" s="47"/>
      <c r="G60" s="47"/>
      <c r="H60" s="47"/>
      <c r="I60" s="156"/>
      <c r="J60" s="168">
        <f>J93</f>
        <v>0</v>
      </c>
      <c r="K60" s="51"/>
      <c r="AU60" s="23" t="s">
        <v>118</v>
      </c>
    </row>
    <row r="61" s="8" customFormat="1" ht="24.96" customHeight="1">
      <c r="B61" s="190"/>
      <c r="C61" s="191"/>
      <c r="D61" s="192" t="s">
        <v>119</v>
      </c>
      <c r="E61" s="193"/>
      <c r="F61" s="193"/>
      <c r="G61" s="193"/>
      <c r="H61" s="193"/>
      <c r="I61" s="194"/>
      <c r="J61" s="195">
        <f>J94</f>
        <v>0</v>
      </c>
      <c r="K61" s="196"/>
    </row>
    <row r="62" s="9" customFormat="1" ht="19.92" customHeight="1">
      <c r="B62" s="197"/>
      <c r="C62" s="198"/>
      <c r="D62" s="199" t="s">
        <v>120</v>
      </c>
      <c r="E62" s="200"/>
      <c r="F62" s="200"/>
      <c r="G62" s="200"/>
      <c r="H62" s="200"/>
      <c r="I62" s="201"/>
      <c r="J62" s="202">
        <f>J95</f>
        <v>0</v>
      </c>
      <c r="K62" s="203"/>
    </row>
    <row r="63" s="9" customFormat="1" ht="19.92" customHeight="1">
      <c r="B63" s="197"/>
      <c r="C63" s="198"/>
      <c r="D63" s="199" t="s">
        <v>121</v>
      </c>
      <c r="E63" s="200"/>
      <c r="F63" s="200"/>
      <c r="G63" s="200"/>
      <c r="H63" s="200"/>
      <c r="I63" s="201"/>
      <c r="J63" s="202">
        <f>J136</f>
        <v>0</v>
      </c>
      <c r="K63" s="203"/>
    </row>
    <row r="64" s="9" customFormat="1" ht="19.92" customHeight="1">
      <c r="B64" s="197"/>
      <c r="C64" s="198"/>
      <c r="D64" s="199" t="s">
        <v>122</v>
      </c>
      <c r="E64" s="200"/>
      <c r="F64" s="200"/>
      <c r="G64" s="200"/>
      <c r="H64" s="200"/>
      <c r="I64" s="201"/>
      <c r="J64" s="202">
        <f>J150</f>
        <v>0</v>
      </c>
      <c r="K64" s="203"/>
    </row>
    <row r="65" s="9" customFormat="1" ht="19.92" customHeight="1">
      <c r="B65" s="197"/>
      <c r="C65" s="198"/>
      <c r="D65" s="199" t="s">
        <v>123</v>
      </c>
      <c r="E65" s="200"/>
      <c r="F65" s="200"/>
      <c r="G65" s="200"/>
      <c r="H65" s="200"/>
      <c r="I65" s="201"/>
      <c r="J65" s="202">
        <f>J192</f>
        <v>0</v>
      </c>
      <c r="K65" s="203"/>
    </row>
    <row r="66" s="9" customFormat="1" ht="19.92" customHeight="1">
      <c r="B66" s="197"/>
      <c r="C66" s="198"/>
      <c r="D66" s="199" t="s">
        <v>124</v>
      </c>
      <c r="E66" s="200"/>
      <c r="F66" s="200"/>
      <c r="G66" s="200"/>
      <c r="H66" s="200"/>
      <c r="I66" s="201"/>
      <c r="J66" s="202">
        <f>J207</f>
        <v>0</v>
      </c>
      <c r="K66" s="203"/>
    </row>
    <row r="67" s="9" customFormat="1" ht="19.92" customHeight="1">
      <c r="B67" s="197"/>
      <c r="C67" s="198"/>
      <c r="D67" s="199" t="s">
        <v>125</v>
      </c>
      <c r="E67" s="200"/>
      <c r="F67" s="200"/>
      <c r="G67" s="200"/>
      <c r="H67" s="200"/>
      <c r="I67" s="201"/>
      <c r="J67" s="202">
        <f>J214</f>
        <v>0</v>
      </c>
      <c r="K67" s="203"/>
    </row>
    <row r="68" s="9" customFormat="1" ht="19.92" customHeight="1">
      <c r="B68" s="197"/>
      <c r="C68" s="198"/>
      <c r="D68" s="199" t="s">
        <v>126</v>
      </c>
      <c r="E68" s="200"/>
      <c r="F68" s="200"/>
      <c r="G68" s="200"/>
      <c r="H68" s="200"/>
      <c r="I68" s="201"/>
      <c r="J68" s="202">
        <f>J262</f>
        <v>0</v>
      </c>
      <c r="K68" s="203"/>
    </row>
    <row r="69" s="9" customFormat="1" ht="19.92" customHeight="1">
      <c r="B69" s="197"/>
      <c r="C69" s="198"/>
      <c r="D69" s="199" t="s">
        <v>127</v>
      </c>
      <c r="E69" s="200"/>
      <c r="F69" s="200"/>
      <c r="G69" s="200"/>
      <c r="H69" s="200"/>
      <c r="I69" s="201"/>
      <c r="J69" s="202">
        <f>J278</f>
        <v>0</v>
      </c>
      <c r="K69" s="203"/>
    </row>
    <row r="70" s="8" customFormat="1" ht="24.96" customHeight="1">
      <c r="B70" s="190"/>
      <c r="C70" s="191"/>
      <c r="D70" s="192" t="s">
        <v>128</v>
      </c>
      <c r="E70" s="193"/>
      <c r="F70" s="193"/>
      <c r="G70" s="193"/>
      <c r="H70" s="193"/>
      <c r="I70" s="194"/>
      <c r="J70" s="195">
        <f>J280</f>
        <v>0</v>
      </c>
      <c r="K70" s="196"/>
    </row>
    <row r="71" s="9" customFormat="1" ht="19.92" customHeight="1">
      <c r="B71" s="197"/>
      <c r="C71" s="198"/>
      <c r="D71" s="199" t="s">
        <v>129</v>
      </c>
      <c r="E71" s="200"/>
      <c r="F71" s="200"/>
      <c r="G71" s="200"/>
      <c r="H71" s="200"/>
      <c r="I71" s="201"/>
      <c r="J71" s="202">
        <f>J281</f>
        <v>0</v>
      </c>
      <c r="K71" s="203"/>
    </row>
    <row r="72" s="1" customFormat="1" ht="21.84" customHeight="1">
      <c r="B72" s="46"/>
      <c r="C72" s="47"/>
      <c r="D72" s="47"/>
      <c r="E72" s="47"/>
      <c r="F72" s="47"/>
      <c r="G72" s="47"/>
      <c r="H72" s="47"/>
      <c r="I72" s="156"/>
      <c r="J72" s="47"/>
      <c r="K72" s="51"/>
    </row>
    <row r="73" s="1" customFormat="1" ht="6.96" customHeight="1">
      <c r="B73" s="67"/>
      <c r="C73" s="68"/>
      <c r="D73" s="68"/>
      <c r="E73" s="68"/>
      <c r="F73" s="68"/>
      <c r="G73" s="68"/>
      <c r="H73" s="68"/>
      <c r="I73" s="179"/>
      <c r="J73" s="68"/>
      <c r="K73" s="69"/>
    </row>
    <row r="77" s="1" customFormat="1" ht="6.96" customHeight="1">
      <c r="B77" s="70"/>
      <c r="C77" s="71"/>
      <c r="D77" s="71"/>
      <c r="E77" s="71"/>
      <c r="F77" s="71"/>
      <c r="G77" s="71"/>
      <c r="H77" s="71"/>
      <c r="I77" s="182"/>
      <c r="J77" s="71"/>
      <c r="K77" s="71"/>
      <c r="L77" s="72"/>
    </row>
    <row r="78" s="1" customFormat="1" ht="36.96" customHeight="1">
      <c r="B78" s="46"/>
      <c r="C78" s="73" t="s">
        <v>130</v>
      </c>
      <c r="D78" s="74"/>
      <c r="E78" s="74"/>
      <c r="F78" s="74"/>
      <c r="G78" s="74"/>
      <c r="H78" s="74"/>
      <c r="I78" s="204"/>
      <c r="J78" s="74"/>
      <c r="K78" s="74"/>
      <c r="L78" s="72"/>
    </row>
    <row r="79" s="1" customFormat="1" ht="6.96" customHeight="1">
      <c r="B79" s="46"/>
      <c r="C79" s="74"/>
      <c r="D79" s="74"/>
      <c r="E79" s="74"/>
      <c r="F79" s="74"/>
      <c r="G79" s="74"/>
      <c r="H79" s="74"/>
      <c r="I79" s="204"/>
      <c r="J79" s="74"/>
      <c r="K79" s="74"/>
      <c r="L79" s="72"/>
    </row>
    <row r="80" s="1" customFormat="1" ht="14.4" customHeight="1">
      <c r="B80" s="46"/>
      <c r="C80" s="76" t="s">
        <v>18</v>
      </c>
      <c r="D80" s="74"/>
      <c r="E80" s="74"/>
      <c r="F80" s="74"/>
      <c r="G80" s="74"/>
      <c r="H80" s="74"/>
      <c r="I80" s="204"/>
      <c r="J80" s="74"/>
      <c r="K80" s="74"/>
      <c r="L80" s="72"/>
    </row>
    <row r="81" s="1" customFormat="1" ht="16.5" customHeight="1">
      <c r="B81" s="46"/>
      <c r="C81" s="74"/>
      <c r="D81" s="74"/>
      <c r="E81" s="205" t="str">
        <f>E7</f>
        <v>Oprava mostu v km 38,292 trati Praha Bubny - Chomutov</v>
      </c>
      <c r="F81" s="76"/>
      <c r="G81" s="76"/>
      <c r="H81" s="76"/>
      <c r="I81" s="204"/>
      <c r="J81" s="74"/>
      <c r="K81" s="74"/>
      <c r="L81" s="72"/>
    </row>
    <row r="82">
      <c r="B82" s="27"/>
      <c r="C82" s="76" t="s">
        <v>110</v>
      </c>
      <c r="D82" s="206"/>
      <c r="E82" s="206"/>
      <c r="F82" s="206"/>
      <c r="G82" s="206"/>
      <c r="H82" s="206"/>
      <c r="I82" s="148"/>
      <c r="J82" s="206"/>
      <c r="K82" s="206"/>
      <c r="L82" s="207"/>
    </row>
    <row r="83" s="1" customFormat="1" ht="16.5" customHeight="1">
      <c r="B83" s="46"/>
      <c r="C83" s="74"/>
      <c r="D83" s="74"/>
      <c r="E83" s="205" t="s">
        <v>111</v>
      </c>
      <c r="F83" s="74"/>
      <c r="G83" s="74"/>
      <c r="H83" s="74"/>
      <c r="I83" s="204"/>
      <c r="J83" s="74"/>
      <c r="K83" s="74"/>
      <c r="L83" s="72"/>
    </row>
    <row r="84" s="1" customFormat="1" ht="14.4" customHeight="1">
      <c r="B84" s="46"/>
      <c r="C84" s="76" t="s">
        <v>112</v>
      </c>
      <c r="D84" s="74"/>
      <c r="E84" s="74"/>
      <c r="F84" s="74"/>
      <c r="G84" s="74"/>
      <c r="H84" s="74"/>
      <c r="I84" s="204"/>
      <c r="J84" s="74"/>
      <c r="K84" s="74"/>
      <c r="L84" s="72"/>
    </row>
    <row r="85" s="1" customFormat="1" ht="17.25" customHeight="1">
      <c r="B85" s="46"/>
      <c r="C85" s="74"/>
      <c r="D85" s="74"/>
      <c r="E85" s="82" t="str">
        <f>E11</f>
        <v>18-001-1/01 - Oprava mostu v km 38,292 trati Praha Bubny - Chomutov_Most</v>
      </c>
      <c r="F85" s="74"/>
      <c r="G85" s="74"/>
      <c r="H85" s="74"/>
      <c r="I85" s="204"/>
      <c r="J85" s="74"/>
      <c r="K85" s="74"/>
      <c r="L85" s="72"/>
    </row>
    <row r="86" s="1" customFormat="1" ht="6.96" customHeight="1">
      <c r="B86" s="46"/>
      <c r="C86" s="74"/>
      <c r="D86" s="74"/>
      <c r="E86" s="74"/>
      <c r="F86" s="74"/>
      <c r="G86" s="74"/>
      <c r="H86" s="74"/>
      <c r="I86" s="204"/>
      <c r="J86" s="74"/>
      <c r="K86" s="74"/>
      <c r="L86" s="72"/>
    </row>
    <row r="87" s="1" customFormat="1" ht="18" customHeight="1">
      <c r="B87" s="46"/>
      <c r="C87" s="76" t="s">
        <v>23</v>
      </c>
      <c r="D87" s="74"/>
      <c r="E87" s="74"/>
      <c r="F87" s="208" t="str">
        <f>F14</f>
        <v>Kačice</v>
      </c>
      <c r="G87" s="74"/>
      <c r="H87" s="74"/>
      <c r="I87" s="209" t="s">
        <v>25</v>
      </c>
      <c r="J87" s="85" t="str">
        <f>IF(J14="","",J14)</f>
        <v>4. 1. 2018</v>
      </c>
      <c r="K87" s="74"/>
      <c r="L87" s="72"/>
    </row>
    <row r="88" s="1" customFormat="1" ht="6.96" customHeight="1">
      <c r="B88" s="46"/>
      <c r="C88" s="74"/>
      <c r="D88" s="74"/>
      <c r="E88" s="74"/>
      <c r="F88" s="74"/>
      <c r="G88" s="74"/>
      <c r="H88" s="74"/>
      <c r="I88" s="204"/>
      <c r="J88" s="74"/>
      <c r="K88" s="74"/>
      <c r="L88" s="72"/>
    </row>
    <row r="89" s="1" customFormat="1">
      <c r="B89" s="46"/>
      <c r="C89" s="76" t="s">
        <v>31</v>
      </c>
      <c r="D89" s="74"/>
      <c r="E89" s="74"/>
      <c r="F89" s="208" t="str">
        <f>E17</f>
        <v>Správa železniční dopravní cesty, státní organizac</v>
      </c>
      <c r="G89" s="74"/>
      <c r="H89" s="74"/>
      <c r="I89" s="209" t="s">
        <v>39</v>
      </c>
      <c r="J89" s="208" t="str">
        <f>E23</f>
        <v>Ing. Ivan Šír, projektování dopravních staveb a.s.</v>
      </c>
      <c r="K89" s="74"/>
      <c r="L89" s="72"/>
    </row>
    <row r="90" s="1" customFormat="1" ht="14.4" customHeight="1">
      <c r="B90" s="46"/>
      <c r="C90" s="76" t="s">
        <v>37</v>
      </c>
      <c r="D90" s="74"/>
      <c r="E90" s="74"/>
      <c r="F90" s="208" t="str">
        <f>IF(E20="","",E20)</f>
        <v/>
      </c>
      <c r="G90" s="74"/>
      <c r="H90" s="74"/>
      <c r="I90" s="204"/>
      <c r="J90" s="74"/>
      <c r="K90" s="74"/>
      <c r="L90" s="72"/>
    </row>
    <row r="91" s="1" customFormat="1" ht="10.32" customHeight="1">
      <c r="B91" s="46"/>
      <c r="C91" s="74"/>
      <c r="D91" s="74"/>
      <c r="E91" s="74"/>
      <c r="F91" s="74"/>
      <c r="G91" s="74"/>
      <c r="H91" s="74"/>
      <c r="I91" s="204"/>
      <c r="J91" s="74"/>
      <c r="K91" s="74"/>
      <c r="L91" s="72"/>
    </row>
    <row r="92" s="10" customFormat="1" ht="29.28" customHeight="1">
      <c r="B92" s="210"/>
      <c r="C92" s="211" t="s">
        <v>131</v>
      </c>
      <c r="D92" s="212" t="s">
        <v>65</v>
      </c>
      <c r="E92" s="212" t="s">
        <v>61</v>
      </c>
      <c r="F92" s="212" t="s">
        <v>132</v>
      </c>
      <c r="G92" s="212" t="s">
        <v>133</v>
      </c>
      <c r="H92" s="212" t="s">
        <v>134</v>
      </c>
      <c r="I92" s="213" t="s">
        <v>135</v>
      </c>
      <c r="J92" s="212" t="s">
        <v>116</v>
      </c>
      <c r="K92" s="214" t="s">
        <v>136</v>
      </c>
      <c r="L92" s="215"/>
      <c r="M92" s="102" t="s">
        <v>137</v>
      </c>
      <c r="N92" s="103" t="s">
        <v>50</v>
      </c>
      <c r="O92" s="103" t="s">
        <v>138</v>
      </c>
      <c r="P92" s="103" t="s">
        <v>139</v>
      </c>
      <c r="Q92" s="103" t="s">
        <v>140</v>
      </c>
      <c r="R92" s="103" t="s">
        <v>141</v>
      </c>
      <c r="S92" s="103" t="s">
        <v>142</v>
      </c>
      <c r="T92" s="104" t="s">
        <v>143</v>
      </c>
    </row>
    <row r="93" s="1" customFormat="1" ht="29.28" customHeight="1">
      <c r="B93" s="46"/>
      <c r="C93" s="108" t="s">
        <v>117</v>
      </c>
      <c r="D93" s="74"/>
      <c r="E93" s="74"/>
      <c r="F93" s="74"/>
      <c r="G93" s="74"/>
      <c r="H93" s="74"/>
      <c r="I93" s="204"/>
      <c r="J93" s="216">
        <f>BK93</f>
        <v>0</v>
      </c>
      <c r="K93" s="74"/>
      <c r="L93" s="72"/>
      <c r="M93" s="105"/>
      <c r="N93" s="106"/>
      <c r="O93" s="106"/>
      <c r="P93" s="217">
        <f>P94+P280</f>
        <v>0</v>
      </c>
      <c r="Q93" s="106"/>
      <c r="R93" s="217">
        <f>R94+R280</f>
        <v>373.79715253999996</v>
      </c>
      <c r="S93" s="106"/>
      <c r="T93" s="218">
        <f>T94+T280</f>
        <v>216.201178</v>
      </c>
      <c r="AT93" s="23" t="s">
        <v>79</v>
      </c>
      <c r="AU93" s="23" t="s">
        <v>118</v>
      </c>
      <c r="BK93" s="219">
        <f>BK94+BK280</f>
        <v>0</v>
      </c>
    </row>
    <row r="94" s="11" customFormat="1" ht="37.44" customHeight="1">
      <c r="B94" s="220"/>
      <c r="C94" s="221"/>
      <c r="D94" s="222" t="s">
        <v>79</v>
      </c>
      <c r="E94" s="223" t="s">
        <v>144</v>
      </c>
      <c r="F94" s="223" t="s">
        <v>145</v>
      </c>
      <c r="G94" s="221"/>
      <c r="H94" s="221"/>
      <c r="I94" s="224"/>
      <c r="J94" s="225">
        <f>BK94</f>
        <v>0</v>
      </c>
      <c r="K94" s="221"/>
      <c r="L94" s="226"/>
      <c r="M94" s="227"/>
      <c r="N94" s="228"/>
      <c r="O94" s="228"/>
      <c r="P94" s="229">
        <f>P95+P136+P150+P192+P207+P214+P262+P278</f>
        <v>0</v>
      </c>
      <c r="Q94" s="228"/>
      <c r="R94" s="229">
        <f>R95+R136+R150+R192+R207+R214+R262+R278</f>
        <v>373.66015253999996</v>
      </c>
      <c r="S94" s="228"/>
      <c r="T94" s="230">
        <f>T95+T136+T150+T192+T207+T214+T262+T278</f>
        <v>216.201178</v>
      </c>
      <c r="AR94" s="231" t="s">
        <v>87</v>
      </c>
      <c r="AT94" s="232" t="s">
        <v>79</v>
      </c>
      <c r="AU94" s="232" t="s">
        <v>80</v>
      </c>
      <c r="AY94" s="231" t="s">
        <v>146</v>
      </c>
      <c r="BK94" s="233">
        <f>BK95+BK136+BK150+BK192+BK207+BK214+BK262+BK278</f>
        <v>0</v>
      </c>
    </row>
    <row r="95" s="11" customFormat="1" ht="19.92" customHeight="1">
      <c r="B95" s="220"/>
      <c r="C95" s="221"/>
      <c r="D95" s="222" t="s">
        <v>79</v>
      </c>
      <c r="E95" s="234" t="s">
        <v>87</v>
      </c>
      <c r="F95" s="234" t="s">
        <v>147</v>
      </c>
      <c r="G95" s="221"/>
      <c r="H95" s="221"/>
      <c r="I95" s="224"/>
      <c r="J95" s="235">
        <f>BK95</f>
        <v>0</v>
      </c>
      <c r="K95" s="221"/>
      <c r="L95" s="226"/>
      <c r="M95" s="227"/>
      <c r="N95" s="228"/>
      <c r="O95" s="228"/>
      <c r="P95" s="229">
        <f>SUM(P96:P135)</f>
        <v>0</v>
      </c>
      <c r="Q95" s="228"/>
      <c r="R95" s="229">
        <f>SUM(R96:R135)</f>
        <v>5.0630000000000006</v>
      </c>
      <c r="S95" s="228"/>
      <c r="T95" s="230">
        <f>SUM(T96:T135)</f>
        <v>90.536999999999992</v>
      </c>
      <c r="AR95" s="231" t="s">
        <v>87</v>
      </c>
      <c r="AT95" s="232" t="s">
        <v>79</v>
      </c>
      <c r="AU95" s="232" t="s">
        <v>87</v>
      </c>
      <c r="AY95" s="231" t="s">
        <v>146</v>
      </c>
      <c r="BK95" s="233">
        <f>SUM(BK96:BK135)</f>
        <v>0</v>
      </c>
    </row>
    <row r="96" s="1" customFormat="1" ht="25.5" customHeight="1">
      <c r="B96" s="46"/>
      <c r="C96" s="236" t="s">
        <v>87</v>
      </c>
      <c r="D96" s="236" t="s">
        <v>148</v>
      </c>
      <c r="E96" s="237" t="s">
        <v>149</v>
      </c>
      <c r="F96" s="238" t="s">
        <v>150</v>
      </c>
      <c r="G96" s="239" t="s">
        <v>151</v>
      </c>
      <c r="H96" s="240">
        <v>256</v>
      </c>
      <c r="I96" s="241"/>
      <c r="J96" s="242">
        <f>ROUND(I96*H96,2)</f>
        <v>0</v>
      </c>
      <c r="K96" s="238" t="s">
        <v>152</v>
      </c>
      <c r="L96" s="72"/>
      <c r="M96" s="243" t="s">
        <v>45</v>
      </c>
      <c r="N96" s="244" t="s">
        <v>51</v>
      </c>
      <c r="O96" s="47"/>
      <c r="P96" s="245">
        <f>O96*H96</f>
        <v>0</v>
      </c>
      <c r="Q96" s="245">
        <v>0</v>
      </c>
      <c r="R96" s="245">
        <f>Q96*H96</f>
        <v>0</v>
      </c>
      <c r="S96" s="245">
        <v>0</v>
      </c>
      <c r="T96" s="246">
        <f>S96*H96</f>
        <v>0</v>
      </c>
      <c r="AR96" s="23" t="s">
        <v>153</v>
      </c>
      <c r="AT96" s="23" t="s">
        <v>148</v>
      </c>
      <c r="AU96" s="23" t="s">
        <v>89</v>
      </c>
      <c r="AY96" s="23" t="s">
        <v>146</v>
      </c>
      <c r="BE96" s="247">
        <f>IF(N96="základní",J96,0)</f>
        <v>0</v>
      </c>
      <c r="BF96" s="247">
        <f>IF(N96="snížená",J96,0)</f>
        <v>0</v>
      </c>
      <c r="BG96" s="247">
        <f>IF(N96="zákl. přenesená",J96,0)</f>
        <v>0</v>
      </c>
      <c r="BH96" s="247">
        <f>IF(N96="sníž. přenesená",J96,0)</f>
        <v>0</v>
      </c>
      <c r="BI96" s="247">
        <f>IF(N96="nulová",J96,0)</f>
        <v>0</v>
      </c>
      <c r="BJ96" s="23" t="s">
        <v>87</v>
      </c>
      <c r="BK96" s="247">
        <f>ROUND(I96*H96,2)</f>
        <v>0</v>
      </c>
      <c r="BL96" s="23" t="s">
        <v>153</v>
      </c>
      <c r="BM96" s="23" t="s">
        <v>154</v>
      </c>
    </row>
    <row r="97" s="12" customFormat="1">
      <c r="B97" s="248"/>
      <c r="C97" s="249"/>
      <c r="D97" s="250" t="s">
        <v>155</v>
      </c>
      <c r="E97" s="251" t="s">
        <v>45</v>
      </c>
      <c r="F97" s="252" t="s">
        <v>156</v>
      </c>
      <c r="G97" s="249"/>
      <c r="H97" s="253">
        <v>256</v>
      </c>
      <c r="I97" s="254"/>
      <c r="J97" s="249"/>
      <c r="K97" s="249"/>
      <c r="L97" s="255"/>
      <c r="M97" s="256"/>
      <c r="N97" s="257"/>
      <c r="O97" s="257"/>
      <c r="P97" s="257"/>
      <c r="Q97" s="257"/>
      <c r="R97" s="257"/>
      <c r="S97" s="257"/>
      <c r="T97" s="258"/>
      <c r="AT97" s="259" t="s">
        <v>155</v>
      </c>
      <c r="AU97" s="259" t="s">
        <v>89</v>
      </c>
      <c r="AV97" s="12" t="s">
        <v>89</v>
      </c>
      <c r="AW97" s="12" t="s">
        <v>43</v>
      </c>
      <c r="AX97" s="12" t="s">
        <v>87</v>
      </c>
      <c r="AY97" s="259" t="s">
        <v>146</v>
      </c>
    </row>
    <row r="98" s="1" customFormat="1" ht="16.5" customHeight="1">
      <c r="B98" s="46"/>
      <c r="C98" s="236" t="s">
        <v>89</v>
      </c>
      <c r="D98" s="236" t="s">
        <v>148</v>
      </c>
      <c r="E98" s="237" t="s">
        <v>157</v>
      </c>
      <c r="F98" s="238" t="s">
        <v>158</v>
      </c>
      <c r="G98" s="239" t="s">
        <v>151</v>
      </c>
      <c r="H98" s="240">
        <v>200</v>
      </c>
      <c r="I98" s="241"/>
      <c r="J98" s="242">
        <f>ROUND(I98*H98,2)</f>
        <v>0</v>
      </c>
      <c r="K98" s="238" t="s">
        <v>152</v>
      </c>
      <c r="L98" s="72"/>
      <c r="M98" s="243" t="s">
        <v>45</v>
      </c>
      <c r="N98" s="244" t="s">
        <v>51</v>
      </c>
      <c r="O98" s="47"/>
      <c r="P98" s="245">
        <f>O98*H98</f>
        <v>0</v>
      </c>
      <c r="Q98" s="245">
        <v>0.00018000000000000001</v>
      </c>
      <c r="R98" s="245">
        <f>Q98*H98</f>
        <v>0.036000000000000004</v>
      </c>
      <c r="S98" s="245">
        <v>0</v>
      </c>
      <c r="T98" s="246">
        <f>S98*H98</f>
        <v>0</v>
      </c>
      <c r="AR98" s="23" t="s">
        <v>153</v>
      </c>
      <c r="AT98" s="23" t="s">
        <v>148</v>
      </c>
      <c r="AU98" s="23" t="s">
        <v>89</v>
      </c>
      <c r="AY98" s="23" t="s">
        <v>146</v>
      </c>
      <c r="BE98" s="247">
        <f>IF(N98="základní",J98,0)</f>
        <v>0</v>
      </c>
      <c r="BF98" s="247">
        <f>IF(N98="snížená",J98,0)</f>
        <v>0</v>
      </c>
      <c r="BG98" s="247">
        <f>IF(N98="zákl. přenesená",J98,0)</f>
        <v>0</v>
      </c>
      <c r="BH98" s="247">
        <f>IF(N98="sníž. přenesená",J98,0)</f>
        <v>0</v>
      </c>
      <c r="BI98" s="247">
        <f>IF(N98="nulová",J98,0)</f>
        <v>0</v>
      </c>
      <c r="BJ98" s="23" t="s">
        <v>87</v>
      </c>
      <c r="BK98" s="247">
        <f>ROUND(I98*H98,2)</f>
        <v>0</v>
      </c>
      <c r="BL98" s="23" t="s">
        <v>153</v>
      </c>
      <c r="BM98" s="23" t="s">
        <v>159</v>
      </c>
    </row>
    <row r="99" s="1" customFormat="1" ht="16.5" customHeight="1">
      <c r="B99" s="46"/>
      <c r="C99" s="236" t="s">
        <v>160</v>
      </c>
      <c r="D99" s="236" t="s">
        <v>148</v>
      </c>
      <c r="E99" s="237" t="s">
        <v>161</v>
      </c>
      <c r="F99" s="238" t="s">
        <v>162</v>
      </c>
      <c r="G99" s="239" t="s">
        <v>163</v>
      </c>
      <c r="H99" s="240">
        <v>22</v>
      </c>
      <c r="I99" s="241"/>
      <c r="J99" s="242">
        <f>ROUND(I99*H99,2)</f>
        <v>0</v>
      </c>
      <c r="K99" s="238" t="s">
        <v>152</v>
      </c>
      <c r="L99" s="72"/>
      <c r="M99" s="243" t="s">
        <v>45</v>
      </c>
      <c r="N99" s="244" t="s">
        <v>51</v>
      </c>
      <c r="O99" s="47"/>
      <c r="P99" s="245">
        <f>O99*H99</f>
        <v>0</v>
      </c>
      <c r="Q99" s="245">
        <v>0.02102</v>
      </c>
      <c r="R99" s="245">
        <f>Q99*H99</f>
        <v>0.46244000000000002</v>
      </c>
      <c r="S99" s="245">
        <v>0</v>
      </c>
      <c r="T99" s="246">
        <f>S99*H99</f>
        <v>0</v>
      </c>
      <c r="AR99" s="23" t="s">
        <v>153</v>
      </c>
      <c r="AT99" s="23" t="s">
        <v>148</v>
      </c>
      <c r="AU99" s="23" t="s">
        <v>89</v>
      </c>
      <c r="AY99" s="23" t="s">
        <v>146</v>
      </c>
      <c r="BE99" s="247">
        <f>IF(N99="základní",J99,0)</f>
        <v>0</v>
      </c>
      <c r="BF99" s="247">
        <f>IF(N99="snížená",J99,0)</f>
        <v>0</v>
      </c>
      <c r="BG99" s="247">
        <f>IF(N99="zákl. přenesená",J99,0)</f>
        <v>0</v>
      </c>
      <c r="BH99" s="247">
        <f>IF(N99="sníž. přenesená",J99,0)</f>
        <v>0</v>
      </c>
      <c r="BI99" s="247">
        <f>IF(N99="nulová",J99,0)</f>
        <v>0</v>
      </c>
      <c r="BJ99" s="23" t="s">
        <v>87</v>
      </c>
      <c r="BK99" s="247">
        <f>ROUND(I99*H99,2)</f>
        <v>0</v>
      </c>
      <c r="BL99" s="23" t="s">
        <v>153</v>
      </c>
      <c r="BM99" s="23" t="s">
        <v>164</v>
      </c>
    </row>
    <row r="100" s="1" customFormat="1" ht="16.5" customHeight="1">
      <c r="B100" s="46"/>
      <c r="C100" s="236" t="s">
        <v>153</v>
      </c>
      <c r="D100" s="236" t="s">
        <v>148</v>
      </c>
      <c r="E100" s="237" t="s">
        <v>165</v>
      </c>
      <c r="F100" s="238" t="s">
        <v>166</v>
      </c>
      <c r="G100" s="239" t="s">
        <v>167</v>
      </c>
      <c r="H100" s="240">
        <v>10</v>
      </c>
      <c r="I100" s="241"/>
      <c r="J100" s="242">
        <f>ROUND(I100*H100,2)</f>
        <v>0</v>
      </c>
      <c r="K100" s="238" t="s">
        <v>152</v>
      </c>
      <c r="L100" s="72"/>
      <c r="M100" s="243" t="s">
        <v>45</v>
      </c>
      <c r="N100" s="244" t="s">
        <v>51</v>
      </c>
      <c r="O100" s="47"/>
      <c r="P100" s="245">
        <f>O100*H100</f>
        <v>0</v>
      </c>
      <c r="Q100" s="245">
        <v>0</v>
      </c>
      <c r="R100" s="245">
        <f>Q100*H100</f>
        <v>0</v>
      </c>
      <c r="S100" s="245">
        <v>0</v>
      </c>
      <c r="T100" s="246">
        <f>S100*H100</f>
        <v>0</v>
      </c>
      <c r="AR100" s="23" t="s">
        <v>153</v>
      </c>
      <c r="AT100" s="23" t="s">
        <v>148</v>
      </c>
      <c r="AU100" s="23" t="s">
        <v>89</v>
      </c>
      <c r="AY100" s="23" t="s">
        <v>146</v>
      </c>
      <c r="BE100" s="247">
        <f>IF(N100="základní",J100,0)</f>
        <v>0</v>
      </c>
      <c r="BF100" s="247">
        <f>IF(N100="snížená",J100,0)</f>
        <v>0</v>
      </c>
      <c r="BG100" s="247">
        <f>IF(N100="zákl. přenesená",J100,0)</f>
        <v>0</v>
      </c>
      <c r="BH100" s="247">
        <f>IF(N100="sníž. přenesená",J100,0)</f>
        <v>0</v>
      </c>
      <c r="BI100" s="247">
        <f>IF(N100="nulová",J100,0)</f>
        <v>0</v>
      </c>
      <c r="BJ100" s="23" t="s">
        <v>87</v>
      </c>
      <c r="BK100" s="247">
        <f>ROUND(I100*H100,2)</f>
        <v>0</v>
      </c>
      <c r="BL100" s="23" t="s">
        <v>153</v>
      </c>
      <c r="BM100" s="23" t="s">
        <v>168</v>
      </c>
    </row>
    <row r="101" s="1" customFormat="1" ht="16.5" customHeight="1">
      <c r="B101" s="46"/>
      <c r="C101" s="260" t="s">
        <v>169</v>
      </c>
      <c r="D101" s="260" t="s">
        <v>170</v>
      </c>
      <c r="E101" s="261" t="s">
        <v>171</v>
      </c>
      <c r="F101" s="262" t="s">
        <v>172</v>
      </c>
      <c r="G101" s="263" t="s">
        <v>173</v>
      </c>
      <c r="H101" s="264">
        <v>18</v>
      </c>
      <c r="I101" s="265"/>
      <c r="J101" s="266">
        <f>ROUND(I101*H101,2)</f>
        <v>0</v>
      </c>
      <c r="K101" s="262" t="s">
        <v>45</v>
      </c>
      <c r="L101" s="267"/>
      <c r="M101" s="268" t="s">
        <v>45</v>
      </c>
      <c r="N101" s="269" t="s">
        <v>51</v>
      </c>
      <c r="O101" s="47"/>
      <c r="P101" s="245">
        <f>O101*H101</f>
        <v>0</v>
      </c>
      <c r="Q101" s="245">
        <v>0</v>
      </c>
      <c r="R101" s="245">
        <f>Q101*H101</f>
        <v>0</v>
      </c>
      <c r="S101" s="245">
        <v>0</v>
      </c>
      <c r="T101" s="246">
        <f>S101*H101</f>
        <v>0</v>
      </c>
      <c r="AR101" s="23" t="s">
        <v>174</v>
      </c>
      <c r="AT101" s="23" t="s">
        <v>170</v>
      </c>
      <c r="AU101" s="23" t="s">
        <v>89</v>
      </c>
      <c r="AY101" s="23" t="s">
        <v>146</v>
      </c>
      <c r="BE101" s="247">
        <f>IF(N101="základní",J101,0)</f>
        <v>0</v>
      </c>
      <c r="BF101" s="247">
        <f>IF(N101="snížená",J101,0)</f>
        <v>0</v>
      </c>
      <c r="BG101" s="247">
        <f>IF(N101="zákl. přenesená",J101,0)</f>
        <v>0</v>
      </c>
      <c r="BH101" s="247">
        <f>IF(N101="sníž. přenesená",J101,0)</f>
        <v>0</v>
      </c>
      <c r="BI101" s="247">
        <f>IF(N101="nulová",J101,0)</f>
        <v>0</v>
      </c>
      <c r="BJ101" s="23" t="s">
        <v>87</v>
      </c>
      <c r="BK101" s="247">
        <f>ROUND(I101*H101,2)</f>
        <v>0</v>
      </c>
      <c r="BL101" s="23" t="s">
        <v>153</v>
      </c>
      <c r="BM101" s="23" t="s">
        <v>175</v>
      </c>
    </row>
    <row r="102" s="12" customFormat="1">
      <c r="B102" s="248"/>
      <c r="C102" s="249"/>
      <c r="D102" s="250" t="s">
        <v>155</v>
      </c>
      <c r="E102" s="249"/>
      <c r="F102" s="252" t="s">
        <v>176</v>
      </c>
      <c r="G102" s="249"/>
      <c r="H102" s="253">
        <v>18</v>
      </c>
      <c r="I102" s="254"/>
      <c r="J102" s="249"/>
      <c r="K102" s="249"/>
      <c r="L102" s="255"/>
      <c r="M102" s="256"/>
      <c r="N102" s="257"/>
      <c r="O102" s="257"/>
      <c r="P102" s="257"/>
      <c r="Q102" s="257"/>
      <c r="R102" s="257"/>
      <c r="S102" s="257"/>
      <c r="T102" s="258"/>
      <c r="AT102" s="259" t="s">
        <v>155</v>
      </c>
      <c r="AU102" s="259" t="s">
        <v>89</v>
      </c>
      <c r="AV102" s="12" t="s">
        <v>89</v>
      </c>
      <c r="AW102" s="12" t="s">
        <v>6</v>
      </c>
      <c r="AX102" s="12" t="s">
        <v>87</v>
      </c>
      <c r="AY102" s="259" t="s">
        <v>146</v>
      </c>
    </row>
    <row r="103" s="1" customFormat="1" ht="16.5" customHeight="1">
      <c r="B103" s="46"/>
      <c r="C103" s="236" t="s">
        <v>177</v>
      </c>
      <c r="D103" s="236" t="s">
        <v>148</v>
      </c>
      <c r="E103" s="237" t="s">
        <v>178</v>
      </c>
      <c r="F103" s="238" t="s">
        <v>179</v>
      </c>
      <c r="G103" s="239" t="s">
        <v>167</v>
      </c>
      <c r="H103" s="240">
        <v>10</v>
      </c>
      <c r="I103" s="241"/>
      <c r="J103" s="242">
        <f>ROUND(I103*H103,2)</f>
        <v>0</v>
      </c>
      <c r="K103" s="238" t="s">
        <v>152</v>
      </c>
      <c r="L103" s="72"/>
      <c r="M103" s="243" t="s">
        <v>45</v>
      </c>
      <c r="N103" s="244" t="s">
        <v>51</v>
      </c>
      <c r="O103" s="47"/>
      <c r="P103" s="245">
        <f>O103*H103</f>
        <v>0</v>
      </c>
      <c r="Q103" s="245">
        <v>0</v>
      </c>
      <c r="R103" s="245">
        <f>Q103*H103</f>
        <v>0</v>
      </c>
      <c r="S103" s="245">
        <v>0</v>
      </c>
      <c r="T103" s="246">
        <f>S103*H103</f>
        <v>0</v>
      </c>
      <c r="AR103" s="23" t="s">
        <v>153</v>
      </c>
      <c r="AT103" s="23" t="s">
        <v>148</v>
      </c>
      <c r="AU103" s="23" t="s">
        <v>89</v>
      </c>
      <c r="AY103" s="23" t="s">
        <v>146</v>
      </c>
      <c r="BE103" s="247">
        <f>IF(N103="základní",J103,0)</f>
        <v>0</v>
      </c>
      <c r="BF103" s="247">
        <f>IF(N103="snížená",J103,0)</f>
        <v>0</v>
      </c>
      <c r="BG103" s="247">
        <f>IF(N103="zákl. přenesená",J103,0)</f>
        <v>0</v>
      </c>
      <c r="BH103" s="247">
        <f>IF(N103="sníž. přenesená",J103,0)</f>
        <v>0</v>
      </c>
      <c r="BI103" s="247">
        <f>IF(N103="nulová",J103,0)</f>
        <v>0</v>
      </c>
      <c r="BJ103" s="23" t="s">
        <v>87</v>
      </c>
      <c r="BK103" s="247">
        <f>ROUND(I103*H103,2)</f>
        <v>0</v>
      </c>
      <c r="BL103" s="23" t="s">
        <v>153</v>
      </c>
      <c r="BM103" s="23" t="s">
        <v>180</v>
      </c>
    </row>
    <row r="104" s="1" customFormat="1" ht="16.5" customHeight="1">
      <c r="B104" s="46"/>
      <c r="C104" s="236" t="s">
        <v>181</v>
      </c>
      <c r="D104" s="236" t="s">
        <v>148</v>
      </c>
      <c r="E104" s="237" t="s">
        <v>182</v>
      </c>
      <c r="F104" s="238" t="s">
        <v>183</v>
      </c>
      <c r="G104" s="239" t="s">
        <v>151</v>
      </c>
      <c r="H104" s="240">
        <v>154.5</v>
      </c>
      <c r="I104" s="241"/>
      <c r="J104" s="242">
        <f>ROUND(I104*H104,2)</f>
        <v>0</v>
      </c>
      <c r="K104" s="238" t="s">
        <v>152</v>
      </c>
      <c r="L104" s="72"/>
      <c r="M104" s="243" t="s">
        <v>45</v>
      </c>
      <c r="N104" s="244" t="s">
        <v>51</v>
      </c>
      <c r="O104" s="47"/>
      <c r="P104" s="245">
        <f>O104*H104</f>
        <v>0</v>
      </c>
      <c r="Q104" s="245">
        <v>0</v>
      </c>
      <c r="R104" s="245">
        <f>Q104*H104</f>
        <v>0</v>
      </c>
      <c r="S104" s="245">
        <v>0.58599999999999997</v>
      </c>
      <c r="T104" s="246">
        <f>S104*H104</f>
        <v>90.536999999999992</v>
      </c>
      <c r="AR104" s="23" t="s">
        <v>153</v>
      </c>
      <c r="AT104" s="23" t="s">
        <v>148</v>
      </c>
      <c r="AU104" s="23" t="s">
        <v>89</v>
      </c>
      <c r="AY104" s="23" t="s">
        <v>146</v>
      </c>
      <c r="BE104" s="247">
        <f>IF(N104="základní",J104,0)</f>
        <v>0</v>
      </c>
      <c r="BF104" s="247">
        <f>IF(N104="snížená",J104,0)</f>
        <v>0</v>
      </c>
      <c r="BG104" s="247">
        <f>IF(N104="zákl. přenesená",J104,0)</f>
        <v>0</v>
      </c>
      <c r="BH104" s="247">
        <f>IF(N104="sníž. přenesená",J104,0)</f>
        <v>0</v>
      </c>
      <c r="BI104" s="247">
        <f>IF(N104="nulová",J104,0)</f>
        <v>0</v>
      </c>
      <c r="BJ104" s="23" t="s">
        <v>87</v>
      </c>
      <c r="BK104" s="247">
        <f>ROUND(I104*H104,2)</f>
        <v>0</v>
      </c>
      <c r="BL104" s="23" t="s">
        <v>153</v>
      </c>
      <c r="BM104" s="23" t="s">
        <v>184</v>
      </c>
    </row>
    <row r="105" s="12" customFormat="1">
      <c r="B105" s="248"/>
      <c r="C105" s="249"/>
      <c r="D105" s="250" t="s">
        <v>155</v>
      </c>
      <c r="E105" s="251" t="s">
        <v>45</v>
      </c>
      <c r="F105" s="252" t="s">
        <v>185</v>
      </c>
      <c r="G105" s="249"/>
      <c r="H105" s="253">
        <v>32.700000000000003</v>
      </c>
      <c r="I105" s="254"/>
      <c r="J105" s="249"/>
      <c r="K105" s="249"/>
      <c r="L105" s="255"/>
      <c r="M105" s="256"/>
      <c r="N105" s="257"/>
      <c r="O105" s="257"/>
      <c r="P105" s="257"/>
      <c r="Q105" s="257"/>
      <c r="R105" s="257"/>
      <c r="S105" s="257"/>
      <c r="T105" s="258"/>
      <c r="AT105" s="259" t="s">
        <v>155</v>
      </c>
      <c r="AU105" s="259" t="s">
        <v>89</v>
      </c>
      <c r="AV105" s="12" t="s">
        <v>89</v>
      </c>
      <c r="AW105" s="12" t="s">
        <v>43</v>
      </c>
      <c r="AX105" s="12" t="s">
        <v>80</v>
      </c>
      <c r="AY105" s="259" t="s">
        <v>146</v>
      </c>
    </row>
    <row r="106" s="12" customFormat="1">
      <c r="B106" s="248"/>
      <c r="C106" s="249"/>
      <c r="D106" s="250" t="s">
        <v>155</v>
      </c>
      <c r="E106" s="251" t="s">
        <v>45</v>
      </c>
      <c r="F106" s="252" t="s">
        <v>186</v>
      </c>
      <c r="G106" s="249"/>
      <c r="H106" s="253">
        <v>121.8</v>
      </c>
      <c r="I106" s="254"/>
      <c r="J106" s="249"/>
      <c r="K106" s="249"/>
      <c r="L106" s="255"/>
      <c r="M106" s="256"/>
      <c r="N106" s="257"/>
      <c r="O106" s="257"/>
      <c r="P106" s="257"/>
      <c r="Q106" s="257"/>
      <c r="R106" s="257"/>
      <c r="S106" s="257"/>
      <c r="T106" s="258"/>
      <c r="AT106" s="259" t="s">
        <v>155</v>
      </c>
      <c r="AU106" s="259" t="s">
        <v>89</v>
      </c>
      <c r="AV106" s="12" t="s">
        <v>89</v>
      </c>
      <c r="AW106" s="12" t="s">
        <v>43</v>
      </c>
      <c r="AX106" s="12" t="s">
        <v>80</v>
      </c>
      <c r="AY106" s="259" t="s">
        <v>146</v>
      </c>
    </row>
    <row r="107" s="13" customFormat="1">
      <c r="B107" s="270"/>
      <c r="C107" s="271"/>
      <c r="D107" s="250" t="s">
        <v>155</v>
      </c>
      <c r="E107" s="272" t="s">
        <v>45</v>
      </c>
      <c r="F107" s="273" t="s">
        <v>187</v>
      </c>
      <c r="G107" s="271"/>
      <c r="H107" s="274">
        <v>154.5</v>
      </c>
      <c r="I107" s="275"/>
      <c r="J107" s="271"/>
      <c r="K107" s="271"/>
      <c r="L107" s="276"/>
      <c r="M107" s="277"/>
      <c r="N107" s="278"/>
      <c r="O107" s="278"/>
      <c r="P107" s="278"/>
      <c r="Q107" s="278"/>
      <c r="R107" s="278"/>
      <c r="S107" s="278"/>
      <c r="T107" s="279"/>
      <c r="AT107" s="280" t="s">
        <v>155</v>
      </c>
      <c r="AU107" s="280" t="s">
        <v>89</v>
      </c>
      <c r="AV107" s="13" t="s">
        <v>153</v>
      </c>
      <c r="AW107" s="13" t="s">
        <v>43</v>
      </c>
      <c r="AX107" s="13" t="s">
        <v>87</v>
      </c>
      <c r="AY107" s="280" t="s">
        <v>146</v>
      </c>
    </row>
    <row r="108" s="1" customFormat="1" ht="25.5" customHeight="1">
      <c r="B108" s="46"/>
      <c r="C108" s="236" t="s">
        <v>174</v>
      </c>
      <c r="D108" s="236" t="s">
        <v>148</v>
      </c>
      <c r="E108" s="237" t="s">
        <v>188</v>
      </c>
      <c r="F108" s="238" t="s">
        <v>189</v>
      </c>
      <c r="G108" s="239" t="s">
        <v>167</v>
      </c>
      <c r="H108" s="240">
        <v>306</v>
      </c>
      <c r="I108" s="241"/>
      <c r="J108" s="242">
        <f>ROUND(I108*H108,2)</f>
        <v>0</v>
      </c>
      <c r="K108" s="238" t="s">
        <v>152</v>
      </c>
      <c r="L108" s="72"/>
      <c r="M108" s="243" t="s">
        <v>45</v>
      </c>
      <c r="N108" s="244" t="s">
        <v>51</v>
      </c>
      <c r="O108" s="47"/>
      <c r="P108" s="245">
        <f>O108*H108</f>
        <v>0</v>
      </c>
      <c r="Q108" s="245">
        <v>0</v>
      </c>
      <c r="R108" s="245">
        <f>Q108*H108</f>
        <v>0</v>
      </c>
      <c r="S108" s="245">
        <v>0</v>
      </c>
      <c r="T108" s="246">
        <f>S108*H108</f>
        <v>0</v>
      </c>
      <c r="AR108" s="23" t="s">
        <v>153</v>
      </c>
      <c r="AT108" s="23" t="s">
        <v>148</v>
      </c>
      <c r="AU108" s="23" t="s">
        <v>89</v>
      </c>
      <c r="AY108" s="23" t="s">
        <v>146</v>
      </c>
      <c r="BE108" s="247">
        <f>IF(N108="základní",J108,0)</f>
        <v>0</v>
      </c>
      <c r="BF108" s="247">
        <f>IF(N108="snížená",J108,0)</f>
        <v>0</v>
      </c>
      <c r="BG108" s="247">
        <f>IF(N108="zákl. přenesená",J108,0)</f>
        <v>0</v>
      </c>
      <c r="BH108" s="247">
        <f>IF(N108="sníž. přenesená",J108,0)</f>
        <v>0</v>
      </c>
      <c r="BI108" s="247">
        <f>IF(N108="nulová",J108,0)</f>
        <v>0</v>
      </c>
      <c r="BJ108" s="23" t="s">
        <v>87</v>
      </c>
      <c r="BK108" s="247">
        <f>ROUND(I108*H108,2)</f>
        <v>0</v>
      </c>
      <c r="BL108" s="23" t="s">
        <v>153</v>
      </c>
      <c r="BM108" s="23" t="s">
        <v>190</v>
      </c>
    </row>
    <row r="109" s="12" customFormat="1">
      <c r="B109" s="248"/>
      <c r="C109" s="249"/>
      <c r="D109" s="250" t="s">
        <v>155</v>
      </c>
      <c r="E109" s="251" t="s">
        <v>45</v>
      </c>
      <c r="F109" s="252" t="s">
        <v>191</v>
      </c>
      <c r="G109" s="249"/>
      <c r="H109" s="253">
        <v>306</v>
      </c>
      <c r="I109" s="254"/>
      <c r="J109" s="249"/>
      <c r="K109" s="249"/>
      <c r="L109" s="255"/>
      <c r="M109" s="256"/>
      <c r="N109" s="257"/>
      <c r="O109" s="257"/>
      <c r="P109" s="257"/>
      <c r="Q109" s="257"/>
      <c r="R109" s="257"/>
      <c r="S109" s="257"/>
      <c r="T109" s="258"/>
      <c r="AT109" s="259" t="s">
        <v>155</v>
      </c>
      <c r="AU109" s="259" t="s">
        <v>89</v>
      </c>
      <c r="AV109" s="12" t="s">
        <v>89</v>
      </c>
      <c r="AW109" s="12" t="s">
        <v>43</v>
      </c>
      <c r="AX109" s="12" t="s">
        <v>87</v>
      </c>
      <c r="AY109" s="259" t="s">
        <v>146</v>
      </c>
    </row>
    <row r="110" s="1" customFormat="1" ht="25.5" customHeight="1">
      <c r="B110" s="46"/>
      <c r="C110" s="236" t="s">
        <v>192</v>
      </c>
      <c r="D110" s="236" t="s">
        <v>148</v>
      </c>
      <c r="E110" s="237" t="s">
        <v>193</v>
      </c>
      <c r="F110" s="238" t="s">
        <v>194</v>
      </c>
      <c r="G110" s="239" t="s">
        <v>167</v>
      </c>
      <c r="H110" s="240">
        <v>306</v>
      </c>
      <c r="I110" s="241"/>
      <c r="J110" s="242">
        <f>ROUND(I110*H110,2)</f>
        <v>0</v>
      </c>
      <c r="K110" s="238" t="s">
        <v>152</v>
      </c>
      <c r="L110" s="72"/>
      <c r="M110" s="243" t="s">
        <v>45</v>
      </c>
      <c r="N110" s="244" t="s">
        <v>51</v>
      </c>
      <c r="O110" s="47"/>
      <c r="P110" s="245">
        <f>O110*H110</f>
        <v>0</v>
      </c>
      <c r="Q110" s="245">
        <v>0</v>
      </c>
      <c r="R110" s="245">
        <f>Q110*H110</f>
        <v>0</v>
      </c>
      <c r="S110" s="245">
        <v>0</v>
      </c>
      <c r="T110" s="246">
        <f>S110*H110</f>
        <v>0</v>
      </c>
      <c r="AR110" s="23" t="s">
        <v>153</v>
      </c>
      <c r="AT110" s="23" t="s">
        <v>148</v>
      </c>
      <c r="AU110" s="23" t="s">
        <v>89</v>
      </c>
      <c r="AY110" s="23" t="s">
        <v>146</v>
      </c>
      <c r="BE110" s="247">
        <f>IF(N110="základní",J110,0)</f>
        <v>0</v>
      </c>
      <c r="BF110" s="247">
        <f>IF(N110="snížená",J110,0)</f>
        <v>0</v>
      </c>
      <c r="BG110" s="247">
        <f>IF(N110="zákl. přenesená",J110,0)</f>
        <v>0</v>
      </c>
      <c r="BH110" s="247">
        <f>IF(N110="sníž. přenesená",J110,0)</f>
        <v>0</v>
      </c>
      <c r="BI110" s="247">
        <f>IF(N110="nulová",J110,0)</f>
        <v>0</v>
      </c>
      <c r="BJ110" s="23" t="s">
        <v>87</v>
      </c>
      <c r="BK110" s="247">
        <f>ROUND(I110*H110,2)</f>
        <v>0</v>
      </c>
      <c r="BL110" s="23" t="s">
        <v>153</v>
      </c>
      <c r="BM110" s="23" t="s">
        <v>195</v>
      </c>
    </row>
    <row r="111" s="1" customFormat="1" ht="25.5" customHeight="1">
      <c r="B111" s="46"/>
      <c r="C111" s="236" t="s">
        <v>196</v>
      </c>
      <c r="D111" s="236" t="s">
        <v>148</v>
      </c>
      <c r="E111" s="237" t="s">
        <v>197</v>
      </c>
      <c r="F111" s="238" t="s">
        <v>198</v>
      </c>
      <c r="G111" s="239" t="s">
        <v>167</v>
      </c>
      <c r="H111" s="240">
        <v>214.19999999999999</v>
      </c>
      <c r="I111" s="241"/>
      <c r="J111" s="242">
        <f>ROUND(I111*H111,2)</f>
        <v>0</v>
      </c>
      <c r="K111" s="238" t="s">
        <v>152</v>
      </c>
      <c r="L111" s="72"/>
      <c r="M111" s="243" t="s">
        <v>45</v>
      </c>
      <c r="N111" s="244" t="s">
        <v>51</v>
      </c>
      <c r="O111" s="47"/>
      <c r="P111" s="245">
        <f>O111*H111</f>
        <v>0</v>
      </c>
      <c r="Q111" s="245">
        <v>0</v>
      </c>
      <c r="R111" s="245">
        <f>Q111*H111</f>
        <v>0</v>
      </c>
      <c r="S111" s="245">
        <v>0</v>
      </c>
      <c r="T111" s="246">
        <f>S111*H111</f>
        <v>0</v>
      </c>
      <c r="AR111" s="23" t="s">
        <v>153</v>
      </c>
      <c r="AT111" s="23" t="s">
        <v>148</v>
      </c>
      <c r="AU111" s="23" t="s">
        <v>89</v>
      </c>
      <c r="AY111" s="23" t="s">
        <v>146</v>
      </c>
      <c r="BE111" s="247">
        <f>IF(N111="základní",J111,0)</f>
        <v>0</v>
      </c>
      <c r="BF111" s="247">
        <f>IF(N111="snížená",J111,0)</f>
        <v>0</v>
      </c>
      <c r="BG111" s="247">
        <f>IF(N111="zákl. přenesená",J111,0)</f>
        <v>0</v>
      </c>
      <c r="BH111" s="247">
        <f>IF(N111="sníž. přenesená",J111,0)</f>
        <v>0</v>
      </c>
      <c r="BI111" s="247">
        <f>IF(N111="nulová",J111,0)</f>
        <v>0</v>
      </c>
      <c r="BJ111" s="23" t="s">
        <v>87</v>
      </c>
      <c r="BK111" s="247">
        <f>ROUND(I111*H111,2)</f>
        <v>0</v>
      </c>
      <c r="BL111" s="23" t="s">
        <v>153</v>
      </c>
      <c r="BM111" s="23" t="s">
        <v>199</v>
      </c>
    </row>
    <row r="112" s="12" customFormat="1">
      <c r="B112" s="248"/>
      <c r="C112" s="249"/>
      <c r="D112" s="250" t="s">
        <v>155</v>
      </c>
      <c r="E112" s="251" t="s">
        <v>45</v>
      </c>
      <c r="F112" s="252" t="s">
        <v>200</v>
      </c>
      <c r="G112" s="249"/>
      <c r="H112" s="253">
        <v>214.19999999999999</v>
      </c>
      <c r="I112" s="254"/>
      <c r="J112" s="249"/>
      <c r="K112" s="249"/>
      <c r="L112" s="255"/>
      <c r="M112" s="256"/>
      <c r="N112" s="257"/>
      <c r="O112" s="257"/>
      <c r="P112" s="257"/>
      <c r="Q112" s="257"/>
      <c r="R112" s="257"/>
      <c r="S112" s="257"/>
      <c r="T112" s="258"/>
      <c r="AT112" s="259" t="s">
        <v>155</v>
      </c>
      <c r="AU112" s="259" t="s">
        <v>89</v>
      </c>
      <c r="AV112" s="12" t="s">
        <v>89</v>
      </c>
      <c r="AW112" s="12" t="s">
        <v>43</v>
      </c>
      <c r="AX112" s="12" t="s">
        <v>87</v>
      </c>
      <c r="AY112" s="259" t="s">
        <v>146</v>
      </c>
    </row>
    <row r="113" s="1" customFormat="1" ht="25.5" customHeight="1">
      <c r="B113" s="46"/>
      <c r="C113" s="236" t="s">
        <v>201</v>
      </c>
      <c r="D113" s="236" t="s">
        <v>148</v>
      </c>
      <c r="E113" s="237" t="s">
        <v>202</v>
      </c>
      <c r="F113" s="238" t="s">
        <v>203</v>
      </c>
      <c r="G113" s="239" t="s">
        <v>167</v>
      </c>
      <c r="H113" s="240">
        <v>32</v>
      </c>
      <c r="I113" s="241"/>
      <c r="J113" s="242">
        <f>ROUND(I113*H113,2)</f>
        <v>0</v>
      </c>
      <c r="K113" s="238" t="s">
        <v>152</v>
      </c>
      <c r="L113" s="72"/>
      <c r="M113" s="243" t="s">
        <v>45</v>
      </c>
      <c r="N113" s="244" t="s">
        <v>51</v>
      </c>
      <c r="O113" s="47"/>
      <c r="P113" s="245">
        <f>O113*H113</f>
        <v>0</v>
      </c>
      <c r="Q113" s="245">
        <v>0</v>
      </c>
      <c r="R113" s="245">
        <f>Q113*H113</f>
        <v>0</v>
      </c>
      <c r="S113" s="245">
        <v>0</v>
      </c>
      <c r="T113" s="246">
        <f>S113*H113</f>
        <v>0</v>
      </c>
      <c r="AR113" s="23" t="s">
        <v>153</v>
      </c>
      <c r="AT113" s="23" t="s">
        <v>148</v>
      </c>
      <c r="AU113" s="23" t="s">
        <v>89</v>
      </c>
      <c r="AY113" s="23" t="s">
        <v>146</v>
      </c>
      <c r="BE113" s="247">
        <f>IF(N113="základní",J113,0)</f>
        <v>0</v>
      </c>
      <c r="BF113" s="247">
        <f>IF(N113="snížená",J113,0)</f>
        <v>0</v>
      </c>
      <c r="BG113" s="247">
        <f>IF(N113="zákl. přenesená",J113,0)</f>
        <v>0</v>
      </c>
      <c r="BH113" s="247">
        <f>IF(N113="sníž. přenesená",J113,0)</f>
        <v>0</v>
      </c>
      <c r="BI113" s="247">
        <f>IF(N113="nulová",J113,0)</f>
        <v>0</v>
      </c>
      <c r="BJ113" s="23" t="s">
        <v>87</v>
      </c>
      <c r="BK113" s="247">
        <f>ROUND(I113*H113,2)</f>
        <v>0</v>
      </c>
      <c r="BL113" s="23" t="s">
        <v>153</v>
      </c>
      <c r="BM113" s="23" t="s">
        <v>204</v>
      </c>
    </row>
    <row r="114" s="12" customFormat="1">
      <c r="B114" s="248"/>
      <c r="C114" s="249"/>
      <c r="D114" s="250" t="s">
        <v>155</v>
      </c>
      <c r="E114" s="251" t="s">
        <v>45</v>
      </c>
      <c r="F114" s="252" t="s">
        <v>205</v>
      </c>
      <c r="G114" s="249"/>
      <c r="H114" s="253">
        <v>32</v>
      </c>
      <c r="I114" s="254"/>
      <c r="J114" s="249"/>
      <c r="K114" s="249"/>
      <c r="L114" s="255"/>
      <c r="M114" s="256"/>
      <c r="N114" s="257"/>
      <c r="O114" s="257"/>
      <c r="P114" s="257"/>
      <c r="Q114" s="257"/>
      <c r="R114" s="257"/>
      <c r="S114" s="257"/>
      <c r="T114" s="258"/>
      <c r="AT114" s="259" t="s">
        <v>155</v>
      </c>
      <c r="AU114" s="259" t="s">
        <v>89</v>
      </c>
      <c r="AV114" s="12" t="s">
        <v>89</v>
      </c>
      <c r="AW114" s="12" t="s">
        <v>43</v>
      </c>
      <c r="AX114" s="12" t="s">
        <v>87</v>
      </c>
      <c r="AY114" s="259" t="s">
        <v>146</v>
      </c>
    </row>
    <row r="115" s="1" customFormat="1" ht="16.5" customHeight="1">
      <c r="B115" s="46"/>
      <c r="C115" s="236" t="s">
        <v>206</v>
      </c>
      <c r="D115" s="236" t="s">
        <v>148</v>
      </c>
      <c r="E115" s="237" t="s">
        <v>207</v>
      </c>
      <c r="F115" s="238" t="s">
        <v>208</v>
      </c>
      <c r="G115" s="239" t="s">
        <v>167</v>
      </c>
      <c r="H115" s="240">
        <v>32</v>
      </c>
      <c r="I115" s="241"/>
      <c r="J115" s="242">
        <f>ROUND(I115*H115,2)</f>
        <v>0</v>
      </c>
      <c r="K115" s="238" t="s">
        <v>152</v>
      </c>
      <c r="L115" s="72"/>
      <c r="M115" s="243" t="s">
        <v>45</v>
      </c>
      <c r="N115" s="244" t="s">
        <v>51</v>
      </c>
      <c r="O115" s="47"/>
      <c r="P115" s="245">
        <f>O115*H115</f>
        <v>0</v>
      </c>
      <c r="Q115" s="245">
        <v>0</v>
      </c>
      <c r="R115" s="245">
        <f>Q115*H115</f>
        <v>0</v>
      </c>
      <c r="S115" s="245">
        <v>0</v>
      </c>
      <c r="T115" s="246">
        <f>S115*H115</f>
        <v>0</v>
      </c>
      <c r="AR115" s="23" t="s">
        <v>153</v>
      </c>
      <c r="AT115" s="23" t="s">
        <v>148</v>
      </c>
      <c r="AU115" s="23" t="s">
        <v>89</v>
      </c>
      <c r="AY115" s="23" t="s">
        <v>146</v>
      </c>
      <c r="BE115" s="247">
        <f>IF(N115="základní",J115,0)</f>
        <v>0</v>
      </c>
      <c r="BF115" s="247">
        <f>IF(N115="snížená",J115,0)</f>
        <v>0</v>
      </c>
      <c r="BG115" s="247">
        <f>IF(N115="zákl. přenesená",J115,0)</f>
        <v>0</v>
      </c>
      <c r="BH115" s="247">
        <f>IF(N115="sníž. přenesená",J115,0)</f>
        <v>0</v>
      </c>
      <c r="BI115" s="247">
        <f>IF(N115="nulová",J115,0)</f>
        <v>0</v>
      </c>
      <c r="BJ115" s="23" t="s">
        <v>87</v>
      </c>
      <c r="BK115" s="247">
        <f>ROUND(I115*H115,2)</f>
        <v>0</v>
      </c>
      <c r="BL115" s="23" t="s">
        <v>153</v>
      </c>
      <c r="BM115" s="23" t="s">
        <v>209</v>
      </c>
    </row>
    <row r="116" s="1" customFormat="1" ht="16.5" customHeight="1">
      <c r="B116" s="46"/>
      <c r="C116" s="236" t="s">
        <v>210</v>
      </c>
      <c r="D116" s="236" t="s">
        <v>148</v>
      </c>
      <c r="E116" s="237" t="s">
        <v>211</v>
      </c>
      <c r="F116" s="238" t="s">
        <v>212</v>
      </c>
      <c r="G116" s="239" t="s">
        <v>163</v>
      </c>
      <c r="H116" s="240">
        <v>18</v>
      </c>
      <c r="I116" s="241"/>
      <c r="J116" s="242">
        <f>ROUND(I116*H116,2)</f>
        <v>0</v>
      </c>
      <c r="K116" s="238" t="s">
        <v>152</v>
      </c>
      <c r="L116" s="72"/>
      <c r="M116" s="243" t="s">
        <v>45</v>
      </c>
      <c r="N116" s="244" t="s">
        <v>51</v>
      </c>
      <c r="O116" s="47"/>
      <c r="P116" s="245">
        <f>O116*H116</f>
        <v>0</v>
      </c>
      <c r="Q116" s="245">
        <v>0.00133</v>
      </c>
      <c r="R116" s="245">
        <f>Q116*H116</f>
        <v>0.023939999999999999</v>
      </c>
      <c r="S116" s="245">
        <v>0</v>
      </c>
      <c r="T116" s="246">
        <f>S116*H116</f>
        <v>0</v>
      </c>
      <c r="AR116" s="23" t="s">
        <v>153</v>
      </c>
      <c r="AT116" s="23" t="s">
        <v>148</v>
      </c>
      <c r="AU116" s="23" t="s">
        <v>89</v>
      </c>
      <c r="AY116" s="23" t="s">
        <v>146</v>
      </c>
      <c r="BE116" s="247">
        <f>IF(N116="základní",J116,0)</f>
        <v>0</v>
      </c>
      <c r="BF116" s="247">
        <f>IF(N116="snížená",J116,0)</f>
        <v>0</v>
      </c>
      <c r="BG116" s="247">
        <f>IF(N116="zákl. přenesená",J116,0)</f>
        <v>0</v>
      </c>
      <c r="BH116" s="247">
        <f>IF(N116="sníž. přenesená",J116,0)</f>
        <v>0</v>
      </c>
      <c r="BI116" s="247">
        <f>IF(N116="nulová",J116,0)</f>
        <v>0</v>
      </c>
      <c r="BJ116" s="23" t="s">
        <v>87</v>
      </c>
      <c r="BK116" s="247">
        <f>ROUND(I116*H116,2)</f>
        <v>0</v>
      </c>
      <c r="BL116" s="23" t="s">
        <v>153</v>
      </c>
      <c r="BM116" s="23" t="s">
        <v>213</v>
      </c>
    </row>
    <row r="117" s="12" customFormat="1">
      <c r="B117" s="248"/>
      <c r="C117" s="249"/>
      <c r="D117" s="250" t="s">
        <v>155</v>
      </c>
      <c r="E117" s="251" t="s">
        <v>45</v>
      </c>
      <c r="F117" s="252" t="s">
        <v>214</v>
      </c>
      <c r="G117" s="249"/>
      <c r="H117" s="253">
        <v>18</v>
      </c>
      <c r="I117" s="254"/>
      <c r="J117" s="249"/>
      <c r="K117" s="249"/>
      <c r="L117" s="255"/>
      <c r="M117" s="256"/>
      <c r="N117" s="257"/>
      <c r="O117" s="257"/>
      <c r="P117" s="257"/>
      <c r="Q117" s="257"/>
      <c r="R117" s="257"/>
      <c r="S117" s="257"/>
      <c r="T117" s="258"/>
      <c r="AT117" s="259" t="s">
        <v>155</v>
      </c>
      <c r="AU117" s="259" t="s">
        <v>89</v>
      </c>
      <c r="AV117" s="12" t="s">
        <v>89</v>
      </c>
      <c r="AW117" s="12" t="s">
        <v>43</v>
      </c>
      <c r="AX117" s="12" t="s">
        <v>87</v>
      </c>
      <c r="AY117" s="259" t="s">
        <v>146</v>
      </c>
    </row>
    <row r="118" s="1" customFormat="1" ht="16.5" customHeight="1">
      <c r="B118" s="46"/>
      <c r="C118" s="260" t="s">
        <v>215</v>
      </c>
      <c r="D118" s="260" t="s">
        <v>170</v>
      </c>
      <c r="E118" s="261" t="s">
        <v>216</v>
      </c>
      <c r="F118" s="262" t="s">
        <v>217</v>
      </c>
      <c r="G118" s="263" t="s">
        <v>173</v>
      </c>
      <c r="H118" s="264">
        <v>1.5</v>
      </c>
      <c r="I118" s="265"/>
      <c r="J118" s="266">
        <f>ROUND(I118*H118,2)</f>
        <v>0</v>
      </c>
      <c r="K118" s="262" t="s">
        <v>152</v>
      </c>
      <c r="L118" s="267"/>
      <c r="M118" s="268" t="s">
        <v>45</v>
      </c>
      <c r="N118" s="269" t="s">
        <v>51</v>
      </c>
      <c r="O118" s="47"/>
      <c r="P118" s="245">
        <f>O118*H118</f>
        <v>0</v>
      </c>
      <c r="Q118" s="245">
        <v>1</v>
      </c>
      <c r="R118" s="245">
        <f>Q118*H118</f>
        <v>1.5</v>
      </c>
      <c r="S118" s="245">
        <v>0</v>
      </c>
      <c r="T118" s="246">
        <f>S118*H118</f>
        <v>0</v>
      </c>
      <c r="AR118" s="23" t="s">
        <v>174</v>
      </c>
      <c r="AT118" s="23" t="s">
        <v>170</v>
      </c>
      <c r="AU118" s="23" t="s">
        <v>89</v>
      </c>
      <c r="AY118" s="23" t="s">
        <v>146</v>
      </c>
      <c r="BE118" s="247">
        <f>IF(N118="základní",J118,0)</f>
        <v>0</v>
      </c>
      <c r="BF118" s="247">
        <f>IF(N118="snížená",J118,0)</f>
        <v>0</v>
      </c>
      <c r="BG118" s="247">
        <f>IF(N118="zákl. přenesená",J118,0)</f>
        <v>0</v>
      </c>
      <c r="BH118" s="247">
        <f>IF(N118="sníž. přenesená",J118,0)</f>
        <v>0</v>
      </c>
      <c r="BI118" s="247">
        <f>IF(N118="nulová",J118,0)</f>
        <v>0</v>
      </c>
      <c r="BJ118" s="23" t="s">
        <v>87</v>
      </c>
      <c r="BK118" s="247">
        <f>ROUND(I118*H118,2)</f>
        <v>0</v>
      </c>
      <c r="BL118" s="23" t="s">
        <v>153</v>
      </c>
      <c r="BM118" s="23" t="s">
        <v>218</v>
      </c>
    </row>
    <row r="119" s="1" customFormat="1">
      <c r="B119" s="46"/>
      <c r="C119" s="74"/>
      <c r="D119" s="250" t="s">
        <v>219</v>
      </c>
      <c r="E119" s="74"/>
      <c r="F119" s="281" t="s">
        <v>220</v>
      </c>
      <c r="G119" s="74"/>
      <c r="H119" s="74"/>
      <c r="I119" s="204"/>
      <c r="J119" s="74"/>
      <c r="K119" s="74"/>
      <c r="L119" s="72"/>
      <c r="M119" s="282"/>
      <c r="N119" s="47"/>
      <c r="O119" s="47"/>
      <c r="P119" s="47"/>
      <c r="Q119" s="47"/>
      <c r="R119" s="47"/>
      <c r="S119" s="47"/>
      <c r="T119" s="95"/>
      <c r="AT119" s="23" t="s">
        <v>219</v>
      </c>
      <c r="AU119" s="23" t="s">
        <v>89</v>
      </c>
    </row>
    <row r="120" s="12" customFormat="1">
      <c r="B120" s="248"/>
      <c r="C120" s="249"/>
      <c r="D120" s="250" t="s">
        <v>155</v>
      </c>
      <c r="E120" s="251" t="s">
        <v>45</v>
      </c>
      <c r="F120" s="252" t="s">
        <v>221</v>
      </c>
      <c r="G120" s="249"/>
      <c r="H120" s="253">
        <v>1.5</v>
      </c>
      <c r="I120" s="254"/>
      <c r="J120" s="249"/>
      <c r="K120" s="249"/>
      <c r="L120" s="255"/>
      <c r="M120" s="256"/>
      <c r="N120" s="257"/>
      <c r="O120" s="257"/>
      <c r="P120" s="257"/>
      <c r="Q120" s="257"/>
      <c r="R120" s="257"/>
      <c r="S120" s="257"/>
      <c r="T120" s="258"/>
      <c r="AT120" s="259" t="s">
        <v>155</v>
      </c>
      <c r="AU120" s="259" t="s">
        <v>89</v>
      </c>
      <c r="AV120" s="12" t="s">
        <v>89</v>
      </c>
      <c r="AW120" s="12" t="s">
        <v>43</v>
      </c>
      <c r="AX120" s="12" t="s">
        <v>87</v>
      </c>
      <c r="AY120" s="259" t="s">
        <v>146</v>
      </c>
    </row>
    <row r="121" s="1" customFormat="1" ht="25.5" customHeight="1">
      <c r="B121" s="46"/>
      <c r="C121" s="236" t="s">
        <v>10</v>
      </c>
      <c r="D121" s="236" t="s">
        <v>148</v>
      </c>
      <c r="E121" s="237" t="s">
        <v>222</v>
      </c>
      <c r="F121" s="238" t="s">
        <v>223</v>
      </c>
      <c r="G121" s="239" t="s">
        <v>151</v>
      </c>
      <c r="H121" s="240">
        <v>80</v>
      </c>
      <c r="I121" s="241"/>
      <c r="J121" s="242">
        <f>ROUND(I121*H121,2)</f>
        <v>0</v>
      </c>
      <c r="K121" s="238" t="s">
        <v>152</v>
      </c>
      <c r="L121" s="72"/>
      <c r="M121" s="243" t="s">
        <v>45</v>
      </c>
      <c r="N121" s="244" t="s">
        <v>51</v>
      </c>
      <c r="O121" s="47"/>
      <c r="P121" s="245">
        <f>O121*H121</f>
        <v>0</v>
      </c>
      <c r="Q121" s="245">
        <v>0.0264</v>
      </c>
      <c r="R121" s="245">
        <f>Q121*H121</f>
        <v>2.1120000000000001</v>
      </c>
      <c r="S121" s="245">
        <v>0</v>
      </c>
      <c r="T121" s="246">
        <f>S121*H121</f>
        <v>0</v>
      </c>
      <c r="AR121" s="23" t="s">
        <v>153</v>
      </c>
      <c r="AT121" s="23" t="s">
        <v>148</v>
      </c>
      <c r="AU121" s="23" t="s">
        <v>89</v>
      </c>
      <c r="AY121" s="23" t="s">
        <v>146</v>
      </c>
      <c r="BE121" s="247">
        <f>IF(N121="základní",J121,0)</f>
        <v>0</v>
      </c>
      <c r="BF121" s="247">
        <f>IF(N121="snížená",J121,0)</f>
        <v>0</v>
      </c>
      <c r="BG121" s="247">
        <f>IF(N121="zákl. přenesená",J121,0)</f>
        <v>0</v>
      </c>
      <c r="BH121" s="247">
        <f>IF(N121="sníž. přenesená",J121,0)</f>
        <v>0</v>
      </c>
      <c r="BI121" s="247">
        <f>IF(N121="nulová",J121,0)</f>
        <v>0</v>
      </c>
      <c r="BJ121" s="23" t="s">
        <v>87</v>
      </c>
      <c r="BK121" s="247">
        <f>ROUND(I121*H121,2)</f>
        <v>0</v>
      </c>
      <c r="BL121" s="23" t="s">
        <v>153</v>
      </c>
      <c r="BM121" s="23" t="s">
        <v>224</v>
      </c>
    </row>
    <row r="122" s="12" customFormat="1">
      <c r="B122" s="248"/>
      <c r="C122" s="249"/>
      <c r="D122" s="250" t="s">
        <v>155</v>
      </c>
      <c r="E122" s="251" t="s">
        <v>45</v>
      </c>
      <c r="F122" s="252" t="s">
        <v>225</v>
      </c>
      <c r="G122" s="249"/>
      <c r="H122" s="253">
        <v>80</v>
      </c>
      <c r="I122" s="254"/>
      <c r="J122" s="249"/>
      <c r="K122" s="249"/>
      <c r="L122" s="255"/>
      <c r="M122" s="256"/>
      <c r="N122" s="257"/>
      <c r="O122" s="257"/>
      <c r="P122" s="257"/>
      <c r="Q122" s="257"/>
      <c r="R122" s="257"/>
      <c r="S122" s="257"/>
      <c r="T122" s="258"/>
      <c r="AT122" s="259" t="s">
        <v>155</v>
      </c>
      <c r="AU122" s="259" t="s">
        <v>89</v>
      </c>
      <c r="AV122" s="12" t="s">
        <v>89</v>
      </c>
      <c r="AW122" s="12" t="s">
        <v>43</v>
      </c>
      <c r="AX122" s="12" t="s">
        <v>87</v>
      </c>
      <c r="AY122" s="259" t="s">
        <v>146</v>
      </c>
    </row>
    <row r="123" s="1" customFormat="1" ht="16.5" customHeight="1">
      <c r="B123" s="46"/>
      <c r="C123" s="236" t="s">
        <v>226</v>
      </c>
      <c r="D123" s="236" t="s">
        <v>148</v>
      </c>
      <c r="E123" s="237" t="s">
        <v>227</v>
      </c>
      <c r="F123" s="238" t="s">
        <v>228</v>
      </c>
      <c r="G123" s="239" t="s">
        <v>163</v>
      </c>
      <c r="H123" s="240">
        <v>18</v>
      </c>
      <c r="I123" s="241"/>
      <c r="J123" s="242">
        <f>ROUND(I123*H123,2)</f>
        <v>0</v>
      </c>
      <c r="K123" s="238" t="s">
        <v>152</v>
      </c>
      <c r="L123" s="72"/>
      <c r="M123" s="243" t="s">
        <v>45</v>
      </c>
      <c r="N123" s="244" t="s">
        <v>51</v>
      </c>
      <c r="O123" s="47"/>
      <c r="P123" s="245">
        <f>O123*H123</f>
        <v>0</v>
      </c>
      <c r="Q123" s="245">
        <v>0</v>
      </c>
      <c r="R123" s="245">
        <f>Q123*H123</f>
        <v>0</v>
      </c>
      <c r="S123" s="245">
        <v>0</v>
      </c>
      <c r="T123" s="246">
        <f>S123*H123</f>
        <v>0</v>
      </c>
      <c r="AR123" s="23" t="s">
        <v>153</v>
      </c>
      <c r="AT123" s="23" t="s">
        <v>148</v>
      </c>
      <c r="AU123" s="23" t="s">
        <v>89</v>
      </c>
      <c r="AY123" s="23" t="s">
        <v>146</v>
      </c>
      <c r="BE123" s="247">
        <f>IF(N123="základní",J123,0)</f>
        <v>0</v>
      </c>
      <c r="BF123" s="247">
        <f>IF(N123="snížená",J123,0)</f>
        <v>0</v>
      </c>
      <c r="BG123" s="247">
        <f>IF(N123="zákl. přenesená",J123,0)</f>
        <v>0</v>
      </c>
      <c r="BH123" s="247">
        <f>IF(N123="sníž. přenesená",J123,0)</f>
        <v>0</v>
      </c>
      <c r="BI123" s="247">
        <f>IF(N123="nulová",J123,0)</f>
        <v>0</v>
      </c>
      <c r="BJ123" s="23" t="s">
        <v>87</v>
      </c>
      <c r="BK123" s="247">
        <f>ROUND(I123*H123,2)</f>
        <v>0</v>
      </c>
      <c r="BL123" s="23" t="s">
        <v>153</v>
      </c>
      <c r="BM123" s="23" t="s">
        <v>229</v>
      </c>
    </row>
    <row r="124" s="1" customFormat="1" ht="16.5" customHeight="1">
      <c r="B124" s="46"/>
      <c r="C124" s="236" t="s">
        <v>230</v>
      </c>
      <c r="D124" s="236" t="s">
        <v>148</v>
      </c>
      <c r="E124" s="237" t="s">
        <v>231</v>
      </c>
      <c r="F124" s="238" t="s">
        <v>232</v>
      </c>
      <c r="G124" s="239" t="s">
        <v>163</v>
      </c>
      <c r="H124" s="240">
        <v>6</v>
      </c>
      <c r="I124" s="241"/>
      <c r="J124" s="242">
        <f>ROUND(I124*H124,2)</f>
        <v>0</v>
      </c>
      <c r="K124" s="238" t="s">
        <v>152</v>
      </c>
      <c r="L124" s="72"/>
      <c r="M124" s="243" t="s">
        <v>45</v>
      </c>
      <c r="N124" s="244" t="s">
        <v>51</v>
      </c>
      <c r="O124" s="47"/>
      <c r="P124" s="245">
        <f>O124*H124</f>
        <v>0</v>
      </c>
      <c r="Q124" s="245">
        <v>0.15476999999999999</v>
      </c>
      <c r="R124" s="245">
        <f>Q124*H124</f>
        <v>0.92862</v>
      </c>
      <c r="S124" s="245">
        <v>0</v>
      </c>
      <c r="T124" s="246">
        <f>S124*H124</f>
        <v>0</v>
      </c>
      <c r="AR124" s="23" t="s">
        <v>153</v>
      </c>
      <c r="AT124" s="23" t="s">
        <v>148</v>
      </c>
      <c r="AU124" s="23" t="s">
        <v>89</v>
      </c>
      <c r="AY124" s="23" t="s">
        <v>146</v>
      </c>
      <c r="BE124" s="247">
        <f>IF(N124="základní",J124,0)</f>
        <v>0</v>
      </c>
      <c r="BF124" s="247">
        <f>IF(N124="snížená",J124,0)</f>
        <v>0</v>
      </c>
      <c r="BG124" s="247">
        <f>IF(N124="zákl. přenesená",J124,0)</f>
        <v>0</v>
      </c>
      <c r="BH124" s="247">
        <f>IF(N124="sníž. přenesená",J124,0)</f>
        <v>0</v>
      </c>
      <c r="BI124" s="247">
        <f>IF(N124="nulová",J124,0)</f>
        <v>0</v>
      </c>
      <c r="BJ124" s="23" t="s">
        <v>87</v>
      </c>
      <c r="BK124" s="247">
        <f>ROUND(I124*H124,2)</f>
        <v>0</v>
      </c>
      <c r="BL124" s="23" t="s">
        <v>153</v>
      </c>
      <c r="BM124" s="23" t="s">
        <v>233</v>
      </c>
    </row>
    <row r="125" s="12" customFormat="1">
      <c r="B125" s="248"/>
      <c r="C125" s="249"/>
      <c r="D125" s="250" t="s">
        <v>155</v>
      </c>
      <c r="E125" s="251" t="s">
        <v>45</v>
      </c>
      <c r="F125" s="252" t="s">
        <v>234</v>
      </c>
      <c r="G125" s="249"/>
      <c r="H125" s="253">
        <v>6</v>
      </c>
      <c r="I125" s="254"/>
      <c r="J125" s="249"/>
      <c r="K125" s="249"/>
      <c r="L125" s="255"/>
      <c r="M125" s="256"/>
      <c r="N125" s="257"/>
      <c r="O125" s="257"/>
      <c r="P125" s="257"/>
      <c r="Q125" s="257"/>
      <c r="R125" s="257"/>
      <c r="S125" s="257"/>
      <c r="T125" s="258"/>
      <c r="AT125" s="259" t="s">
        <v>155</v>
      </c>
      <c r="AU125" s="259" t="s">
        <v>89</v>
      </c>
      <c r="AV125" s="12" t="s">
        <v>89</v>
      </c>
      <c r="AW125" s="12" t="s">
        <v>43</v>
      </c>
      <c r="AX125" s="12" t="s">
        <v>87</v>
      </c>
      <c r="AY125" s="259" t="s">
        <v>146</v>
      </c>
    </row>
    <row r="126" s="1" customFormat="1" ht="16.5" customHeight="1">
      <c r="B126" s="46"/>
      <c r="C126" s="236" t="s">
        <v>235</v>
      </c>
      <c r="D126" s="236" t="s">
        <v>148</v>
      </c>
      <c r="E126" s="237" t="s">
        <v>236</v>
      </c>
      <c r="F126" s="238" t="s">
        <v>237</v>
      </c>
      <c r="G126" s="239" t="s">
        <v>167</v>
      </c>
      <c r="H126" s="240">
        <v>308</v>
      </c>
      <c r="I126" s="241"/>
      <c r="J126" s="242">
        <f>ROUND(I126*H126,2)</f>
        <v>0</v>
      </c>
      <c r="K126" s="238" t="s">
        <v>152</v>
      </c>
      <c r="L126" s="72"/>
      <c r="M126" s="243" t="s">
        <v>45</v>
      </c>
      <c r="N126" s="244" t="s">
        <v>51</v>
      </c>
      <c r="O126" s="47"/>
      <c r="P126" s="245">
        <f>O126*H126</f>
        <v>0</v>
      </c>
      <c r="Q126" s="245">
        <v>0</v>
      </c>
      <c r="R126" s="245">
        <f>Q126*H126</f>
        <v>0</v>
      </c>
      <c r="S126" s="245">
        <v>0</v>
      </c>
      <c r="T126" s="246">
        <f>S126*H126</f>
        <v>0</v>
      </c>
      <c r="AR126" s="23" t="s">
        <v>153</v>
      </c>
      <c r="AT126" s="23" t="s">
        <v>148</v>
      </c>
      <c r="AU126" s="23" t="s">
        <v>89</v>
      </c>
      <c r="AY126" s="23" t="s">
        <v>146</v>
      </c>
      <c r="BE126" s="247">
        <f>IF(N126="základní",J126,0)</f>
        <v>0</v>
      </c>
      <c r="BF126" s="247">
        <f>IF(N126="snížená",J126,0)</f>
        <v>0</v>
      </c>
      <c r="BG126" s="247">
        <f>IF(N126="zákl. přenesená",J126,0)</f>
        <v>0</v>
      </c>
      <c r="BH126" s="247">
        <f>IF(N126="sníž. přenesená",J126,0)</f>
        <v>0</v>
      </c>
      <c r="BI126" s="247">
        <f>IF(N126="nulová",J126,0)</f>
        <v>0</v>
      </c>
      <c r="BJ126" s="23" t="s">
        <v>87</v>
      </c>
      <c r="BK126" s="247">
        <f>ROUND(I126*H126,2)</f>
        <v>0</v>
      </c>
      <c r="BL126" s="23" t="s">
        <v>153</v>
      </c>
      <c r="BM126" s="23" t="s">
        <v>238</v>
      </c>
    </row>
    <row r="127" s="12" customFormat="1">
      <c r="B127" s="248"/>
      <c r="C127" s="249"/>
      <c r="D127" s="250" t="s">
        <v>155</v>
      </c>
      <c r="E127" s="251" t="s">
        <v>45</v>
      </c>
      <c r="F127" s="252" t="s">
        <v>239</v>
      </c>
      <c r="G127" s="249"/>
      <c r="H127" s="253">
        <v>308</v>
      </c>
      <c r="I127" s="254"/>
      <c r="J127" s="249"/>
      <c r="K127" s="249"/>
      <c r="L127" s="255"/>
      <c r="M127" s="256"/>
      <c r="N127" s="257"/>
      <c r="O127" s="257"/>
      <c r="P127" s="257"/>
      <c r="Q127" s="257"/>
      <c r="R127" s="257"/>
      <c r="S127" s="257"/>
      <c r="T127" s="258"/>
      <c r="AT127" s="259" t="s">
        <v>155</v>
      </c>
      <c r="AU127" s="259" t="s">
        <v>89</v>
      </c>
      <c r="AV127" s="12" t="s">
        <v>89</v>
      </c>
      <c r="AW127" s="12" t="s">
        <v>43</v>
      </c>
      <c r="AX127" s="12" t="s">
        <v>87</v>
      </c>
      <c r="AY127" s="259" t="s">
        <v>146</v>
      </c>
    </row>
    <row r="128" s="1" customFormat="1" ht="25.5" customHeight="1">
      <c r="B128" s="46"/>
      <c r="C128" s="236" t="s">
        <v>240</v>
      </c>
      <c r="D128" s="236" t="s">
        <v>148</v>
      </c>
      <c r="E128" s="237" t="s">
        <v>241</v>
      </c>
      <c r="F128" s="238" t="s">
        <v>242</v>
      </c>
      <c r="G128" s="239" t="s">
        <v>167</v>
      </c>
      <c r="H128" s="240">
        <v>596</v>
      </c>
      <c r="I128" s="241"/>
      <c r="J128" s="242">
        <f>ROUND(I128*H128,2)</f>
        <v>0</v>
      </c>
      <c r="K128" s="238" t="s">
        <v>152</v>
      </c>
      <c r="L128" s="72"/>
      <c r="M128" s="243" t="s">
        <v>45</v>
      </c>
      <c r="N128" s="244" t="s">
        <v>51</v>
      </c>
      <c r="O128" s="47"/>
      <c r="P128" s="245">
        <f>O128*H128</f>
        <v>0</v>
      </c>
      <c r="Q128" s="245">
        <v>0</v>
      </c>
      <c r="R128" s="245">
        <f>Q128*H128</f>
        <v>0</v>
      </c>
      <c r="S128" s="245">
        <v>0</v>
      </c>
      <c r="T128" s="246">
        <f>S128*H128</f>
        <v>0</v>
      </c>
      <c r="AR128" s="23" t="s">
        <v>153</v>
      </c>
      <c r="AT128" s="23" t="s">
        <v>148</v>
      </c>
      <c r="AU128" s="23" t="s">
        <v>89</v>
      </c>
      <c r="AY128" s="23" t="s">
        <v>146</v>
      </c>
      <c r="BE128" s="247">
        <f>IF(N128="základní",J128,0)</f>
        <v>0</v>
      </c>
      <c r="BF128" s="247">
        <f>IF(N128="snížená",J128,0)</f>
        <v>0</v>
      </c>
      <c r="BG128" s="247">
        <f>IF(N128="zákl. přenesená",J128,0)</f>
        <v>0</v>
      </c>
      <c r="BH128" s="247">
        <f>IF(N128="sníž. přenesená",J128,0)</f>
        <v>0</v>
      </c>
      <c r="BI128" s="247">
        <f>IF(N128="nulová",J128,0)</f>
        <v>0</v>
      </c>
      <c r="BJ128" s="23" t="s">
        <v>87</v>
      </c>
      <c r="BK128" s="247">
        <f>ROUND(I128*H128,2)</f>
        <v>0</v>
      </c>
      <c r="BL128" s="23" t="s">
        <v>153</v>
      </c>
      <c r="BM128" s="23" t="s">
        <v>243</v>
      </c>
    </row>
    <row r="129" s="1" customFormat="1">
      <c r="B129" s="46"/>
      <c r="C129" s="74"/>
      <c r="D129" s="250" t="s">
        <v>219</v>
      </c>
      <c r="E129" s="74"/>
      <c r="F129" s="281" t="s">
        <v>244</v>
      </c>
      <c r="G129" s="74"/>
      <c r="H129" s="74"/>
      <c r="I129" s="204"/>
      <c r="J129" s="74"/>
      <c r="K129" s="74"/>
      <c r="L129" s="72"/>
      <c r="M129" s="282"/>
      <c r="N129" s="47"/>
      <c r="O129" s="47"/>
      <c r="P129" s="47"/>
      <c r="Q129" s="47"/>
      <c r="R129" s="47"/>
      <c r="S129" s="47"/>
      <c r="T129" s="95"/>
      <c r="AT129" s="23" t="s">
        <v>219</v>
      </c>
      <c r="AU129" s="23" t="s">
        <v>89</v>
      </c>
    </row>
    <row r="130" s="12" customFormat="1">
      <c r="B130" s="248"/>
      <c r="C130" s="249"/>
      <c r="D130" s="250" t="s">
        <v>155</v>
      </c>
      <c r="E130" s="251" t="s">
        <v>45</v>
      </c>
      <c r="F130" s="252" t="s">
        <v>245</v>
      </c>
      <c r="G130" s="249"/>
      <c r="H130" s="253">
        <v>596</v>
      </c>
      <c r="I130" s="254"/>
      <c r="J130" s="249"/>
      <c r="K130" s="249"/>
      <c r="L130" s="255"/>
      <c r="M130" s="256"/>
      <c r="N130" s="257"/>
      <c r="O130" s="257"/>
      <c r="P130" s="257"/>
      <c r="Q130" s="257"/>
      <c r="R130" s="257"/>
      <c r="S130" s="257"/>
      <c r="T130" s="258"/>
      <c r="AT130" s="259" t="s">
        <v>155</v>
      </c>
      <c r="AU130" s="259" t="s">
        <v>89</v>
      </c>
      <c r="AV130" s="12" t="s">
        <v>89</v>
      </c>
      <c r="AW130" s="12" t="s">
        <v>43</v>
      </c>
      <c r="AX130" s="12" t="s">
        <v>87</v>
      </c>
      <c r="AY130" s="259" t="s">
        <v>146</v>
      </c>
    </row>
    <row r="131" s="1" customFormat="1" ht="16.5" customHeight="1">
      <c r="B131" s="46"/>
      <c r="C131" s="236" t="s">
        <v>246</v>
      </c>
      <c r="D131" s="236" t="s">
        <v>148</v>
      </c>
      <c r="E131" s="237" t="s">
        <v>247</v>
      </c>
      <c r="F131" s="238" t="s">
        <v>248</v>
      </c>
      <c r="G131" s="239" t="s">
        <v>173</v>
      </c>
      <c r="H131" s="240">
        <v>536.39999999999998</v>
      </c>
      <c r="I131" s="241"/>
      <c r="J131" s="242">
        <f>ROUND(I131*H131,2)</f>
        <v>0</v>
      </c>
      <c r="K131" s="238" t="s">
        <v>152</v>
      </c>
      <c r="L131" s="72"/>
      <c r="M131" s="243" t="s">
        <v>45</v>
      </c>
      <c r="N131" s="244" t="s">
        <v>51</v>
      </c>
      <c r="O131" s="47"/>
      <c r="P131" s="245">
        <f>O131*H131</f>
        <v>0</v>
      </c>
      <c r="Q131" s="245">
        <v>0</v>
      </c>
      <c r="R131" s="245">
        <f>Q131*H131</f>
        <v>0</v>
      </c>
      <c r="S131" s="245">
        <v>0</v>
      </c>
      <c r="T131" s="246">
        <f>S131*H131</f>
        <v>0</v>
      </c>
      <c r="AR131" s="23" t="s">
        <v>153</v>
      </c>
      <c r="AT131" s="23" t="s">
        <v>148</v>
      </c>
      <c r="AU131" s="23" t="s">
        <v>89</v>
      </c>
      <c r="AY131" s="23" t="s">
        <v>146</v>
      </c>
      <c r="BE131" s="247">
        <f>IF(N131="základní",J131,0)</f>
        <v>0</v>
      </c>
      <c r="BF131" s="247">
        <f>IF(N131="snížená",J131,0)</f>
        <v>0</v>
      </c>
      <c r="BG131" s="247">
        <f>IF(N131="zákl. přenesená",J131,0)</f>
        <v>0</v>
      </c>
      <c r="BH131" s="247">
        <f>IF(N131="sníž. přenesená",J131,0)</f>
        <v>0</v>
      </c>
      <c r="BI131" s="247">
        <f>IF(N131="nulová",J131,0)</f>
        <v>0</v>
      </c>
      <c r="BJ131" s="23" t="s">
        <v>87</v>
      </c>
      <c r="BK131" s="247">
        <f>ROUND(I131*H131,2)</f>
        <v>0</v>
      </c>
      <c r="BL131" s="23" t="s">
        <v>153</v>
      </c>
      <c r="BM131" s="23" t="s">
        <v>249</v>
      </c>
    </row>
    <row r="132" s="12" customFormat="1">
      <c r="B132" s="248"/>
      <c r="C132" s="249"/>
      <c r="D132" s="250" t="s">
        <v>155</v>
      </c>
      <c r="E132" s="251" t="s">
        <v>45</v>
      </c>
      <c r="F132" s="252" t="s">
        <v>250</v>
      </c>
      <c r="G132" s="249"/>
      <c r="H132" s="253">
        <v>536.39999999999998</v>
      </c>
      <c r="I132" s="254"/>
      <c r="J132" s="249"/>
      <c r="K132" s="249"/>
      <c r="L132" s="255"/>
      <c r="M132" s="256"/>
      <c r="N132" s="257"/>
      <c r="O132" s="257"/>
      <c r="P132" s="257"/>
      <c r="Q132" s="257"/>
      <c r="R132" s="257"/>
      <c r="S132" s="257"/>
      <c r="T132" s="258"/>
      <c r="AT132" s="259" t="s">
        <v>155</v>
      </c>
      <c r="AU132" s="259" t="s">
        <v>89</v>
      </c>
      <c r="AV132" s="12" t="s">
        <v>89</v>
      </c>
      <c r="AW132" s="12" t="s">
        <v>43</v>
      </c>
      <c r="AX132" s="12" t="s">
        <v>87</v>
      </c>
      <c r="AY132" s="259" t="s">
        <v>146</v>
      </c>
    </row>
    <row r="133" s="1" customFormat="1" ht="25.5" customHeight="1">
      <c r="B133" s="46"/>
      <c r="C133" s="236" t="s">
        <v>9</v>
      </c>
      <c r="D133" s="236" t="s">
        <v>148</v>
      </c>
      <c r="E133" s="237" t="s">
        <v>251</v>
      </c>
      <c r="F133" s="238" t="s">
        <v>252</v>
      </c>
      <c r="G133" s="239" t="s">
        <v>167</v>
      </c>
      <c r="H133" s="240">
        <v>40</v>
      </c>
      <c r="I133" s="241"/>
      <c r="J133" s="242">
        <f>ROUND(I133*H133,2)</f>
        <v>0</v>
      </c>
      <c r="K133" s="238" t="s">
        <v>152</v>
      </c>
      <c r="L133" s="72"/>
      <c r="M133" s="243" t="s">
        <v>45</v>
      </c>
      <c r="N133" s="244" t="s">
        <v>51</v>
      </c>
      <c r="O133" s="47"/>
      <c r="P133" s="245">
        <f>O133*H133</f>
        <v>0</v>
      </c>
      <c r="Q133" s="245">
        <v>0</v>
      </c>
      <c r="R133" s="245">
        <f>Q133*H133</f>
        <v>0</v>
      </c>
      <c r="S133" s="245">
        <v>0</v>
      </c>
      <c r="T133" s="246">
        <f>S133*H133</f>
        <v>0</v>
      </c>
      <c r="AR133" s="23" t="s">
        <v>153</v>
      </c>
      <c r="AT133" s="23" t="s">
        <v>148</v>
      </c>
      <c r="AU133" s="23" t="s">
        <v>89</v>
      </c>
      <c r="AY133" s="23" t="s">
        <v>146</v>
      </c>
      <c r="BE133" s="247">
        <f>IF(N133="základní",J133,0)</f>
        <v>0</v>
      </c>
      <c r="BF133" s="247">
        <f>IF(N133="snížená",J133,0)</f>
        <v>0</v>
      </c>
      <c r="BG133" s="247">
        <f>IF(N133="zákl. přenesená",J133,0)</f>
        <v>0</v>
      </c>
      <c r="BH133" s="247">
        <f>IF(N133="sníž. přenesená",J133,0)</f>
        <v>0</v>
      </c>
      <c r="BI133" s="247">
        <f>IF(N133="nulová",J133,0)</f>
        <v>0</v>
      </c>
      <c r="BJ133" s="23" t="s">
        <v>87</v>
      </c>
      <c r="BK133" s="247">
        <f>ROUND(I133*H133,2)</f>
        <v>0</v>
      </c>
      <c r="BL133" s="23" t="s">
        <v>153</v>
      </c>
      <c r="BM133" s="23" t="s">
        <v>253</v>
      </c>
    </row>
    <row r="134" s="12" customFormat="1">
      <c r="B134" s="248"/>
      <c r="C134" s="249"/>
      <c r="D134" s="250" t="s">
        <v>155</v>
      </c>
      <c r="E134" s="251" t="s">
        <v>45</v>
      </c>
      <c r="F134" s="252" t="s">
        <v>254</v>
      </c>
      <c r="G134" s="249"/>
      <c r="H134" s="253">
        <v>40</v>
      </c>
      <c r="I134" s="254"/>
      <c r="J134" s="249"/>
      <c r="K134" s="249"/>
      <c r="L134" s="255"/>
      <c r="M134" s="256"/>
      <c r="N134" s="257"/>
      <c r="O134" s="257"/>
      <c r="P134" s="257"/>
      <c r="Q134" s="257"/>
      <c r="R134" s="257"/>
      <c r="S134" s="257"/>
      <c r="T134" s="258"/>
      <c r="AT134" s="259" t="s">
        <v>155</v>
      </c>
      <c r="AU134" s="259" t="s">
        <v>89</v>
      </c>
      <c r="AV134" s="12" t="s">
        <v>89</v>
      </c>
      <c r="AW134" s="12" t="s">
        <v>43</v>
      </c>
      <c r="AX134" s="12" t="s">
        <v>87</v>
      </c>
      <c r="AY134" s="259" t="s">
        <v>146</v>
      </c>
    </row>
    <row r="135" s="1" customFormat="1" ht="25.5" customHeight="1">
      <c r="B135" s="46"/>
      <c r="C135" s="236" t="s">
        <v>255</v>
      </c>
      <c r="D135" s="236" t="s">
        <v>148</v>
      </c>
      <c r="E135" s="237" t="s">
        <v>256</v>
      </c>
      <c r="F135" s="238" t="s">
        <v>257</v>
      </c>
      <c r="G135" s="239" t="s">
        <v>151</v>
      </c>
      <c r="H135" s="240">
        <v>320</v>
      </c>
      <c r="I135" s="241"/>
      <c r="J135" s="242">
        <f>ROUND(I135*H135,2)</f>
        <v>0</v>
      </c>
      <c r="K135" s="238" t="s">
        <v>152</v>
      </c>
      <c r="L135" s="72"/>
      <c r="M135" s="243" t="s">
        <v>45</v>
      </c>
      <c r="N135" s="244" t="s">
        <v>51</v>
      </c>
      <c r="O135" s="47"/>
      <c r="P135" s="245">
        <f>O135*H135</f>
        <v>0</v>
      </c>
      <c r="Q135" s="245">
        <v>0</v>
      </c>
      <c r="R135" s="245">
        <f>Q135*H135</f>
        <v>0</v>
      </c>
      <c r="S135" s="245">
        <v>0</v>
      </c>
      <c r="T135" s="246">
        <f>S135*H135</f>
        <v>0</v>
      </c>
      <c r="AR135" s="23" t="s">
        <v>153</v>
      </c>
      <c r="AT135" s="23" t="s">
        <v>148</v>
      </c>
      <c r="AU135" s="23" t="s">
        <v>89</v>
      </c>
      <c r="AY135" s="23" t="s">
        <v>146</v>
      </c>
      <c r="BE135" s="247">
        <f>IF(N135="základní",J135,0)</f>
        <v>0</v>
      </c>
      <c r="BF135" s="247">
        <f>IF(N135="snížená",J135,0)</f>
        <v>0</v>
      </c>
      <c r="BG135" s="247">
        <f>IF(N135="zákl. přenesená",J135,0)</f>
        <v>0</v>
      </c>
      <c r="BH135" s="247">
        <f>IF(N135="sníž. přenesená",J135,0)</f>
        <v>0</v>
      </c>
      <c r="BI135" s="247">
        <f>IF(N135="nulová",J135,0)</f>
        <v>0</v>
      </c>
      <c r="BJ135" s="23" t="s">
        <v>87</v>
      </c>
      <c r="BK135" s="247">
        <f>ROUND(I135*H135,2)</f>
        <v>0</v>
      </c>
      <c r="BL135" s="23" t="s">
        <v>153</v>
      </c>
      <c r="BM135" s="23" t="s">
        <v>258</v>
      </c>
    </row>
    <row r="136" s="11" customFormat="1" ht="29.88" customHeight="1">
      <c r="B136" s="220"/>
      <c r="C136" s="221"/>
      <c r="D136" s="222" t="s">
        <v>79</v>
      </c>
      <c r="E136" s="234" t="s">
        <v>89</v>
      </c>
      <c r="F136" s="234" t="s">
        <v>259</v>
      </c>
      <c r="G136" s="221"/>
      <c r="H136" s="221"/>
      <c r="I136" s="224"/>
      <c r="J136" s="235">
        <f>BK136</f>
        <v>0</v>
      </c>
      <c r="K136" s="221"/>
      <c r="L136" s="226"/>
      <c r="M136" s="227"/>
      <c r="N136" s="228"/>
      <c r="O136" s="228"/>
      <c r="P136" s="229">
        <f>SUM(P137:P149)</f>
        <v>0</v>
      </c>
      <c r="Q136" s="228"/>
      <c r="R136" s="229">
        <f>SUM(R137:R149)</f>
        <v>0.027084000000000004</v>
      </c>
      <c r="S136" s="228"/>
      <c r="T136" s="230">
        <f>SUM(T137:T149)</f>
        <v>0</v>
      </c>
      <c r="AR136" s="231" t="s">
        <v>87</v>
      </c>
      <c r="AT136" s="232" t="s">
        <v>79</v>
      </c>
      <c r="AU136" s="232" t="s">
        <v>87</v>
      </c>
      <c r="AY136" s="231" t="s">
        <v>146</v>
      </c>
      <c r="BK136" s="233">
        <f>SUM(BK137:BK149)</f>
        <v>0</v>
      </c>
    </row>
    <row r="137" s="1" customFormat="1" ht="16.5" customHeight="1">
      <c r="B137" s="46"/>
      <c r="C137" s="236" t="s">
        <v>260</v>
      </c>
      <c r="D137" s="236" t="s">
        <v>148</v>
      </c>
      <c r="E137" s="237" t="s">
        <v>261</v>
      </c>
      <c r="F137" s="238" t="s">
        <v>262</v>
      </c>
      <c r="G137" s="239" t="s">
        <v>167</v>
      </c>
      <c r="H137" s="240">
        <v>7.9400000000000004</v>
      </c>
      <c r="I137" s="241"/>
      <c r="J137" s="242">
        <f>ROUND(I137*H137,2)</f>
        <v>0</v>
      </c>
      <c r="K137" s="238" t="s">
        <v>152</v>
      </c>
      <c r="L137" s="72"/>
      <c r="M137" s="243" t="s">
        <v>45</v>
      </c>
      <c r="N137" s="244" t="s">
        <v>51</v>
      </c>
      <c r="O137" s="47"/>
      <c r="P137" s="245">
        <f>O137*H137</f>
        <v>0</v>
      </c>
      <c r="Q137" s="245">
        <v>0</v>
      </c>
      <c r="R137" s="245">
        <f>Q137*H137</f>
        <v>0</v>
      </c>
      <c r="S137" s="245">
        <v>0</v>
      </c>
      <c r="T137" s="246">
        <f>S137*H137</f>
        <v>0</v>
      </c>
      <c r="AR137" s="23" t="s">
        <v>153</v>
      </c>
      <c r="AT137" s="23" t="s">
        <v>148</v>
      </c>
      <c r="AU137" s="23" t="s">
        <v>89</v>
      </c>
      <c r="AY137" s="23" t="s">
        <v>146</v>
      </c>
      <c r="BE137" s="247">
        <f>IF(N137="základní",J137,0)</f>
        <v>0</v>
      </c>
      <c r="BF137" s="247">
        <f>IF(N137="snížená",J137,0)</f>
        <v>0</v>
      </c>
      <c r="BG137" s="247">
        <f>IF(N137="zákl. přenesená",J137,0)</f>
        <v>0</v>
      </c>
      <c r="BH137" s="247">
        <f>IF(N137="sníž. přenesená",J137,0)</f>
        <v>0</v>
      </c>
      <c r="BI137" s="247">
        <f>IF(N137="nulová",J137,0)</f>
        <v>0</v>
      </c>
      <c r="BJ137" s="23" t="s">
        <v>87</v>
      </c>
      <c r="BK137" s="247">
        <f>ROUND(I137*H137,2)</f>
        <v>0</v>
      </c>
      <c r="BL137" s="23" t="s">
        <v>153</v>
      </c>
      <c r="BM137" s="23" t="s">
        <v>263</v>
      </c>
    </row>
    <row r="138" s="1" customFormat="1">
      <c r="B138" s="46"/>
      <c r="C138" s="74"/>
      <c r="D138" s="250" t="s">
        <v>219</v>
      </c>
      <c r="E138" s="74"/>
      <c r="F138" s="281" t="s">
        <v>264</v>
      </c>
      <c r="G138" s="74"/>
      <c r="H138" s="74"/>
      <c r="I138" s="204"/>
      <c r="J138" s="74"/>
      <c r="K138" s="74"/>
      <c r="L138" s="72"/>
      <c r="M138" s="282"/>
      <c r="N138" s="47"/>
      <c r="O138" s="47"/>
      <c r="P138" s="47"/>
      <c r="Q138" s="47"/>
      <c r="R138" s="47"/>
      <c r="S138" s="47"/>
      <c r="T138" s="95"/>
      <c r="AT138" s="23" t="s">
        <v>219</v>
      </c>
      <c r="AU138" s="23" t="s">
        <v>89</v>
      </c>
    </row>
    <row r="139" s="12" customFormat="1">
      <c r="B139" s="248"/>
      <c r="C139" s="249"/>
      <c r="D139" s="250" t="s">
        <v>155</v>
      </c>
      <c r="E139" s="251" t="s">
        <v>45</v>
      </c>
      <c r="F139" s="252" t="s">
        <v>265</v>
      </c>
      <c r="G139" s="249"/>
      <c r="H139" s="253">
        <v>0.71999999999999997</v>
      </c>
      <c r="I139" s="254"/>
      <c r="J139" s="249"/>
      <c r="K139" s="249"/>
      <c r="L139" s="255"/>
      <c r="M139" s="256"/>
      <c r="N139" s="257"/>
      <c r="O139" s="257"/>
      <c r="P139" s="257"/>
      <c r="Q139" s="257"/>
      <c r="R139" s="257"/>
      <c r="S139" s="257"/>
      <c r="T139" s="258"/>
      <c r="AT139" s="259" t="s">
        <v>155</v>
      </c>
      <c r="AU139" s="259" t="s">
        <v>89</v>
      </c>
      <c r="AV139" s="12" t="s">
        <v>89</v>
      </c>
      <c r="AW139" s="12" t="s">
        <v>43</v>
      </c>
      <c r="AX139" s="12" t="s">
        <v>80</v>
      </c>
      <c r="AY139" s="259" t="s">
        <v>146</v>
      </c>
    </row>
    <row r="140" s="12" customFormat="1">
      <c r="B140" s="248"/>
      <c r="C140" s="249"/>
      <c r="D140" s="250" t="s">
        <v>155</v>
      </c>
      <c r="E140" s="251" t="s">
        <v>45</v>
      </c>
      <c r="F140" s="252" t="s">
        <v>266</v>
      </c>
      <c r="G140" s="249"/>
      <c r="H140" s="253">
        <v>0.71999999999999997</v>
      </c>
      <c r="I140" s="254"/>
      <c r="J140" s="249"/>
      <c r="K140" s="249"/>
      <c r="L140" s="255"/>
      <c r="M140" s="256"/>
      <c r="N140" s="257"/>
      <c r="O140" s="257"/>
      <c r="P140" s="257"/>
      <c r="Q140" s="257"/>
      <c r="R140" s="257"/>
      <c r="S140" s="257"/>
      <c r="T140" s="258"/>
      <c r="AT140" s="259" t="s">
        <v>155</v>
      </c>
      <c r="AU140" s="259" t="s">
        <v>89</v>
      </c>
      <c r="AV140" s="12" t="s">
        <v>89</v>
      </c>
      <c r="AW140" s="12" t="s">
        <v>43</v>
      </c>
      <c r="AX140" s="12" t="s">
        <v>80</v>
      </c>
      <c r="AY140" s="259" t="s">
        <v>146</v>
      </c>
    </row>
    <row r="141" s="12" customFormat="1">
      <c r="B141" s="248"/>
      <c r="C141" s="249"/>
      <c r="D141" s="250" t="s">
        <v>155</v>
      </c>
      <c r="E141" s="251" t="s">
        <v>45</v>
      </c>
      <c r="F141" s="252" t="s">
        <v>267</v>
      </c>
      <c r="G141" s="249"/>
      <c r="H141" s="253">
        <v>0.67000000000000004</v>
      </c>
      <c r="I141" s="254"/>
      <c r="J141" s="249"/>
      <c r="K141" s="249"/>
      <c r="L141" s="255"/>
      <c r="M141" s="256"/>
      <c r="N141" s="257"/>
      <c r="O141" s="257"/>
      <c r="P141" s="257"/>
      <c r="Q141" s="257"/>
      <c r="R141" s="257"/>
      <c r="S141" s="257"/>
      <c r="T141" s="258"/>
      <c r="AT141" s="259" t="s">
        <v>155</v>
      </c>
      <c r="AU141" s="259" t="s">
        <v>89</v>
      </c>
      <c r="AV141" s="12" t="s">
        <v>89</v>
      </c>
      <c r="AW141" s="12" t="s">
        <v>43</v>
      </c>
      <c r="AX141" s="12" t="s">
        <v>80</v>
      </c>
      <c r="AY141" s="259" t="s">
        <v>146</v>
      </c>
    </row>
    <row r="142" s="12" customFormat="1">
      <c r="B142" s="248"/>
      <c r="C142" s="249"/>
      <c r="D142" s="250" t="s">
        <v>155</v>
      </c>
      <c r="E142" s="251" t="s">
        <v>45</v>
      </c>
      <c r="F142" s="252" t="s">
        <v>268</v>
      </c>
      <c r="G142" s="249"/>
      <c r="H142" s="253">
        <v>0.67000000000000004</v>
      </c>
      <c r="I142" s="254"/>
      <c r="J142" s="249"/>
      <c r="K142" s="249"/>
      <c r="L142" s="255"/>
      <c r="M142" s="256"/>
      <c r="N142" s="257"/>
      <c r="O142" s="257"/>
      <c r="P142" s="257"/>
      <c r="Q142" s="257"/>
      <c r="R142" s="257"/>
      <c r="S142" s="257"/>
      <c r="T142" s="258"/>
      <c r="AT142" s="259" t="s">
        <v>155</v>
      </c>
      <c r="AU142" s="259" t="s">
        <v>89</v>
      </c>
      <c r="AV142" s="12" t="s">
        <v>89</v>
      </c>
      <c r="AW142" s="12" t="s">
        <v>43</v>
      </c>
      <c r="AX142" s="12" t="s">
        <v>80</v>
      </c>
      <c r="AY142" s="259" t="s">
        <v>146</v>
      </c>
    </row>
    <row r="143" s="12" customFormat="1">
      <c r="B143" s="248"/>
      <c r="C143" s="249"/>
      <c r="D143" s="250" t="s">
        <v>155</v>
      </c>
      <c r="E143" s="251" t="s">
        <v>45</v>
      </c>
      <c r="F143" s="252" t="s">
        <v>269</v>
      </c>
      <c r="G143" s="249"/>
      <c r="H143" s="253">
        <v>5.1600000000000001</v>
      </c>
      <c r="I143" s="254"/>
      <c r="J143" s="249"/>
      <c r="K143" s="249"/>
      <c r="L143" s="255"/>
      <c r="M143" s="256"/>
      <c r="N143" s="257"/>
      <c r="O143" s="257"/>
      <c r="P143" s="257"/>
      <c r="Q143" s="257"/>
      <c r="R143" s="257"/>
      <c r="S143" s="257"/>
      <c r="T143" s="258"/>
      <c r="AT143" s="259" t="s">
        <v>155</v>
      </c>
      <c r="AU143" s="259" t="s">
        <v>89</v>
      </c>
      <c r="AV143" s="12" t="s">
        <v>89</v>
      </c>
      <c r="AW143" s="12" t="s">
        <v>43</v>
      </c>
      <c r="AX143" s="12" t="s">
        <v>80</v>
      </c>
      <c r="AY143" s="259" t="s">
        <v>146</v>
      </c>
    </row>
    <row r="144" s="13" customFormat="1">
      <c r="B144" s="270"/>
      <c r="C144" s="271"/>
      <c r="D144" s="250" t="s">
        <v>155</v>
      </c>
      <c r="E144" s="272" t="s">
        <v>45</v>
      </c>
      <c r="F144" s="273" t="s">
        <v>187</v>
      </c>
      <c r="G144" s="271"/>
      <c r="H144" s="274">
        <v>7.9400000000000004</v>
      </c>
      <c r="I144" s="275"/>
      <c r="J144" s="271"/>
      <c r="K144" s="271"/>
      <c r="L144" s="276"/>
      <c r="M144" s="277"/>
      <c r="N144" s="278"/>
      <c r="O144" s="278"/>
      <c r="P144" s="278"/>
      <c r="Q144" s="278"/>
      <c r="R144" s="278"/>
      <c r="S144" s="278"/>
      <c r="T144" s="279"/>
      <c r="AT144" s="280" t="s">
        <v>155</v>
      </c>
      <c r="AU144" s="280" t="s">
        <v>89</v>
      </c>
      <c r="AV144" s="13" t="s">
        <v>153</v>
      </c>
      <c r="AW144" s="13" t="s">
        <v>43</v>
      </c>
      <c r="AX144" s="13" t="s">
        <v>87</v>
      </c>
      <c r="AY144" s="280" t="s">
        <v>146</v>
      </c>
    </row>
    <row r="145" s="1" customFormat="1" ht="16.5" customHeight="1">
      <c r="B145" s="46"/>
      <c r="C145" s="236" t="s">
        <v>270</v>
      </c>
      <c r="D145" s="236" t="s">
        <v>148</v>
      </c>
      <c r="E145" s="237" t="s">
        <v>271</v>
      </c>
      <c r="F145" s="238" t="s">
        <v>272</v>
      </c>
      <c r="G145" s="239" t="s">
        <v>151</v>
      </c>
      <c r="H145" s="240">
        <v>18.300000000000001</v>
      </c>
      <c r="I145" s="241"/>
      <c r="J145" s="242">
        <f>ROUND(I145*H145,2)</f>
        <v>0</v>
      </c>
      <c r="K145" s="238" t="s">
        <v>152</v>
      </c>
      <c r="L145" s="72"/>
      <c r="M145" s="243" t="s">
        <v>45</v>
      </c>
      <c r="N145" s="244" t="s">
        <v>51</v>
      </c>
      <c r="O145" s="47"/>
      <c r="P145" s="245">
        <f>O145*H145</f>
        <v>0</v>
      </c>
      <c r="Q145" s="245">
        <v>0.0014400000000000001</v>
      </c>
      <c r="R145" s="245">
        <f>Q145*H145</f>
        <v>0.026352000000000004</v>
      </c>
      <c r="S145" s="245">
        <v>0</v>
      </c>
      <c r="T145" s="246">
        <f>S145*H145</f>
        <v>0</v>
      </c>
      <c r="AR145" s="23" t="s">
        <v>153</v>
      </c>
      <c r="AT145" s="23" t="s">
        <v>148</v>
      </c>
      <c r="AU145" s="23" t="s">
        <v>89</v>
      </c>
      <c r="AY145" s="23" t="s">
        <v>146</v>
      </c>
      <c r="BE145" s="247">
        <f>IF(N145="základní",J145,0)</f>
        <v>0</v>
      </c>
      <c r="BF145" s="247">
        <f>IF(N145="snížená",J145,0)</f>
        <v>0</v>
      </c>
      <c r="BG145" s="247">
        <f>IF(N145="zákl. přenesená",J145,0)</f>
        <v>0</v>
      </c>
      <c r="BH145" s="247">
        <f>IF(N145="sníž. přenesená",J145,0)</f>
        <v>0</v>
      </c>
      <c r="BI145" s="247">
        <f>IF(N145="nulová",J145,0)</f>
        <v>0</v>
      </c>
      <c r="BJ145" s="23" t="s">
        <v>87</v>
      </c>
      <c r="BK145" s="247">
        <f>ROUND(I145*H145,2)</f>
        <v>0</v>
      </c>
      <c r="BL145" s="23" t="s">
        <v>153</v>
      </c>
      <c r="BM145" s="23" t="s">
        <v>273</v>
      </c>
    </row>
    <row r="146" s="12" customFormat="1">
      <c r="B146" s="248"/>
      <c r="C146" s="249"/>
      <c r="D146" s="250" t="s">
        <v>155</v>
      </c>
      <c r="E146" s="251" t="s">
        <v>45</v>
      </c>
      <c r="F146" s="252" t="s">
        <v>274</v>
      </c>
      <c r="G146" s="249"/>
      <c r="H146" s="253">
        <v>7.548</v>
      </c>
      <c r="I146" s="254"/>
      <c r="J146" s="249"/>
      <c r="K146" s="249"/>
      <c r="L146" s="255"/>
      <c r="M146" s="256"/>
      <c r="N146" s="257"/>
      <c r="O146" s="257"/>
      <c r="P146" s="257"/>
      <c r="Q146" s="257"/>
      <c r="R146" s="257"/>
      <c r="S146" s="257"/>
      <c r="T146" s="258"/>
      <c r="AT146" s="259" t="s">
        <v>155</v>
      </c>
      <c r="AU146" s="259" t="s">
        <v>89</v>
      </c>
      <c r="AV146" s="12" t="s">
        <v>89</v>
      </c>
      <c r="AW146" s="12" t="s">
        <v>43</v>
      </c>
      <c r="AX146" s="12" t="s">
        <v>80</v>
      </c>
      <c r="AY146" s="259" t="s">
        <v>146</v>
      </c>
    </row>
    <row r="147" s="12" customFormat="1">
      <c r="B147" s="248"/>
      <c r="C147" s="249"/>
      <c r="D147" s="250" t="s">
        <v>155</v>
      </c>
      <c r="E147" s="251" t="s">
        <v>45</v>
      </c>
      <c r="F147" s="252" t="s">
        <v>275</v>
      </c>
      <c r="G147" s="249"/>
      <c r="H147" s="253">
        <v>10.752000000000001</v>
      </c>
      <c r="I147" s="254"/>
      <c r="J147" s="249"/>
      <c r="K147" s="249"/>
      <c r="L147" s="255"/>
      <c r="M147" s="256"/>
      <c r="N147" s="257"/>
      <c r="O147" s="257"/>
      <c r="P147" s="257"/>
      <c r="Q147" s="257"/>
      <c r="R147" s="257"/>
      <c r="S147" s="257"/>
      <c r="T147" s="258"/>
      <c r="AT147" s="259" t="s">
        <v>155</v>
      </c>
      <c r="AU147" s="259" t="s">
        <v>89</v>
      </c>
      <c r="AV147" s="12" t="s">
        <v>89</v>
      </c>
      <c r="AW147" s="12" t="s">
        <v>43</v>
      </c>
      <c r="AX147" s="12" t="s">
        <v>80</v>
      </c>
      <c r="AY147" s="259" t="s">
        <v>146</v>
      </c>
    </row>
    <row r="148" s="13" customFormat="1">
      <c r="B148" s="270"/>
      <c r="C148" s="271"/>
      <c r="D148" s="250" t="s">
        <v>155</v>
      </c>
      <c r="E148" s="272" t="s">
        <v>45</v>
      </c>
      <c r="F148" s="273" t="s">
        <v>187</v>
      </c>
      <c r="G148" s="271"/>
      <c r="H148" s="274">
        <v>18.300000000000001</v>
      </c>
      <c r="I148" s="275"/>
      <c r="J148" s="271"/>
      <c r="K148" s="271"/>
      <c r="L148" s="276"/>
      <c r="M148" s="277"/>
      <c r="N148" s="278"/>
      <c r="O148" s="278"/>
      <c r="P148" s="278"/>
      <c r="Q148" s="278"/>
      <c r="R148" s="278"/>
      <c r="S148" s="278"/>
      <c r="T148" s="279"/>
      <c r="AT148" s="280" t="s">
        <v>155</v>
      </c>
      <c r="AU148" s="280" t="s">
        <v>89</v>
      </c>
      <c r="AV148" s="13" t="s">
        <v>153</v>
      </c>
      <c r="AW148" s="13" t="s">
        <v>43</v>
      </c>
      <c r="AX148" s="13" t="s">
        <v>87</v>
      </c>
      <c r="AY148" s="280" t="s">
        <v>146</v>
      </c>
    </row>
    <row r="149" s="1" customFormat="1" ht="16.5" customHeight="1">
      <c r="B149" s="46"/>
      <c r="C149" s="236" t="s">
        <v>276</v>
      </c>
      <c r="D149" s="236" t="s">
        <v>148</v>
      </c>
      <c r="E149" s="237" t="s">
        <v>277</v>
      </c>
      <c r="F149" s="238" t="s">
        <v>278</v>
      </c>
      <c r="G149" s="239" t="s">
        <v>151</v>
      </c>
      <c r="H149" s="240">
        <v>18.300000000000001</v>
      </c>
      <c r="I149" s="241"/>
      <c r="J149" s="242">
        <f>ROUND(I149*H149,2)</f>
        <v>0</v>
      </c>
      <c r="K149" s="238" t="s">
        <v>152</v>
      </c>
      <c r="L149" s="72"/>
      <c r="M149" s="243" t="s">
        <v>45</v>
      </c>
      <c r="N149" s="244" t="s">
        <v>51</v>
      </c>
      <c r="O149" s="47"/>
      <c r="P149" s="245">
        <f>O149*H149</f>
        <v>0</v>
      </c>
      <c r="Q149" s="245">
        <v>4.0000000000000003E-05</v>
      </c>
      <c r="R149" s="245">
        <f>Q149*H149</f>
        <v>0.00073200000000000012</v>
      </c>
      <c r="S149" s="245">
        <v>0</v>
      </c>
      <c r="T149" s="246">
        <f>S149*H149</f>
        <v>0</v>
      </c>
      <c r="AR149" s="23" t="s">
        <v>153</v>
      </c>
      <c r="AT149" s="23" t="s">
        <v>148</v>
      </c>
      <c r="AU149" s="23" t="s">
        <v>89</v>
      </c>
      <c r="AY149" s="23" t="s">
        <v>146</v>
      </c>
      <c r="BE149" s="247">
        <f>IF(N149="základní",J149,0)</f>
        <v>0</v>
      </c>
      <c r="BF149" s="247">
        <f>IF(N149="snížená",J149,0)</f>
        <v>0</v>
      </c>
      <c r="BG149" s="247">
        <f>IF(N149="zákl. přenesená",J149,0)</f>
        <v>0</v>
      </c>
      <c r="BH149" s="247">
        <f>IF(N149="sníž. přenesená",J149,0)</f>
        <v>0</v>
      </c>
      <c r="BI149" s="247">
        <f>IF(N149="nulová",J149,0)</f>
        <v>0</v>
      </c>
      <c r="BJ149" s="23" t="s">
        <v>87</v>
      </c>
      <c r="BK149" s="247">
        <f>ROUND(I149*H149,2)</f>
        <v>0</v>
      </c>
      <c r="BL149" s="23" t="s">
        <v>153</v>
      </c>
      <c r="BM149" s="23" t="s">
        <v>279</v>
      </c>
    </row>
    <row r="150" s="11" customFormat="1" ht="29.88" customHeight="1">
      <c r="B150" s="220"/>
      <c r="C150" s="221"/>
      <c r="D150" s="222" t="s">
        <v>79</v>
      </c>
      <c r="E150" s="234" t="s">
        <v>160</v>
      </c>
      <c r="F150" s="234" t="s">
        <v>280</v>
      </c>
      <c r="G150" s="221"/>
      <c r="H150" s="221"/>
      <c r="I150" s="224"/>
      <c r="J150" s="235">
        <f>BK150</f>
        <v>0</v>
      </c>
      <c r="K150" s="221"/>
      <c r="L150" s="226"/>
      <c r="M150" s="227"/>
      <c r="N150" s="228"/>
      <c r="O150" s="228"/>
      <c r="P150" s="229">
        <f>SUM(P151:P191)</f>
        <v>0</v>
      </c>
      <c r="Q150" s="228"/>
      <c r="R150" s="229">
        <f>SUM(R151:R191)</f>
        <v>191.34840293999994</v>
      </c>
      <c r="S150" s="228"/>
      <c r="T150" s="230">
        <f>SUM(T151:T191)</f>
        <v>0</v>
      </c>
      <c r="AR150" s="231" t="s">
        <v>87</v>
      </c>
      <c r="AT150" s="232" t="s">
        <v>79</v>
      </c>
      <c r="AU150" s="232" t="s">
        <v>87</v>
      </c>
      <c r="AY150" s="231" t="s">
        <v>146</v>
      </c>
      <c r="BK150" s="233">
        <f>SUM(BK151:BK191)</f>
        <v>0</v>
      </c>
    </row>
    <row r="151" s="1" customFormat="1" ht="25.5" customHeight="1">
      <c r="B151" s="46"/>
      <c r="C151" s="236" t="s">
        <v>281</v>
      </c>
      <c r="D151" s="236" t="s">
        <v>148</v>
      </c>
      <c r="E151" s="237" t="s">
        <v>282</v>
      </c>
      <c r="F151" s="238" t="s">
        <v>283</v>
      </c>
      <c r="G151" s="239" t="s">
        <v>167</v>
      </c>
      <c r="H151" s="240">
        <v>56.707999999999998</v>
      </c>
      <c r="I151" s="241"/>
      <c r="J151" s="242">
        <f>ROUND(I151*H151,2)</f>
        <v>0</v>
      </c>
      <c r="K151" s="238" t="s">
        <v>152</v>
      </c>
      <c r="L151" s="72"/>
      <c r="M151" s="243" t="s">
        <v>45</v>
      </c>
      <c r="N151" s="244" t="s">
        <v>51</v>
      </c>
      <c r="O151" s="47"/>
      <c r="P151" s="245">
        <f>O151*H151</f>
        <v>0</v>
      </c>
      <c r="Q151" s="245">
        <v>2.6843599999999999</v>
      </c>
      <c r="R151" s="245">
        <f>Q151*H151</f>
        <v>152.22468687999998</v>
      </c>
      <c r="S151" s="245">
        <v>0</v>
      </c>
      <c r="T151" s="246">
        <f>S151*H151</f>
        <v>0</v>
      </c>
      <c r="AR151" s="23" t="s">
        <v>153</v>
      </c>
      <c r="AT151" s="23" t="s">
        <v>148</v>
      </c>
      <c r="AU151" s="23" t="s">
        <v>89</v>
      </c>
      <c r="AY151" s="23" t="s">
        <v>146</v>
      </c>
      <c r="BE151" s="247">
        <f>IF(N151="základní",J151,0)</f>
        <v>0</v>
      </c>
      <c r="BF151" s="247">
        <f>IF(N151="snížená",J151,0)</f>
        <v>0</v>
      </c>
      <c r="BG151" s="247">
        <f>IF(N151="zákl. přenesená",J151,0)</f>
        <v>0</v>
      </c>
      <c r="BH151" s="247">
        <f>IF(N151="sníž. přenesená",J151,0)</f>
        <v>0</v>
      </c>
      <c r="BI151" s="247">
        <f>IF(N151="nulová",J151,0)</f>
        <v>0</v>
      </c>
      <c r="BJ151" s="23" t="s">
        <v>87</v>
      </c>
      <c r="BK151" s="247">
        <f>ROUND(I151*H151,2)</f>
        <v>0</v>
      </c>
      <c r="BL151" s="23" t="s">
        <v>153</v>
      </c>
      <c r="BM151" s="23" t="s">
        <v>284</v>
      </c>
    </row>
    <row r="152" s="12" customFormat="1">
      <c r="B152" s="248"/>
      <c r="C152" s="249"/>
      <c r="D152" s="250" t="s">
        <v>155</v>
      </c>
      <c r="E152" s="251" t="s">
        <v>45</v>
      </c>
      <c r="F152" s="252" t="s">
        <v>285</v>
      </c>
      <c r="G152" s="249"/>
      <c r="H152" s="253">
        <v>16.388000000000002</v>
      </c>
      <c r="I152" s="254"/>
      <c r="J152" s="249"/>
      <c r="K152" s="249"/>
      <c r="L152" s="255"/>
      <c r="M152" s="256"/>
      <c r="N152" s="257"/>
      <c r="O152" s="257"/>
      <c r="P152" s="257"/>
      <c r="Q152" s="257"/>
      <c r="R152" s="257"/>
      <c r="S152" s="257"/>
      <c r="T152" s="258"/>
      <c r="AT152" s="259" t="s">
        <v>155</v>
      </c>
      <c r="AU152" s="259" t="s">
        <v>89</v>
      </c>
      <c r="AV152" s="12" t="s">
        <v>89</v>
      </c>
      <c r="AW152" s="12" t="s">
        <v>43</v>
      </c>
      <c r="AX152" s="12" t="s">
        <v>80</v>
      </c>
      <c r="AY152" s="259" t="s">
        <v>146</v>
      </c>
    </row>
    <row r="153" s="12" customFormat="1">
      <c r="B153" s="248"/>
      <c r="C153" s="249"/>
      <c r="D153" s="250" t="s">
        <v>155</v>
      </c>
      <c r="E153" s="251" t="s">
        <v>45</v>
      </c>
      <c r="F153" s="252" t="s">
        <v>286</v>
      </c>
      <c r="G153" s="249"/>
      <c r="H153" s="253">
        <v>40.32</v>
      </c>
      <c r="I153" s="254"/>
      <c r="J153" s="249"/>
      <c r="K153" s="249"/>
      <c r="L153" s="255"/>
      <c r="M153" s="256"/>
      <c r="N153" s="257"/>
      <c r="O153" s="257"/>
      <c r="P153" s="257"/>
      <c r="Q153" s="257"/>
      <c r="R153" s="257"/>
      <c r="S153" s="257"/>
      <c r="T153" s="258"/>
      <c r="AT153" s="259" t="s">
        <v>155</v>
      </c>
      <c r="AU153" s="259" t="s">
        <v>89</v>
      </c>
      <c r="AV153" s="12" t="s">
        <v>89</v>
      </c>
      <c r="AW153" s="12" t="s">
        <v>43</v>
      </c>
      <c r="AX153" s="12" t="s">
        <v>80</v>
      </c>
      <c r="AY153" s="259" t="s">
        <v>146</v>
      </c>
    </row>
    <row r="154" s="13" customFormat="1">
      <c r="B154" s="270"/>
      <c r="C154" s="271"/>
      <c r="D154" s="250" t="s">
        <v>155</v>
      </c>
      <c r="E154" s="272" t="s">
        <v>45</v>
      </c>
      <c r="F154" s="273" t="s">
        <v>187</v>
      </c>
      <c r="G154" s="271"/>
      <c r="H154" s="274">
        <v>56.707999999999998</v>
      </c>
      <c r="I154" s="275"/>
      <c r="J154" s="271"/>
      <c r="K154" s="271"/>
      <c r="L154" s="276"/>
      <c r="M154" s="277"/>
      <c r="N154" s="278"/>
      <c r="O154" s="278"/>
      <c r="P154" s="278"/>
      <c r="Q154" s="278"/>
      <c r="R154" s="278"/>
      <c r="S154" s="278"/>
      <c r="T154" s="279"/>
      <c r="AT154" s="280" t="s">
        <v>155</v>
      </c>
      <c r="AU154" s="280" t="s">
        <v>89</v>
      </c>
      <c r="AV154" s="13" t="s">
        <v>153</v>
      </c>
      <c r="AW154" s="13" t="s">
        <v>43</v>
      </c>
      <c r="AX154" s="13" t="s">
        <v>87</v>
      </c>
      <c r="AY154" s="280" t="s">
        <v>146</v>
      </c>
    </row>
    <row r="155" s="1" customFormat="1" ht="16.5" customHeight="1">
      <c r="B155" s="46"/>
      <c r="C155" s="236" t="s">
        <v>287</v>
      </c>
      <c r="D155" s="236" t="s">
        <v>148</v>
      </c>
      <c r="E155" s="237" t="s">
        <v>288</v>
      </c>
      <c r="F155" s="238" t="s">
        <v>289</v>
      </c>
      <c r="G155" s="239" t="s">
        <v>290</v>
      </c>
      <c r="H155" s="240">
        <v>926</v>
      </c>
      <c r="I155" s="241"/>
      <c r="J155" s="242">
        <f>ROUND(I155*H155,2)</f>
        <v>0</v>
      </c>
      <c r="K155" s="238" t="s">
        <v>45</v>
      </c>
      <c r="L155" s="72"/>
      <c r="M155" s="243" t="s">
        <v>45</v>
      </c>
      <c r="N155" s="244" t="s">
        <v>51</v>
      </c>
      <c r="O155" s="47"/>
      <c r="P155" s="245">
        <f>O155*H155</f>
        <v>0</v>
      </c>
      <c r="Q155" s="245">
        <v>0.0030599999999999998</v>
      </c>
      <c r="R155" s="245">
        <f>Q155*H155</f>
        <v>2.8335599999999999</v>
      </c>
      <c r="S155" s="245">
        <v>0</v>
      </c>
      <c r="T155" s="246">
        <f>S155*H155</f>
        <v>0</v>
      </c>
      <c r="AR155" s="23" t="s">
        <v>153</v>
      </c>
      <c r="AT155" s="23" t="s">
        <v>148</v>
      </c>
      <c r="AU155" s="23" t="s">
        <v>89</v>
      </c>
      <c r="AY155" s="23" t="s">
        <v>146</v>
      </c>
      <c r="BE155" s="247">
        <f>IF(N155="základní",J155,0)</f>
        <v>0</v>
      </c>
      <c r="BF155" s="247">
        <f>IF(N155="snížená",J155,0)</f>
        <v>0</v>
      </c>
      <c r="BG155" s="247">
        <f>IF(N155="zákl. přenesená",J155,0)</f>
        <v>0</v>
      </c>
      <c r="BH155" s="247">
        <f>IF(N155="sníž. přenesená",J155,0)</f>
        <v>0</v>
      </c>
      <c r="BI155" s="247">
        <f>IF(N155="nulová",J155,0)</f>
        <v>0</v>
      </c>
      <c r="BJ155" s="23" t="s">
        <v>87</v>
      </c>
      <c r="BK155" s="247">
        <f>ROUND(I155*H155,2)</f>
        <v>0</v>
      </c>
      <c r="BL155" s="23" t="s">
        <v>153</v>
      </c>
      <c r="BM155" s="23" t="s">
        <v>291</v>
      </c>
    </row>
    <row r="156" s="1" customFormat="1">
      <c r="B156" s="46"/>
      <c r="C156" s="74"/>
      <c r="D156" s="250" t="s">
        <v>219</v>
      </c>
      <c r="E156" s="74"/>
      <c r="F156" s="281" t="s">
        <v>292</v>
      </c>
      <c r="G156" s="74"/>
      <c r="H156" s="74"/>
      <c r="I156" s="204"/>
      <c r="J156" s="74"/>
      <c r="K156" s="74"/>
      <c r="L156" s="72"/>
      <c r="M156" s="282"/>
      <c r="N156" s="47"/>
      <c r="O156" s="47"/>
      <c r="P156" s="47"/>
      <c r="Q156" s="47"/>
      <c r="R156" s="47"/>
      <c r="S156" s="47"/>
      <c r="T156" s="95"/>
      <c r="AT156" s="23" t="s">
        <v>219</v>
      </c>
      <c r="AU156" s="23" t="s">
        <v>89</v>
      </c>
    </row>
    <row r="157" s="12" customFormat="1">
      <c r="B157" s="248"/>
      <c r="C157" s="249"/>
      <c r="D157" s="250" t="s">
        <v>155</v>
      </c>
      <c r="E157" s="251" t="s">
        <v>45</v>
      </c>
      <c r="F157" s="252" t="s">
        <v>293</v>
      </c>
      <c r="G157" s="249"/>
      <c r="H157" s="253">
        <v>926</v>
      </c>
      <c r="I157" s="254"/>
      <c r="J157" s="249"/>
      <c r="K157" s="249"/>
      <c r="L157" s="255"/>
      <c r="M157" s="256"/>
      <c r="N157" s="257"/>
      <c r="O157" s="257"/>
      <c r="P157" s="257"/>
      <c r="Q157" s="257"/>
      <c r="R157" s="257"/>
      <c r="S157" s="257"/>
      <c r="T157" s="258"/>
      <c r="AT157" s="259" t="s">
        <v>155</v>
      </c>
      <c r="AU157" s="259" t="s">
        <v>89</v>
      </c>
      <c r="AV157" s="12" t="s">
        <v>89</v>
      </c>
      <c r="AW157" s="12" t="s">
        <v>43</v>
      </c>
      <c r="AX157" s="12" t="s">
        <v>87</v>
      </c>
      <c r="AY157" s="259" t="s">
        <v>146</v>
      </c>
    </row>
    <row r="158" s="1" customFormat="1" ht="16.5" customHeight="1">
      <c r="B158" s="46"/>
      <c r="C158" s="236" t="s">
        <v>294</v>
      </c>
      <c r="D158" s="236" t="s">
        <v>148</v>
      </c>
      <c r="E158" s="237" t="s">
        <v>295</v>
      </c>
      <c r="F158" s="238" t="s">
        <v>296</v>
      </c>
      <c r="G158" s="239" t="s">
        <v>290</v>
      </c>
      <c r="H158" s="240">
        <v>38</v>
      </c>
      <c r="I158" s="241"/>
      <c r="J158" s="242">
        <f>ROUND(I158*H158,2)</f>
        <v>0</v>
      </c>
      <c r="K158" s="238" t="s">
        <v>45</v>
      </c>
      <c r="L158" s="72"/>
      <c r="M158" s="243" t="s">
        <v>45</v>
      </c>
      <c r="N158" s="244" t="s">
        <v>51</v>
      </c>
      <c r="O158" s="47"/>
      <c r="P158" s="245">
        <f>O158*H158</f>
        <v>0</v>
      </c>
      <c r="Q158" s="245">
        <v>0.0030599999999999998</v>
      </c>
      <c r="R158" s="245">
        <f>Q158*H158</f>
        <v>0.11627999999999999</v>
      </c>
      <c r="S158" s="245">
        <v>0</v>
      </c>
      <c r="T158" s="246">
        <f>S158*H158</f>
        <v>0</v>
      </c>
      <c r="AR158" s="23" t="s">
        <v>153</v>
      </c>
      <c r="AT158" s="23" t="s">
        <v>148</v>
      </c>
      <c r="AU158" s="23" t="s">
        <v>89</v>
      </c>
      <c r="AY158" s="23" t="s">
        <v>146</v>
      </c>
      <c r="BE158" s="247">
        <f>IF(N158="základní",J158,0)</f>
        <v>0</v>
      </c>
      <c r="BF158" s="247">
        <f>IF(N158="snížená",J158,0)</f>
        <v>0</v>
      </c>
      <c r="BG158" s="247">
        <f>IF(N158="zákl. přenesená",J158,0)</f>
        <v>0</v>
      </c>
      <c r="BH158" s="247">
        <f>IF(N158="sníž. přenesená",J158,0)</f>
        <v>0</v>
      </c>
      <c r="BI158" s="247">
        <f>IF(N158="nulová",J158,0)</f>
        <v>0</v>
      </c>
      <c r="BJ158" s="23" t="s">
        <v>87</v>
      </c>
      <c r="BK158" s="247">
        <f>ROUND(I158*H158,2)</f>
        <v>0</v>
      </c>
      <c r="BL158" s="23" t="s">
        <v>153</v>
      </c>
      <c r="BM158" s="23" t="s">
        <v>297</v>
      </c>
    </row>
    <row r="159" s="1" customFormat="1">
      <c r="B159" s="46"/>
      <c r="C159" s="74"/>
      <c r="D159" s="250" t="s">
        <v>219</v>
      </c>
      <c r="E159" s="74"/>
      <c r="F159" s="281" t="s">
        <v>298</v>
      </c>
      <c r="G159" s="74"/>
      <c r="H159" s="74"/>
      <c r="I159" s="204"/>
      <c r="J159" s="74"/>
      <c r="K159" s="74"/>
      <c r="L159" s="72"/>
      <c r="M159" s="282"/>
      <c r="N159" s="47"/>
      <c r="O159" s="47"/>
      <c r="P159" s="47"/>
      <c r="Q159" s="47"/>
      <c r="R159" s="47"/>
      <c r="S159" s="47"/>
      <c r="T159" s="95"/>
      <c r="AT159" s="23" t="s">
        <v>219</v>
      </c>
      <c r="AU159" s="23" t="s">
        <v>89</v>
      </c>
    </row>
    <row r="160" s="12" customFormat="1">
      <c r="B160" s="248"/>
      <c r="C160" s="249"/>
      <c r="D160" s="250" t="s">
        <v>155</v>
      </c>
      <c r="E160" s="251" t="s">
        <v>45</v>
      </c>
      <c r="F160" s="252" t="s">
        <v>299</v>
      </c>
      <c r="G160" s="249"/>
      <c r="H160" s="253">
        <v>38</v>
      </c>
      <c r="I160" s="254"/>
      <c r="J160" s="249"/>
      <c r="K160" s="249"/>
      <c r="L160" s="255"/>
      <c r="M160" s="256"/>
      <c r="N160" s="257"/>
      <c r="O160" s="257"/>
      <c r="P160" s="257"/>
      <c r="Q160" s="257"/>
      <c r="R160" s="257"/>
      <c r="S160" s="257"/>
      <c r="T160" s="258"/>
      <c r="AT160" s="259" t="s">
        <v>155</v>
      </c>
      <c r="AU160" s="259" t="s">
        <v>89</v>
      </c>
      <c r="AV160" s="12" t="s">
        <v>89</v>
      </c>
      <c r="AW160" s="12" t="s">
        <v>43</v>
      </c>
      <c r="AX160" s="12" t="s">
        <v>87</v>
      </c>
      <c r="AY160" s="259" t="s">
        <v>146</v>
      </c>
    </row>
    <row r="161" s="1" customFormat="1" ht="16.5" customHeight="1">
      <c r="B161" s="46"/>
      <c r="C161" s="236" t="s">
        <v>300</v>
      </c>
      <c r="D161" s="236" t="s">
        <v>148</v>
      </c>
      <c r="E161" s="237" t="s">
        <v>301</v>
      </c>
      <c r="F161" s="238" t="s">
        <v>302</v>
      </c>
      <c r="G161" s="239" t="s">
        <v>167</v>
      </c>
      <c r="H161" s="240">
        <v>14.060000000000001</v>
      </c>
      <c r="I161" s="241"/>
      <c r="J161" s="242">
        <f>ROUND(I161*H161,2)</f>
        <v>0</v>
      </c>
      <c r="K161" s="238" t="s">
        <v>152</v>
      </c>
      <c r="L161" s="72"/>
      <c r="M161" s="243" t="s">
        <v>45</v>
      </c>
      <c r="N161" s="244" t="s">
        <v>51</v>
      </c>
      <c r="O161" s="47"/>
      <c r="P161" s="245">
        <f>O161*H161</f>
        <v>0</v>
      </c>
      <c r="Q161" s="245">
        <v>0</v>
      </c>
      <c r="R161" s="245">
        <f>Q161*H161</f>
        <v>0</v>
      </c>
      <c r="S161" s="245">
        <v>0</v>
      </c>
      <c r="T161" s="246">
        <f>S161*H161</f>
        <v>0</v>
      </c>
      <c r="AR161" s="23" t="s">
        <v>153</v>
      </c>
      <c r="AT161" s="23" t="s">
        <v>148</v>
      </c>
      <c r="AU161" s="23" t="s">
        <v>89</v>
      </c>
      <c r="AY161" s="23" t="s">
        <v>146</v>
      </c>
      <c r="BE161" s="247">
        <f>IF(N161="základní",J161,0)</f>
        <v>0</v>
      </c>
      <c r="BF161" s="247">
        <f>IF(N161="snížená",J161,0)</f>
        <v>0</v>
      </c>
      <c r="BG161" s="247">
        <f>IF(N161="zákl. přenesená",J161,0)</f>
        <v>0</v>
      </c>
      <c r="BH161" s="247">
        <f>IF(N161="sníž. přenesená",J161,0)</f>
        <v>0</v>
      </c>
      <c r="BI161" s="247">
        <f>IF(N161="nulová",J161,0)</f>
        <v>0</v>
      </c>
      <c r="BJ161" s="23" t="s">
        <v>87</v>
      </c>
      <c r="BK161" s="247">
        <f>ROUND(I161*H161,2)</f>
        <v>0</v>
      </c>
      <c r="BL161" s="23" t="s">
        <v>153</v>
      </c>
      <c r="BM161" s="23" t="s">
        <v>303</v>
      </c>
    </row>
    <row r="162" s="12" customFormat="1">
      <c r="B162" s="248"/>
      <c r="C162" s="249"/>
      <c r="D162" s="250" t="s">
        <v>155</v>
      </c>
      <c r="E162" s="251" t="s">
        <v>45</v>
      </c>
      <c r="F162" s="252" t="s">
        <v>304</v>
      </c>
      <c r="G162" s="249"/>
      <c r="H162" s="253">
        <v>7.0300000000000002</v>
      </c>
      <c r="I162" s="254"/>
      <c r="J162" s="249"/>
      <c r="K162" s="249"/>
      <c r="L162" s="255"/>
      <c r="M162" s="256"/>
      <c r="N162" s="257"/>
      <c r="O162" s="257"/>
      <c r="P162" s="257"/>
      <c r="Q162" s="257"/>
      <c r="R162" s="257"/>
      <c r="S162" s="257"/>
      <c r="T162" s="258"/>
      <c r="AT162" s="259" t="s">
        <v>155</v>
      </c>
      <c r="AU162" s="259" t="s">
        <v>89</v>
      </c>
      <c r="AV162" s="12" t="s">
        <v>89</v>
      </c>
      <c r="AW162" s="12" t="s">
        <v>43</v>
      </c>
      <c r="AX162" s="12" t="s">
        <v>80</v>
      </c>
      <c r="AY162" s="259" t="s">
        <v>146</v>
      </c>
    </row>
    <row r="163" s="12" customFormat="1">
      <c r="B163" s="248"/>
      <c r="C163" s="249"/>
      <c r="D163" s="250" t="s">
        <v>155</v>
      </c>
      <c r="E163" s="251" t="s">
        <v>45</v>
      </c>
      <c r="F163" s="252" t="s">
        <v>305</v>
      </c>
      <c r="G163" s="249"/>
      <c r="H163" s="253">
        <v>7.0300000000000002</v>
      </c>
      <c r="I163" s="254"/>
      <c r="J163" s="249"/>
      <c r="K163" s="249"/>
      <c r="L163" s="255"/>
      <c r="M163" s="256"/>
      <c r="N163" s="257"/>
      <c r="O163" s="257"/>
      <c r="P163" s="257"/>
      <c r="Q163" s="257"/>
      <c r="R163" s="257"/>
      <c r="S163" s="257"/>
      <c r="T163" s="258"/>
      <c r="AT163" s="259" t="s">
        <v>155</v>
      </c>
      <c r="AU163" s="259" t="s">
        <v>89</v>
      </c>
      <c r="AV163" s="12" t="s">
        <v>89</v>
      </c>
      <c r="AW163" s="12" t="s">
        <v>43</v>
      </c>
      <c r="AX163" s="12" t="s">
        <v>80</v>
      </c>
      <c r="AY163" s="259" t="s">
        <v>146</v>
      </c>
    </row>
    <row r="164" s="13" customFormat="1">
      <c r="B164" s="270"/>
      <c r="C164" s="271"/>
      <c r="D164" s="250" t="s">
        <v>155</v>
      </c>
      <c r="E164" s="272" t="s">
        <v>45</v>
      </c>
      <c r="F164" s="273" t="s">
        <v>187</v>
      </c>
      <c r="G164" s="271"/>
      <c r="H164" s="274">
        <v>14.060000000000001</v>
      </c>
      <c r="I164" s="275"/>
      <c r="J164" s="271"/>
      <c r="K164" s="271"/>
      <c r="L164" s="276"/>
      <c r="M164" s="277"/>
      <c r="N164" s="278"/>
      <c r="O164" s="278"/>
      <c r="P164" s="278"/>
      <c r="Q164" s="278"/>
      <c r="R164" s="278"/>
      <c r="S164" s="278"/>
      <c r="T164" s="279"/>
      <c r="AT164" s="280" t="s">
        <v>155</v>
      </c>
      <c r="AU164" s="280" t="s">
        <v>89</v>
      </c>
      <c r="AV164" s="13" t="s">
        <v>153</v>
      </c>
      <c r="AW164" s="13" t="s">
        <v>43</v>
      </c>
      <c r="AX164" s="13" t="s">
        <v>87</v>
      </c>
      <c r="AY164" s="280" t="s">
        <v>146</v>
      </c>
    </row>
    <row r="165" s="1" customFormat="1" ht="16.5" customHeight="1">
      <c r="B165" s="46"/>
      <c r="C165" s="236" t="s">
        <v>306</v>
      </c>
      <c r="D165" s="236" t="s">
        <v>148</v>
      </c>
      <c r="E165" s="237" t="s">
        <v>307</v>
      </c>
      <c r="F165" s="238" t="s">
        <v>308</v>
      </c>
      <c r="G165" s="239" t="s">
        <v>151</v>
      </c>
      <c r="H165" s="240">
        <v>82.400000000000006</v>
      </c>
      <c r="I165" s="241"/>
      <c r="J165" s="242">
        <f>ROUND(I165*H165,2)</f>
        <v>0</v>
      </c>
      <c r="K165" s="238" t="s">
        <v>152</v>
      </c>
      <c r="L165" s="72"/>
      <c r="M165" s="243" t="s">
        <v>45</v>
      </c>
      <c r="N165" s="244" t="s">
        <v>51</v>
      </c>
      <c r="O165" s="47"/>
      <c r="P165" s="245">
        <f>O165*H165</f>
        <v>0</v>
      </c>
      <c r="Q165" s="245">
        <v>0.041739999999999999</v>
      </c>
      <c r="R165" s="245">
        <f>Q165*H165</f>
        <v>3.4393760000000002</v>
      </c>
      <c r="S165" s="245">
        <v>0</v>
      </c>
      <c r="T165" s="246">
        <f>S165*H165</f>
        <v>0</v>
      </c>
      <c r="AR165" s="23" t="s">
        <v>153</v>
      </c>
      <c r="AT165" s="23" t="s">
        <v>148</v>
      </c>
      <c r="AU165" s="23" t="s">
        <v>89</v>
      </c>
      <c r="AY165" s="23" t="s">
        <v>146</v>
      </c>
      <c r="BE165" s="247">
        <f>IF(N165="základní",J165,0)</f>
        <v>0</v>
      </c>
      <c r="BF165" s="247">
        <f>IF(N165="snížená",J165,0)</f>
        <v>0</v>
      </c>
      <c r="BG165" s="247">
        <f>IF(N165="zákl. přenesená",J165,0)</f>
        <v>0</v>
      </c>
      <c r="BH165" s="247">
        <f>IF(N165="sníž. přenesená",J165,0)</f>
        <v>0</v>
      </c>
      <c r="BI165" s="247">
        <f>IF(N165="nulová",J165,0)</f>
        <v>0</v>
      </c>
      <c r="BJ165" s="23" t="s">
        <v>87</v>
      </c>
      <c r="BK165" s="247">
        <f>ROUND(I165*H165,2)</f>
        <v>0</v>
      </c>
      <c r="BL165" s="23" t="s">
        <v>153</v>
      </c>
      <c r="BM165" s="23" t="s">
        <v>309</v>
      </c>
    </row>
    <row r="166" s="12" customFormat="1">
      <c r="B166" s="248"/>
      <c r="C166" s="249"/>
      <c r="D166" s="250" t="s">
        <v>155</v>
      </c>
      <c r="E166" s="251" t="s">
        <v>45</v>
      </c>
      <c r="F166" s="252" t="s">
        <v>310</v>
      </c>
      <c r="G166" s="249"/>
      <c r="H166" s="253">
        <v>82.400000000000006</v>
      </c>
      <c r="I166" s="254"/>
      <c r="J166" s="249"/>
      <c r="K166" s="249"/>
      <c r="L166" s="255"/>
      <c r="M166" s="256"/>
      <c r="N166" s="257"/>
      <c r="O166" s="257"/>
      <c r="P166" s="257"/>
      <c r="Q166" s="257"/>
      <c r="R166" s="257"/>
      <c r="S166" s="257"/>
      <c r="T166" s="258"/>
      <c r="AT166" s="259" t="s">
        <v>155</v>
      </c>
      <c r="AU166" s="259" t="s">
        <v>89</v>
      </c>
      <c r="AV166" s="12" t="s">
        <v>89</v>
      </c>
      <c r="AW166" s="12" t="s">
        <v>43</v>
      </c>
      <c r="AX166" s="12" t="s">
        <v>87</v>
      </c>
      <c r="AY166" s="259" t="s">
        <v>146</v>
      </c>
    </row>
    <row r="167" s="1" customFormat="1" ht="16.5" customHeight="1">
      <c r="B167" s="46"/>
      <c r="C167" s="236" t="s">
        <v>311</v>
      </c>
      <c r="D167" s="236" t="s">
        <v>148</v>
      </c>
      <c r="E167" s="237" t="s">
        <v>312</v>
      </c>
      <c r="F167" s="238" t="s">
        <v>313</v>
      </c>
      <c r="G167" s="239" t="s">
        <v>151</v>
      </c>
      <c r="H167" s="240">
        <v>82.400000000000006</v>
      </c>
      <c r="I167" s="241"/>
      <c r="J167" s="242">
        <f>ROUND(I167*H167,2)</f>
        <v>0</v>
      </c>
      <c r="K167" s="238" t="s">
        <v>152</v>
      </c>
      <c r="L167" s="72"/>
      <c r="M167" s="243" t="s">
        <v>45</v>
      </c>
      <c r="N167" s="244" t="s">
        <v>51</v>
      </c>
      <c r="O167" s="47"/>
      <c r="P167" s="245">
        <f>O167*H167</f>
        <v>0</v>
      </c>
      <c r="Q167" s="245">
        <v>2.0000000000000002E-05</v>
      </c>
      <c r="R167" s="245">
        <f>Q167*H167</f>
        <v>0.0016480000000000002</v>
      </c>
      <c r="S167" s="245">
        <v>0</v>
      </c>
      <c r="T167" s="246">
        <f>S167*H167</f>
        <v>0</v>
      </c>
      <c r="AR167" s="23" t="s">
        <v>153</v>
      </c>
      <c r="AT167" s="23" t="s">
        <v>148</v>
      </c>
      <c r="AU167" s="23" t="s">
        <v>89</v>
      </c>
      <c r="AY167" s="23" t="s">
        <v>146</v>
      </c>
      <c r="BE167" s="247">
        <f>IF(N167="základní",J167,0)</f>
        <v>0</v>
      </c>
      <c r="BF167" s="247">
        <f>IF(N167="snížená",J167,0)</f>
        <v>0</v>
      </c>
      <c r="BG167" s="247">
        <f>IF(N167="zákl. přenesená",J167,0)</f>
        <v>0</v>
      </c>
      <c r="BH167" s="247">
        <f>IF(N167="sníž. přenesená",J167,0)</f>
        <v>0</v>
      </c>
      <c r="BI167" s="247">
        <f>IF(N167="nulová",J167,0)</f>
        <v>0</v>
      </c>
      <c r="BJ167" s="23" t="s">
        <v>87</v>
      </c>
      <c r="BK167" s="247">
        <f>ROUND(I167*H167,2)</f>
        <v>0</v>
      </c>
      <c r="BL167" s="23" t="s">
        <v>153</v>
      </c>
      <c r="BM167" s="23" t="s">
        <v>314</v>
      </c>
    </row>
    <row r="168" s="1" customFormat="1" ht="16.5" customHeight="1">
      <c r="B168" s="46"/>
      <c r="C168" s="236" t="s">
        <v>315</v>
      </c>
      <c r="D168" s="236" t="s">
        <v>148</v>
      </c>
      <c r="E168" s="237" t="s">
        <v>316</v>
      </c>
      <c r="F168" s="238" t="s">
        <v>317</v>
      </c>
      <c r="G168" s="239" t="s">
        <v>173</v>
      </c>
      <c r="H168" s="240">
        <v>2.9980000000000002</v>
      </c>
      <c r="I168" s="241"/>
      <c r="J168" s="242">
        <f>ROUND(I168*H168,2)</f>
        <v>0</v>
      </c>
      <c r="K168" s="238" t="s">
        <v>152</v>
      </c>
      <c r="L168" s="72"/>
      <c r="M168" s="243" t="s">
        <v>45</v>
      </c>
      <c r="N168" s="244" t="s">
        <v>51</v>
      </c>
      <c r="O168" s="47"/>
      <c r="P168" s="245">
        <f>O168*H168</f>
        <v>0</v>
      </c>
      <c r="Q168" s="245">
        <v>1.04877</v>
      </c>
      <c r="R168" s="245">
        <f>Q168*H168</f>
        <v>3.1442124600000003</v>
      </c>
      <c r="S168" s="245">
        <v>0</v>
      </c>
      <c r="T168" s="246">
        <f>S168*H168</f>
        <v>0</v>
      </c>
      <c r="AR168" s="23" t="s">
        <v>153</v>
      </c>
      <c r="AT168" s="23" t="s">
        <v>148</v>
      </c>
      <c r="AU168" s="23" t="s">
        <v>89</v>
      </c>
      <c r="AY168" s="23" t="s">
        <v>146</v>
      </c>
      <c r="BE168" s="247">
        <f>IF(N168="základní",J168,0)</f>
        <v>0</v>
      </c>
      <c r="BF168" s="247">
        <f>IF(N168="snížená",J168,0)</f>
        <v>0</v>
      </c>
      <c r="BG168" s="247">
        <f>IF(N168="zákl. přenesená",J168,0)</f>
        <v>0</v>
      </c>
      <c r="BH168" s="247">
        <f>IF(N168="sníž. přenesená",J168,0)</f>
        <v>0</v>
      </c>
      <c r="BI168" s="247">
        <f>IF(N168="nulová",J168,0)</f>
        <v>0</v>
      </c>
      <c r="BJ168" s="23" t="s">
        <v>87</v>
      </c>
      <c r="BK168" s="247">
        <f>ROUND(I168*H168,2)</f>
        <v>0</v>
      </c>
      <c r="BL168" s="23" t="s">
        <v>153</v>
      </c>
      <c r="BM168" s="23" t="s">
        <v>318</v>
      </c>
    </row>
    <row r="169" s="12" customFormat="1">
      <c r="B169" s="248"/>
      <c r="C169" s="249"/>
      <c r="D169" s="250" t="s">
        <v>155</v>
      </c>
      <c r="E169" s="251" t="s">
        <v>45</v>
      </c>
      <c r="F169" s="252" t="s">
        <v>319</v>
      </c>
      <c r="G169" s="249"/>
      <c r="H169" s="253">
        <v>2.9980000000000002</v>
      </c>
      <c r="I169" s="254"/>
      <c r="J169" s="249"/>
      <c r="K169" s="249"/>
      <c r="L169" s="255"/>
      <c r="M169" s="256"/>
      <c r="N169" s="257"/>
      <c r="O169" s="257"/>
      <c r="P169" s="257"/>
      <c r="Q169" s="257"/>
      <c r="R169" s="257"/>
      <c r="S169" s="257"/>
      <c r="T169" s="258"/>
      <c r="AT169" s="259" t="s">
        <v>155</v>
      </c>
      <c r="AU169" s="259" t="s">
        <v>89</v>
      </c>
      <c r="AV169" s="12" t="s">
        <v>89</v>
      </c>
      <c r="AW169" s="12" t="s">
        <v>43</v>
      </c>
      <c r="AX169" s="12" t="s">
        <v>87</v>
      </c>
      <c r="AY169" s="259" t="s">
        <v>146</v>
      </c>
    </row>
    <row r="170" s="1" customFormat="1" ht="16.5" customHeight="1">
      <c r="B170" s="46"/>
      <c r="C170" s="236" t="s">
        <v>320</v>
      </c>
      <c r="D170" s="236" t="s">
        <v>148</v>
      </c>
      <c r="E170" s="237" t="s">
        <v>321</v>
      </c>
      <c r="F170" s="238" t="s">
        <v>322</v>
      </c>
      <c r="G170" s="239" t="s">
        <v>167</v>
      </c>
      <c r="H170" s="240">
        <v>52.810000000000002</v>
      </c>
      <c r="I170" s="241"/>
      <c r="J170" s="242">
        <f>ROUND(I170*H170,2)</f>
        <v>0</v>
      </c>
      <c r="K170" s="238" t="s">
        <v>152</v>
      </c>
      <c r="L170" s="72"/>
      <c r="M170" s="243" t="s">
        <v>45</v>
      </c>
      <c r="N170" s="244" t="s">
        <v>51</v>
      </c>
      <c r="O170" s="47"/>
      <c r="P170" s="245">
        <f>O170*H170</f>
        <v>0</v>
      </c>
      <c r="Q170" s="245">
        <v>0</v>
      </c>
      <c r="R170" s="245">
        <f>Q170*H170</f>
        <v>0</v>
      </c>
      <c r="S170" s="245">
        <v>0</v>
      </c>
      <c r="T170" s="246">
        <f>S170*H170</f>
        <v>0</v>
      </c>
      <c r="AR170" s="23" t="s">
        <v>153</v>
      </c>
      <c r="AT170" s="23" t="s">
        <v>148</v>
      </c>
      <c r="AU170" s="23" t="s">
        <v>89</v>
      </c>
      <c r="AY170" s="23" t="s">
        <v>146</v>
      </c>
      <c r="BE170" s="247">
        <f>IF(N170="základní",J170,0)</f>
        <v>0</v>
      </c>
      <c r="BF170" s="247">
        <f>IF(N170="snížená",J170,0)</f>
        <v>0</v>
      </c>
      <c r="BG170" s="247">
        <f>IF(N170="zákl. přenesená",J170,0)</f>
        <v>0</v>
      </c>
      <c r="BH170" s="247">
        <f>IF(N170="sníž. přenesená",J170,0)</f>
        <v>0</v>
      </c>
      <c r="BI170" s="247">
        <f>IF(N170="nulová",J170,0)</f>
        <v>0</v>
      </c>
      <c r="BJ170" s="23" t="s">
        <v>87</v>
      </c>
      <c r="BK170" s="247">
        <f>ROUND(I170*H170,2)</f>
        <v>0</v>
      </c>
      <c r="BL170" s="23" t="s">
        <v>153</v>
      </c>
      <c r="BM170" s="23" t="s">
        <v>323</v>
      </c>
    </row>
    <row r="171" s="12" customFormat="1">
      <c r="B171" s="248"/>
      <c r="C171" s="249"/>
      <c r="D171" s="250" t="s">
        <v>155</v>
      </c>
      <c r="E171" s="251" t="s">
        <v>45</v>
      </c>
      <c r="F171" s="252" t="s">
        <v>324</v>
      </c>
      <c r="G171" s="249"/>
      <c r="H171" s="253">
        <v>52.810000000000002</v>
      </c>
      <c r="I171" s="254"/>
      <c r="J171" s="249"/>
      <c r="K171" s="249"/>
      <c r="L171" s="255"/>
      <c r="M171" s="256"/>
      <c r="N171" s="257"/>
      <c r="O171" s="257"/>
      <c r="P171" s="257"/>
      <c r="Q171" s="257"/>
      <c r="R171" s="257"/>
      <c r="S171" s="257"/>
      <c r="T171" s="258"/>
      <c r="AT171" s="259" t="s">
        <v>155</v>
      </c>
      <c r="AU171" s="259" t="s">
        <v>89</v>
      </c>
      <c r="AV171" s="12" t="s">
        <v>89</v>
      </c>
      <c r="AW171" s="12" t="s">
        <v>43</v>
      </c>
      <c r="AX171" s="12" t="s">
        <v>87</v>
      </c>
      <c r="AY171" s="259" t="s">
        <v>146</v>
      </c>
    </row>
    <row r="172" s="1" customFormat="1" ht="16.5" customHeight="1">
      <c r="B172" s="46"/>
      <c r="C172" s="236" t="s">
        <v>325</v>
      </c>
      <c r="D172" s="236" t="s">
        <v>148</v>
      </c>
      <c r="E172" s="237" t="s">
        <v>326</v>
      </c>
      <c r="F172" s="238" t="s">
        <v>327</v>
      </c>
      <c r="G172" s="239" t="s">
        <v>151</v>
      </c>
      <c r="H172" s="240">
        <v>101.7</v>
      </c>
      <c r="I172" s="241"/>
      <c r="J172" s="242">
        <f>ROUND(I172*H172,2)</f>
        <v>0</v>
      </c>
      <c r="K172" s="238" t="s">
        <v>152</v>
      </c>
      <c r="L172" s="72"/>
      <c r="M172" s="243" t="s">
        <v>45</v>
      </c>
      <c r="N172" s="244" t="s">
        <v>51</v>
      </c>
      <c r="O172" s="47"/>
      <c r="P172" s="245">
        <f>O172*H172</f>
        <v>0</v>
      </c>
      <c r="Q172" s="245">
        <v>0.0076499999999999997</v>
      </c>
      <c r="R172" s="245">
        <f>Q172*H172</f>
        <v>0.77800499999999995</v>
      </c>
      <c r="S172" s="245">
        <v>0</v>
      </c>
      <c r="T172" s="246">
        <f>S172*H172</f>
        <v>0</v>
      </c>
      <c r="AR172" s="23" t="s">
        <v>153</v>
      </c>
      <c r="AT172" s="23" t="s">
        <v>148</v>
      </c>
      <c r="AU172" s="23" t="s">
        <v>89</v>
      </c>
      <c r="AY172" s="23" t="s">
        <v>146</v>
      </c>
      <c r="BE172" s="247">
        <f>IF(N172="základní",J172,0)</f>
        <v>0</v>
      </c>
      <c r="BF172" s="247">
        <f>IF(N172="snížená",J172,0)</f>
        <v>0</v>
      </c>
      <c r="BG172" s="247">
        <f>IF(N172="zákl. přenesená",J172,0)</f>
        <v>0</v>
      </c>
      <c r="BH172" s="247">
        <f>IF(N172="sníž. přenesená",J172,0)</f>
        <v>0</v>
      </c>
      <c r="BI172" s="247">
        <f>IF(N172="nulová",J172,0)</f>
        <v>0</v>
      </c>
      <c r="BJ172" s="23" t="s">
        <v>87</v>
      </c>
      <c r="BK172" s="247">
        <f>ROUND(I172*H172,2)</f>
        <v>0</v>
      </c>
      <c r="BL172" s="23" t="s">
        <v>153</v>
      </c>
      <c r="BM172" s="23" t="s">
        <v>328</v>
      </c>
    </row>
    <row r="173" s="12" customFormat="1">
      <c r="B173" s="248"/>
      <c r="C173" s="249"/>
      <c r="D173" s="250" t="s">
        <v>155</v>
      </c>
      <c r="E173" s="251" t="s">
        <v>45</v>
      </c>
      <c r="F173" s="252" t="s">
        <v>329</v>
      </c>
      <c r="G173" s="249"/>
      <c r="H173" s="253">
        <v>101.7</v>
      </c>
      <c r="I173" s="254"/>
      <c r="J173" s="249"/>
      <c r="K173" s="249"/>
      <c r="L173" s="255"/>
      <c r="M173" s="256"/>
      <c r="N173" s="257"/>
      <c r="O173" s="257"/>
      <c r="P173" s="257"/>
      <c r="Q173" s="257"/>
      <c r="R173" s="257"/>
      <c r="S173" s="257"/>
      <c r="T173" s="258"/>
      <c r="AT173" s="259" t="s">
        <v>155</v>
      </c>
      <c r="AU173" s="259" t="s">
        <v>89</v>
      </c>
      <c r="AV173" s="12" t="s">
        <v>89</v>
      </c>
      <c r="AW173" s="12" t="s">
        <v>43</v>
      </c>
      <c r="AX173" s="12" t="s">
        <v>87</v>
      </c>
      <c r="AY173" s="259" t="s">
        <v>146</v>
      </c>
    </row>
    <row r="174" s="1" customFormat="1" ht="16.5" customHeight="1">
      <c r="B174" s="46"/>
      <c r="C174" s="236" t="s">
        <v>330</v>
      </c>
      <c r="D174" s="236" t="s">
        <v>148</v>
      </c>
      <c r="E174" s="237" t="s">
        <v>331</v>
      </c>
      <c r="F174" s="238" t="s">
        <v>332</v>
      </c>
      <c r="G174" s="239" t="s">
        <v>151</v>
      </c>
      <c r="H174" s="240">
        <v>101.7</v>
      </c>
      <c r="I174" s="241"/>
      <c r="J174" s="242">
        <f>ROUND(I174*H174,2)</f>
        <v>0</v>
      </c>
      <c r="K174" s="238" t="s">
        <v>152</v>
      </c>
      <c r="L174" s="72"/>
      <c r="M174" s="243" t="s">
        <v>45</v>
      </c>
      <c r="N174" s="244" t="s">
        <v>51</v>
      </c>
      <c r="O174" s="47"/>
      <c r="P174" s="245">
        <f>O174*H174</f>
        <v>0</v>
      </c>
      <c r="Q174" s="245">
        <v>0.00085999999999999998</v>
      </c>
      <c r="R174" s="245">
        <f>Q174*H174</f>
        <v>0.087461999999999998</v>
      </c>
      <c r="S174" s="245">
        <v>0</v>
      </c>
      <c r="T174" s="246">
        <f>S174*H174</f>
        <v>0</v>
      </c>
      <c r="AR174" s="23" t="s">
        <v>153</v>
      </c>
      <c r="AT174" s="23" t="s">
        <v>148</v>
      </c>
      <c r="AU174" s="23" t="s">
        <v>89</v>
      </c>
      <c r="AY174" s="23" t="s">
        <v>146</v>
      </c>
      <c r="BE174" s="247">
        <f>IF(N174="základní",J174,0)</f>
        <v>0</v>
      </c>
      <c r="BF174" s="247">
        <f>IF(N174="snížená",J174,0)</f>
        <v>0</v>
      </c>
      <c r="BG174" s="247">
        <f>IF(N174="zákl. přenesená",J174,0)</f>
        <v>0</v>
      </c>
      <c r="BH174" s="247">
        <f>IF(N174="sníž. přenesená",J174,0)</f>
        <v>0</v>
      </c>
      <c r="BI174" s="247">
        <f>IF(N174="nulová",J174,0)</f>
        <v>0</v>
      </c>
      <c r="BJ174" s="23" t="s">
        <v>87</v>
      </c>
      <c r="BK174" s="247">
        <f>ROUND(I174*H174,2)</f>
        <v>0</v>
      </c>
      <c r="BL174" s="23" t="s">
        <v>153</v>
      </c>
      <c r="BM174" s="23" t="s">
        <v>333</v>
      </c>
    </row>
    <row r="175" s="1" customFormat="1" ht="25.5" customHeight="1">
      <c r="B175" s="46"/>
      <c r="C175" s="236" t="s">
        <v>334</v>
      </c>
      <c r="D175" s="236" t="s">
        <v>148</v>
      </c>
      <c r="E175" s="237" t="s">
        <v>335</v>
      </c>
      <c r="F175" s="238" t="s">
        <v>336</v>
      </c>
      <c r="G175" s="239" t="s">
        <v>173</v>
      </c>
      <c r="H175" s="240">
        <v>2.2999999999999998</v>
      </c>
      <c r="I175" s="241"/>
      <c r="J175" s="242">
        <f>ROUND(I175*H175,2)</f>
        <v>0</v>
      </c>
      <c r="K175" s="238" t="s">
        <v>152</v>
      </c>
      <c r="L175" s="72"/>
      <c r="M175" s="243" t="s">
        <v>45</v>
      </c>
      <c r="N175" s="244" t="s">
        <v>51</v>
      </c>
      <c r="O175" s="47"/>
      <c r="P175" s="245">
        <f>O175*H175</f>
        <v>0</v>
      </c>
      <c r="Q175" s="245">
        <v>1.0958000000000001</v>
      </c>
      <c r="R175" s="245">
        <f>Q175*H175</f>
        <v>2.52034</v>
      </c>
      <c r="S175" s="245">
        <v>0</v>
      </c>
      <c r="T175" s="246">
        <f>S175*H175</f>
        <v>0</v>
      </c>
      <c r="AR175" s="23" t="s">
        <v>153</v>
      </c>
      <c r="AT175" s="23" t="s">
        <v>148</v>
      </c>
      <c r="AU175" s="23" t="s">
        <v>89</v>
      </c>
      <c r="AY175" s="23" t="s">
        <v>146</v>
      </c>
      <c r="BE175" s="247">
        <f>IF(N175="základní",J175,0)</f>
        <v>0</v>
      </c>
      <c r="BF175" s="247">
        <f>IF(N175="snížená",J175,0)</f>
        <v>0</v>
      </c>
      <c r="BG175" s="247">
        <f>IF(N175="zákl. přenesená",J175,0)</f>
        <v>0</v>
      </c>
      <c r="BH175" s="247">
        <f>IF(N175="sníž. přenesená",J175,0)</f>
        <v>0</v>
      </c>
      <c r="BI175" s="247">
        <f>IF(N175="nulová",J175,0)</f>
        <v>0</v>
      </c>
      <c r="BJ175" s="23" t="s">
        <v>87</v>
      </c>
      <c r="BK175" s="247">
        <f>ROUND(I175*H175,2)</f>
        <v>0</v>
      </c>
      <c r="BL175" s="23" t="s">
        <v>153</v>
      </c>
      <c r="BM175" s="23" t="s">
        <v>337</v>
      </c>
    </row>
    <row r="176" s="12" customFormat="1">
      <c r="B176" s="248"/>
      <c r="C176" s="249"/>
      <c r="D176" s="250" t="s">
        <v>155</v>
      </c>
      <c r="E176" s="251" t="s">
        <v>45</v>
      </c>
      <c r="F176" s="252" t="s">
        <v>338</v>
      </c>
      <c r="G176" s="249"/>
      <c r="H176" s="253">
        <v>2.2999999999999998</v>
      </c>
      <c r="I176" s="254"/>
      <c r="J176" s="249"/>
      <c r="K176" s="249"/>
      <c r="L176" s="255"/>
      <c r="M176" s="256"/>
      <c r="N176" s="257"/>
      <c r="O176" s="257"/>
      <c r="P176" s="257"/>
      <c r="Q176" s="257"/>
      <c r="R176" s="257"/>
      <c r="S176" s="257"/>
      <c r="T176" s="258"/>
      <c r="AT176" s="259" t="s">
        <v>155</v>
      </c>
      <c r="AU176" s="259" t="s">
        <v>89</v>
      </c>
      <c r="AV176" s="12" t="s">
        <v>89</v>
      </c>
      <c r="AW176" s="12" t="s">
        <v>43</v>
      </c>
      <c r="AX176" s="12" t="s">
        <v>87</v>
      </c>
      <c r="AY176" s="259" t="s">
        <v>146</v>
      </c>
    </row>
    <row r="177" s="1" customFormat="1" ht="16.5" customHeight="1">
      <c r="B177" s="46"/>
      <c r="C177" s="236" t="s">
        <v>339</v>
      </c>
      <c r="D177" s="236" t="s">
        <v>148</v>
      </c>
      <c r="E177" s="237" t="s">
        <v>340</v>
      </c>
      <c r="F177" s="238" t="s">
        <v>341</v>
      </c>
      <c r="G177" s="239" t="s">
        <v>173</v>
      </c>
      <c r="H177" s="240">
        <v>0.60699999999999998</v>
      </c>
      <c r="I177" s="241"/>
      <c r="J177" s="242">
        <f>ROUND(I177*H177,2)</f>
        <v>0</v>
      </c>
      <c r="K177" s="238" t="s">
        <v>152</v>
      </c>
      <c r="L177" s="72"/>
      <c r="M177" s="243" t="s">
        <v>45</v>
      </c>
      <c r="N177" s="244" t="s">
        <v>51</v>
      </c>
      <c r="O177" s="47"/>
      <c r="P177" s="245">
        <f>O177*H177</f>
        <v>0</v>
      </c>
      <c r="Q177" s="245">
        <v>1.0395099999999999</v>
      </c>
      <c r="R177" s="245">
        <f>Q177*H177</f>
        <v>0.63098256999999991</v>
      </c>
      <c r="S177" s="245">
        <v>0</v>
      </c>
      <c r="T177" s="246">
        <f>S177*H177</f>
        <v>0</v>
      </c>
      <c r="AR177" s="23" t="s">
        <v>153</v>
      </c>
      <c r="AT177" s="23" t="s">
        <v>148</v>
      </c>
      <c r="AU177" s="23" t="s">
        <v>89</v>
      </c>
      <c r="AY177" s="23" t="s">
        <v>146</v>
      </c>
      <c r="BE177" s="247">
        <f>IF(N177="základní",J177,0)</f>
        <v>0</v>
      </c>
      <c r="BF177" s="247">
        <f>IF(N177="snížená",J177,0)</f>
        <v>0</v>
      </c>
      <c r="BG177" s="247">
        <f>IF(N177="zákl. přenesená",J177,0)</f>
        <v>0</v>
      </c>
      <c r="BH177" s="247">
        <f>IF(N177="sníž. přenesená",J177,0)</f>
        <v>0</v>
      </c>
      <c r="BI177" s="247">
        <f>IF(N177="nulová",J177,0)</f>
        <v>0</v>
      </c>
      <c r="BJ177" s="23" t="s">
        <v>87</v>
      </c>
      <c r="BK177" s="247">
        <f>ROUND(I177*H177,2)</f>
        <v>0</v>
      </c>
      <c r="BL177" s="23" t="s">
        <v>153</v>
      </c>
      <c r="BM177" s="23" t="s">
        <v>342</v>
      </c>
    </row>
    <row r="178" s="12" customFormat="1">
      <c r="B178" s="248"/>
      <c r="C178" s="249"/>
      <c r="D178" s="250" t="s">
        <v>155</v>
      </c>
      <c r="E178" s="251" t="s">
        <v>45</v>
      </c>
      <c r="F178" s="252" t="s">
        <v>343</v>
      </c>
      <c r="G178" s="249"/>
      <c r="H178" s="253">
        <v>0.60699999999999998</v>
      </c>
      <c r="I178" s="254"/>
      <c r="J178" s="249"/>
      <c r="K178" s="249"/>
      <c r="L178" s="255"/>
      <c r="M178" s="256"/>
      <c r="N178" s="257"/>
      <c r="O178" s="257"/>
      <c r="P178" s="257"/>
      <c r="Q178" s="257"/>
      <c r="R178" s="257"/>
      <c r="S178" s="257"/>
      <c r="T178" s="258"/>
      <c r="AT178" s="259" t="s">
        <v>155</v>
      </c>
      <c r="AU178" s="259" t="s">
        <v>89</v>
      </c>
      <c r="AV178" s="12" t="s">
        <v>89</v>
      </c>
      <c r="AW178" s="12" t="s">
        <v>43</v>
      </c>
      <c r="AX178" s="12" t="s">
        <v>87</v>
      </c>
      <c r="AY178" s="259" t="s">
        <v>146</v>
      </c>
    </row>
    <row r="179" s="1" customFormat="1" ht="25.5" customHeight="1">
      <c r="B179" s="46"/>
      <c r="C179" s="236" t="s">
        <v>344</v>
      </c>
      <c r="D179" s="236" t="s">
        <v>148</v>
      </c>
      <c r="E179" s="237" t="s">
        <v>345</v>
      </c>
      <c r="F179" s="238" t="s">
        <v>346</v>
      </c>
      <c r="G179" s="239" t="s">
        <v>167</v>
      </c>
      <c r="H179" s="240">
        <v>112.94</v>
      </c>
      <c r="I179" s="241"/>
      <c r="J179" s="242">
        <f>ROUND(I179*H179,2)</f>
        <v>0</v>
      </c>
      <c r="K179" s="238" t="s">
        <v>45</v>
      </c>
      <c r="L179" s="72"/>
      <c r="M179" s="243" t="s">
        <v>45</v>
      </c>
      <c r="N179" s="244" t="s">
        <v>51</v>
      </c>
      <c r="O179" s="47"/>
      <c r="P179" s="245">
        <f>O179*H179</f>
        <v>0</v>
      </c>
      <c r="Q179" s="245">
        <v>0</v>
      </c>
      <c r="R179" s="245">
        <f>Q179*H179</f>
        <v>0</v>
      </c>
      <c r="S179" s="245">
        <v>0</v>
      </c>
      <c r="T179" s="246">
        <f>S179*H179</f>
        <v>0</v>
      </c>
      <c r="AR179" s="23" t="s">
        <v>153</v>
      </c>
      <c r="AT179" s="23" t="s">
        <v>148</v>
      </c>
      <c r="AU179" s="23" t="s">
        <v>89</v>
      </c>
      <c r="AY179" s="23" t="s">
        <v>146</v>
      </c>
      <c r="BE179" s="247">
        <f>IF(N179="základní",J179,0)</f>
        <v>0</v>
      </c>
      <c r="BF179" s="247">
        <f>IF(N179="snížená",J179,0)</f>
        <v>0</v>
      </c>
      <c r="BG179" s="247">
        <f>IF(N179="zákl. přenesená",J179,0)</f>
        <v>0</v>
      </c>
      <c r="BH179" s="247">
        <f>IF(N179="sníž. přenesená",J179,0)</f>
        <v>0</v>
      </c>
      <c r="BI179" s="247">
        <f>IF(N179="nulová",J179,0)</f>
        <v>0</v>
      </c>
      <c r="BJ179" s="23" t="s">
        <v>87</v>
      </c>
      <c r="BK179" s="247">
        <f>ROUND(I179*H179,2)</f>
        <v>0</v>
      </c>
      <c r="BL179" s="23" t="s">
        <v>153</v>
      </c>
      <c r="BM179" s="23" t="s">
        <v>347</v>
      </c>
    </row>
    <row r="180" s="1" customFormat="1">
      <c r="B180" s="46"/>
      <c r="C180" s="74"/>
      <c r="D180" s="250" t="s">
        <v>219</v>
      </c>
      <c r="E180" s="74"/>
      <c r="F180" s="281" t="s">
        <v>348</v>
      </c>
      <c r="G180" s="74"/>
      <c r="H180" s="74"/>
      <c r="I180" s="204"/>
      <c r="J180" s="74"/>
      <c r="K180" s="74"/>
      <c r="L180" s="72"/>
      <c r="M180" s="282"/>
      <c r="N180" s="47"/>
      <c r="O180" s="47"/>
      <c r="P180" s="47"/>
      <c r="Q180" s="47"/>
      <c r="R180" s="47"/>
      <c r="S180" s="47"/>
      <c r="T180" s="95"/>
      <c r="AT180" s="23" t="s">
        <v>219</v>
      </c>
      <c r="AU180" s="23" t="s">
        <v>89</v>
      </c>
    </row>
    <row r="181" s="12" customFormat="1">
      <c r="B181" s="248"/>
      <c r="C181" s="249"/>
      <c r="D181" s="250" t="s">
        <v>155</v>
      </c>
      <c r="E181" s="251" t="s">
        <v>45</v>
      </c>
      <c r="F181" s="252" t="s">
        <v>349</v>
      </c>
      <c r="G181" s="249"/>
      <c r="H181" s="253">
        <v>112.94</v>
      </c>
      <c r="I181" s="254"/>
      <c r="J181" s="249"/>
      <c r="K181" s="249"/>
      <c r="L181" s="255"/>
      <c r="M181" s="256"/>
      <c r="N181" s="257"/>
      <c r="O181" s="257"/>
      <c r="P181" s="257"/>
      <c r="Q181" s="257"/>
      <c r="R181" s="257"/>
      <c r="S181" s="257"/>
      <c r="T181" s="258"/>
      <c r="AT181" s="259" t="s">
        <v>155</v>
      </c>
      <c r="AU181" s="259" t="s">
        <v>89</v>
      </c>
      <c r="AV181" s="12" t="s">
        <v>89</v>
      </c>
      <c r="AW181" s="12" t="s">
        <v>43</v>
      </c>
      <c r="AX181" s="12" t="s">
        <v>87</v>
      </c>
      <c r="AY181" s="259" t="s">
        <v>146</v>
      </c>
    </row>
    <row r="182" s="1" customFormat="1" ht="16.5" customHeight="1">
      <c r="B182" s="46"/>
      <c r="C182" s="236" t="s">
        <v>350</v>
      </c>
      <c r="D182" s="236" t="s">
        <v>148</v>
      </c>
      <c r="E182" s="237" t="s">
        <v>351</v>
      </c>
      <c r="F182" s="238" t="s">
        <v>352</v>
      </c>
      <c r="G182" s="239" t="s">
        <v>151</v>
      </c>
      <c r="H182" s="240">
        <v>188.09999999999999</v>
      </c>
      <c r="I182" s="241"/>
      <c r="J182" s="242">
        <f>ROUND(I182*H182,2)</f>
        <v>0</v>
      </c>
      <c r="K182" s="238" t="s">
        <v>152</v>
      </c>
      <c r="L182" s="72"/>
      <c r="M182" s="243" t="s">
        <v>45</v>
      </c>
      <c r="N182" s="244" t="s">
        <v>51</v>
      </c>
      <c r="O182" s="47"/>
      <c r="P182" s="245">
        <f>O182*H182</f>
        <v>0</v>
      </c>
      <c r="Q182" s="245">
        <v>0.0014400000000000001</v>
      </c>
      <c r="R182" s="245">
        <f>Q182*H182</f>
        <v>0.27086399999999999</v>
      </c>
      <c r="S182" s="245">
        <v>0</v>
      </c>
      <c r="T182" s="246">
        <f>S182*H182</f>
        <v>0</v>
      </c>
      <c r="AR182" s="23" t="s">
        <v>153</v>
      </c>
      <c r="AT182" s="23" t="s">
        <v>148</v>
      </c>
      <c r="AU182" s="23" t="s">
        <v>89</v>
      </c>
      <c r="AY182" s="23" t="s">
        <v>146</v>
      </c>
      <c r="BE182" s="247">
        <f>IF(N182="základní",J182,0)</f>
        <v>0</v>
      </c>
      <c r="BF182" s="247">
        <f>IF(N182="snížená",J182,0)</f>
        <v>0</v>
      </c>
      <c r="BG182" s="247">
        <f>IF(N182="zákl. přenesená",J182,0)</f>
        <v>0</v>
      </c>
      <c r="BH182" s="247">
        <f>IF(N182="sníž. přenesená",J182,0)</f>
        <v>0</v>
      </c>
      <c r="BI182" s="247">
        <f>IF(N182="nulová",J182,0)</f>
        <v>0</v>
      </c>
      <c r="BJ182" s="23" t="s">
        <v>87</v>
      </c>
      <c r="BK182" s="247">
        <f>ROUND(I182*H182,2)</f>
        <v>0</v>
      </c>
      <c r="BL182" s="23" t="s">
        <v>153</v>
      </c>
      <c r="BM182" s="23" t="s">
        <v>353</v>
      </c>
    </row>
    <row r="183" s="12" customFormat="1">
      <c r="B183" s="248"/>
      <c r="C183" s="249"/>
      <c r="D183" s="250" t="s">
        <v>155</v>
      </c>
      <c r="E183" s="251" t="s">
        <v>45</v>
      </c>
      <c r="F183" s="252" t="s">
        <v>354</v>
      </c>
      <c r="G183" s="249"/>
      <c r="H183" s="253">
        <v>188.09999999999999</v>
      </c>
      <c r="I183" s="254"/>
      <c r="J183" s="249"/>
      <c r="K183" s="249"/>
      <c r="L183" s="255"/>
      <c r="M183" s="256"/>
      <c r="N183" s="257"/>
      <c r="O183" s="257"/>
      <c r="P183" s="257"/>
      <c r="Q183" s="257"/>
      <c r="R183" s="257"/>
      <c r="S183" s="257"/>
      <c r="T183" s="258"/>
      <c r="AT183" s="259" t="s">
        <v>155</v>
      </c>
      <c r="AU183" s="259" t="s">
        <v>89</v>
      </c>
      <c r="AV183" s="12" t="s">
        <v>89</v>
      </c>
      <c r="AW183" s="12" t="s">
        <v>43</v>
      </c>
      <c r="AX183" s="12" t="s">
        <v>87</v>
      </c>
      <c r="AY183" s="259" t="s">
        <v>146</v>
      </c>
    </row>
    <row r="184" s="1" customFormat="1" ht="16.5" customHeight="1">
      <c r="B184" s="46"/>
      <c r="C184" s="236" t="s">
        <v>355</v>
      </c>
      <c r="D184" s="236" t="s">
        <v>148</v>
      </c>
      <c r="E184" s="237" t="s">
        <v>356</v>
      </c>
      <c r="F184" s="238" t="s">
        <v>357</v>
      </c>
      <c r="G184" s="239" t="s">
        <v>151</v>
      </c>
      <c r="H184" s="240">
        <v>188.09999999999999</v>
      </c>
      <c r="I184" s="241"/>
      <c r="J184" s="242">
        <f>ROUND(I184*H184,2)</f>
        <v>0</v>
      </c>
      <c r="K184" s="238" t="s">
        <v>152</v>
      </c>
      <c r="L184" s="72"/>
      <c r="M184" s="243" t="s">
        <v>45</v>
      </c>
      <c r="N184" s="244" t="s">
        <v>51</v>
      </c>
      <c r="O184" s="47"/>
      <c r="P184" s="245">
        <f>O184*H184</f>
        <v>0</v>
      </c>
      <c r="Q184" s="245">
        <v>0.0068999999999999999</v>
      </c>
      <c r="R184" s="245">
        <f>Q184*H184</f>
        <v>1.29789</v>
      </c>
      <c r="S184" s="245">
        <v>0</v>
      </c>
      <c r="T184" s="246">
        <f>S184*H184</f>
        <v>0</v>
      </c>
      <c r="AR184" s="23" t="s">
        <v>153</v>
      </c>
      <c r="AT184" s="23" t="s">
        <v>148</v>
      </c>
      <c r="AU184" s="23" t="s">
        <v>89</v>
      </c>
      <c r="AY184" s="23" t="s">
        <v>146</v>
      </c>
      <c r="BE184" s="247">
        <f>IF(N184="základní",J184,0)</f>
        <v>0</v>
      </c>
      <c r="BF184" s="247">
        <f>IF(N184="snížená",J184,0)</f>
        <v>0</v>
      </c>
      <c r="BG184" s="247">
        <f>IF(N184="zákl. přenesená",J184,0)</f>
        <v>0</v>
      </c>
      <c r="BH184" s="247">
        <f>IF(N184="sníž. přenesená",J184,0)</f>
        <v>0</v>
      </c>
      <c r="BI184" s="247">
        <f>IF(N184="nulová",J184,0)</f>
        <v>0</v>
      </c>
      <c r="BJ184" s="23" t="s">
        <v>87</v>
      </c>
      <c r="BK184" s="247">
        <f>ROUND(I184*H184,2)</f>
        <v>0</v>
      </c>
      <c r="BL184" s="23" t="s">
        <v>153</v>
      </c>
      <c r="BM184" s="23" t="s">
        <v>358</v>
      </c>
    </row>
    <row r="185" s="1" customFormat="1" ht="16.5" customHeight="1">
      <c r="B185" s="46"/>
      <c r="C185" s="236" t="s">
        <v>359</v>
      </c>
      <c r="D185" s="236" t="s">
        <v>148</v>
      </c>
      <c r="E185" s="237" t="s">
        <v>360</v>
      </c>
      <c r="F185" s="238" t="s">
        <v>361</v>
      </c>
      <c r="G185" s="239" t="s">
        <v>151</v>
      </c>
      <c r="H185" s="240">
        <v>188.09999999999999</v>
      </c>
      <c r="I185" s="241"/>
      <c r="J185" s="242">
        <f>ROUND(I185*H185,2)</f>
        <v>0</v>
      </c>
      <c r="K185" s="238" t="s">
        <v>152</v>
      </c>
      <c r="L185" s="72"/>
      <c r="M185" s="243" t="s">
        <v>45</v>
      </c>
      <c r="N185" s="244" t="s">
        <v>51</v>
      </c>
      <c r="O185" s="47"/>
      <c r="P185" s="245">
        <f>O185*H185</f>
        <v>0</v>
      </c>
      <c r="Q185" s="245">
        <v>4.0000000000000003E-05</v>
      </c>
      <c r="R185" s="245">
        <f>Q185*H185</f>
        <v>0.0075240000000000003</v>
      </c>
      <c r="S185" s="245">
        <v>0</v>
      </c>
      <c r="T185" s="246">
        <f>S185*H185</f>
        <v>0</v>
      </c>
      <c r="AR185" s="23" t="s">
        <v>153</v>
      </c>
      <c r="AT185" s="23" t="s">
        <v>148</v>
      </c>
      <c r="AU185" s="23" t="s">
        <v>89</v>
      </c>
      <c r="AY185" s="23" t="s">
        <v>146</v>
      </c>
      <c r="BE185" s="247">
        <f>IF(N185="základní",J185,0)</f>
        <v>0</v>
      </c>
      <c r="BF185" s="247">
        <f>IF(N185="snížená",J185,0)</f>
        <v>0</v>
      </c>
      <c r="BG185" s="247">
        <f>IF(N185="zákl. přenesená",J185,0)</f>
        <v>0</v>
      </c>
      <c r="BH185" s="247">
        <f>IF(N185="sníž. přenesená",J185,0)</f>
        <v>0</v>
      </c>
      <c r="BI185" s="247">
        <f>IF(N185="nulová",J185,0)</f>
        <v>0</v>
      </c>
      <c r="BJ185" s="23" t="s">
        <v>87</v>
      </c>
      <c r="BK185" s="247">
        <f>ROUND(I185*H185,2)</f>
        <v>0</v>
      </c>
      <c r="BL185" s="23" t="s">
        <v>153</v>
      </c>
      <c r="BM185" s="23" t="s">
        <v>362</v>
      </c>
    </row>
    <row r="186" s="1" customFormat="1" ht="16.5" customHeight="1">
      <c r="B186" s="46"/>
      <c r="C186" s="236" t="s">
        <v>30</v>
      </c>
      <c r="D186" s="236" t="s">
        <v>148</v>
      </c>
      <c r="E186" s="237" t="s">
        <v>363</v>
      </c>
      <c r="F186" s="238" t="s">
        <v>364</v>
      </c>
      <c r="G186" s="239" t="s">
        <v>151</v>
      </c>
      <c r="H186" s="240">
        <v>84.719999999999999</v>
      </c>
      <c r="I186" s="241"/>
      <c r="J186" s="242">
        <f>ROUND(I186*H186,2)</f>
        <v>0</v>
      </c>
      <c r="K186" s="238" t="s">
        <v>152</v>
      </c>
      <c r="L186" s="72"/>
      <c r="M186" s="243" t="s">
        <v>45</v>
      </c>
      <c r="N186" s="244" t="s">
        <v>51</v>
      </c>
      <c r="O186" s="47"/>
      <c r="P186" s="245">
        <f>O186*H186</f>
        <v>0</v>
      </c>
      <c r="Q186" s="245">
        <v>0.0147</v>
      </c>
      <c r="R186" s="245">
        <f>Q186*H186</f>
        <v>1.2453840000000001</v>
      </c>
      <c r="S186" s="245">
        <v>0</v>
      </c>
      <c r="T186" s="246">
        <f>S186*H186</f>
        <v>0</v>
      </c>
      <c r="AR186" s="23" t="s">
        <v>153</v>
      </c>
      <c r="AT186" s="23" t="s">
        <v>148</v>
      </c>
      <c r="AU186" s="23" t="s">
        <v>89</v>
      </c>
      <c r="AY186" s="23" t="s">
        <v>146</v>
      </c>
      <c r="BE186" s="247">
        <f>IF(N186="základní",J186,0)</f>
        <v>0</v>
      </c>
      <c r="BF186" s="247">
        <f>IF(N186="snížená",J186,0)</f>
        <v>0</v>
      </c>
      <c r="BG186" s="247">
        <f>IF(N186="zákl. přenesená",J186,0)</f>
        <v>0</v>
      </c>
      <c r="BH186" s="247">
        <f>IF(N186="sníž. přenesená",J186,0)</f>
        <v>0</v>
      </c>
      <c r="BI186" s="247">
        <f>IF(N186="nulová",J186,0)</f>
        <v>0</v>
      </c>
      <c r="BJ186" s="23" t="s">
        <v>87</v>
      </c>
      <c r="BK186" s="247">
        <f>ROUND(I186*H186,2)</f>
        <v>0</v>
      </c>
      <c r="BL186" s="23" t="s">
        <v>153</v>
      </c>
      <c r="BM186" s="23" t="s">
        <v>365</v>
      </c>
    </row>
    <row r="187" s="1" customFormat="1">
      <c r="B187" s="46"/>
      <c r="C187" s="74"/>
      <c r="D187" s="250" t="s">
        <v>219</v>
      </c>
      <c r="E187" s="74"/>
      <c r="F187" s="281" t="s">
        <v>366</v>
      </c>
      <c r="G187" s="74"/>
      <c r="H187" s="74"/>
      <c r="I187" s="204"/>
      <c r="J187" s="74"/>
      <c r="K187" s="74"/>
      <c r="L187" s="72"/>
      <c r="M187" s="282"/>
      <c r="N187" s="47"/>
      <c r="O187" s="47"/>
      <c r="P187" s="47"/>
      <c r="Q187" s="47"/>
      <c r="R187" s="47"/>
      <c r="S187" s="47"/>
      <c r="T187" s="95"/>
      <c r="AT187" s="23" t="s">
        <v>219</v>
      </c>
      <c r="AU187" s="23" t="s">
        <v>89</v>
      </c>
    </row>
    <row r="188" s="12" customFormat="1">
      <c r="B188" s="248"/>
      <c r="C188" s="249"/>
      <c r="D188" s="250" t="s">
        <v>155</v>
      </c>
      <c r="E188" s="251" t="s">
        <v>45</v>
      </c>
      <c r="F188" s="252" t="s">
        <v>367</v>
      </c>
      <c r="G188" s="249"/>
      <c r="H188" s="253">
        <v>84.719999999999999</v>
      </c>
      <c r="I188" s="254"/>
      <c r="J188" s="249"/>
      <c r="K188" s="249"/>
      <c r="L188" s="255"/>
      <c r="M188" s="256"/>
      <c r="N188" s="257"/>
      <c r="O188" s="257"/>
      <c r="P188" s="257"/>
      <c r="Q188" s="257"/>
      <c r="R188" s="257"/>
      <c r="S188" s="257"/>
      <c r="T188" s="258"/>
      <c r="AT188" s="259" t="s">
        <v>155</v>
      </c>
      <c r="AU188" s="259" t="s">
        <v>89</v>
      </c>
      <c r="AV188" s="12" t="s">
        <v>89</v>
      </c>
      <c r="AW188" s="12" t="s">
        <v>43</v>
      </c>
      <c r="AX188" s="12" t="s">
        <v>87</v>
      </c>
      <c r="AY188" s="259" t="s">
        <v>146</v>
      </c>
    </row>
    <row r="189" s="1" customFormat="1" ht="16.5" customHeight="1">
      <c r="B189" s="46"/>
      <c r="C189" s="236" t="s">
        <v>368</v>
      </c>
      <c r="D189" s="236" t="s">
        <v>148</v>
      </c>
      <c r="E189" s="237" t="s">
        <v>369</v>
      </c>
      <c r="F189" s="238" t="s">
        <v>370</v>
      </c>
      <c r="G189" s="239" t="s">
        <v>173</v>
      </c>
      <c r="H189" s="240">
        <v>21.459</v>
      </c>
      <c r="I189" s="241"/>
      <c r="J189" s="242">
        <f>ROUND(I189*H189,2)</f>
        <v>0</v>
      </c>
      <c r="K189" s="238" t="s">
        <v>152</v>
      </c>
      <c r="L189" s="72"/>
      <c r="M189" s="243" t="s">
        <v>45</v>
      </c>
      <c r="N189" s="244" t="s">
        <v>51</v>
      </c>
      <c r="O189" s="47"/>
      <c r="P189" s="245">
        <f>O189*H189</f>
        <v>0</v>
      </c>
      <c r="Q189" s="245">
        <v>1.0601700000000001</v>
      </c>
      <c r="R189" s="245">
        <f>Q189*H189</f>
        <v>22.75018803</v>
      </c>
      <c r="S189" s="245">
        <v>0</v>
      </c>
      <c r="T189" s="246">
        <f>S189*H189</f>
        <v>0</v>
      </c>
      <c r="AR189" s="23" t="s">
        <v>153</v>
      </c>
      <c r="AT189" s="23" t="s">
        <v>148</v>
      </c>
      <c r="AU189" s="23" t="s">
        <v>89</v>
      </c>
      <c r="AY189" s="23" t="s">
        <v>146</v>
      </c>
      <c r="BE189" s="247">
        <f>IF(N189="základní",J189,0)</f>
        <v>0</v>
      </c>
      <c r="BF189" s="247">
        <f>IF(N189="snížená",J189,0)</f>
        <v>0</v>
      </c>
      <c r="BG189" s="247">
        <f>IF(N189="zákl. přenesená",J189,0)</f>
        <v>0</v>
      </c>
      <c r="BH189" s="247">
        <f>IF(N189="sníž. přenesená",J189,0)</f>
        <v>0</v>
      </c>
      <c r="BI189" s="247">
        <f>IF(N189="nulová",J189,0)</f>
        <v>0</v>
      </c>
      <c r="BJ189" s="23" t="s">
        <v>87</v>
      </c>
      <c r="BK189" s="247">
        <f>ROUND(I189*H189,2)</f>
        <v>0</v>
      </c>
      <c r="BL189" s="23" t="s">
        <v>153</v>
      </c>
      <c r="BM189" s="23" t="s">
        <v>371</v>
      </c>
    </row>
    <row r="190" s="1" customFormat="1">
      <c r="B190" s="46"/>
      <c r="C190" s="74"/>
      <c r="D190" s="250" t="s">
        <v>219</v>
      </c>
      <c r="E190" s="74"/>
      <c r="F190" s="281" t="s">
        <v>372</v>
      </c>
      <c r="G190" s="74"/>
      <c r="H190" s="74"/>
      <c r="I190" s="204"/>
      <c r="J190" s="74"/>
      <c r="K190" s="74"/>
      <c r="L190" s="72"/>
      <c r="M190" s="282"/>
      <c r="N190" s="47"/>
      <c r="O190" s="47"/>
      <c r="P190" s="47"/>
      <c r="Q190" s="47"/>
      <c r="R190" s="47"/>
      <c r="S190" s="47"/>
      <c r="T190" s="95"/>
      <c r="AT190" s="23" t="s">
        <v>219</v>
      </c>
      <c r="AU190" s="23" t="s">
        <v>89</v>
      </c>
    </row>
    <row r="191" s="12" customFormat="1">
      <c r="B191" s="248"/>
      <c r="C191" s="249"/>
      <c r="D191" s="250" t="s">
        <v>155</v>
      </c>
      <c r="E191" s="251" t="s">
        <v>45</v>
      </c>
      <c r="F191" s="252" t="s">
        <v>373</v>
      </c>
      <c r="G191" s="249"/>
      <c r="H191" s="253">
        <v>21.459</v>
      </c>
      <c r="I191" s="254"/>
      <c r="J191" s="249"/>
      <c r="K191" s="249"/>
      <c r="L191" s="255"/>
      <c r="M191" s="256"/>
      <c r="N191" s="257"/>
      <c r="O191" s="257"/>
      <c r="P191" s="257"/>
      <c r="Q191" s="257"/>
      <c r="R191" s="257"/>
      <c r="S191" s="257"/>
      <c r="T191" s="258"/>
      <c r="AT191" s="259" t="s">
        <v>155</v>
      </c>
      <c r="AU191" s="259" t="s">
        <v>89</v>
      </c>
      <c r="AV191" s="12" t="s">
        <v>89</v>
      </c>
      <c r="AW191" s="12" t="s">
        <v>43</v>
      </c>
      <c r="AX191" s="12" t="s">
        <v>87</v>
      </c>
      <c r="AY191" s="259" t="s">
        <v>146</v>
      </c>
    </row>
    <row r="192" s="11" customFormat="1" ht="29.88" customHeight="1">
      <c r="B192" s="220"/>
      <c r="C192" s="221"/>
      <c r="D192" s="222" t="s">
        <v>79</v>
      </c>
      <c r="E192" s="234" t="s">
        <v>153</v>
      </c>
      <c r="F192" s="234" t="s">
        <v>374</v>
      </c>
      <c r="G192" s="221"/>
      <c r="H192" s="221"/>
      <c r="I192" s="224"/>
      <c r="J192" s="235">
        <f>BK192</f>
        <v>0</v>
      </c>
      <c r="K192" s="221"/>
      <c r="L192" s="226"/>
      <c r="M192" s="227"/>
      <c r="N192" s="228"/>
      <c r="O192" s="228"/>
      <c r="P192" s="229">
        <f>SUM(P193:P206)</f>
        <v>0</v>
      </c>
      <c r="Q192" s="228"/>
      <c r="R192" s="229">
        <f>SUM(R193:R206)</f>
        <v>161.99388799999997</v>
      </c>
      <c r="S192" s="228"/>
      <c r="T192" s="230">
        <f>SUM(T193:T206)</f>
        <v>0</v>
      </c>
      <c r="AR192" s="231" t="s">
        <v>87</v>
      </c>
      <c r="AT192" s="232" t="s">
        <v>79</v>
      </c>
      <c r="AU192" s="232" t="s">
        <v>87</v>
      </c>
      <c r="AY192" s="231" t="s">
        <v>146</v>
      </c>
      <c r="BK192" s="233">
        <f>SUM(BK193:BK206)</f>
        <v>0</v>
      </c>
    </row>
    <row r="193" s="1" customFormat="1" ht="16.5" customHeight="1">
      <c r="B193" s="46"/>
      <c r="C193" s="236" t="s">
        <v>375</v>
      </c>
      <c r="D193" s="236" t="s">
        <v>148</v>
      </c>
      <c r="E193" s="237" t="s">
        <v>376</v>
      </c>
      <c r="F193" s="238" t="s">
        <v>377</v>
      </c>
      <c r="G193" s="239" t="s">
        <v>151</v>
      </c>
      <c r="H193" s="240">
        <v>93.840000000000003</v>
      </c>
      <c r="I193" s="241"/>
      <c r="J193" s="242">
        <f>ROUND(I193*H193,2)</f>
        <v>0</v>
      </c>
      <c r="K193" s="238" t="s">
        <v>378</v>
      </c>
      <c r="L193" s="72"/>
      <c r="M193" s="243" t="s">
        <v>45</v>
      </c>
      <c r="N193" s="244" t="s">
        <v>51</v>
      </c>
      <c r="O193" s="47"/>
      <c r="P193" s="245">
        <f>O193*H193</f>
        <v>0</v>
      </c>
      <c r="Q193" s="245">
        <v>0.00123</v>
      </c>
      <c r="R193" s="245">
        <f>Q193*H193</f>
        <v>0.1154232</v>
      </c>
      <c r="S193" s="245">
        <v>0</v>
      </c>
      <c r="T193" s="246">
        <f>S193*H193</f>
        <v>0</v>
      </c>
      <c r="AR193" s="23" t="s">
        <v>153</v>
      </c>
      <c r="AT193" s="23" t="s">
        <v>148</v>
      </c>
      <c r="AU193" s="23" t="s">
        <v>89</v>
      </c>
      <c r="AY193" s="23" t="s">
        <v>146</v>
      </c>
      <c r="BE193" s="247">
        <f>IF(N193="základní",J193,0)</f>
        <v>0</v>
      </c>
      <c r="BF193" s="247">
        <f>IF(N193="snížená",J193,0)</f>
        <v>0</v>
      </c>
      <c r="BG193" s="247">
        <f>IF(N193="zákl. přenesená",J193,0)</f>
        <v>0</v>
      </c>
      <c r="BH193" s="247">
        <f>IF(N193="sníž. přenesená",J193,0)</f>
        <v>0</v>
      </c>
      <c r="BI193" s="247">
        <f>IF(N193="nulová",J193,0)</f>
        <v>0</v>
      </c>
      <c r="BJ193" s="23" t="s">
        <v>87</v>
      </c>
      <c r="BK193" s="247">
        <f>ROUND(I193*H193,2)</f>
        <v>0</v>
      </c>
      <c r="BL193" s="23" t="s">
        <v>153</v>
      </c>
      <c r="BM193" s="23" t="s">
        <v>379</v>
      </c>
    </row>
    <row r="194" s="12" customFormat="1">
      <c r="B194" s="248"/>
      <c r="C194" s="249"/>
      <c r="D194" s="250" t="s">
        <v>155</v>
      </c>
      <c r="E194" s="251" t="s">
        <v>45</v>
      </c>
      <c r="F194" s="252" t="s">
        <v>380</v>
      </c>
      <c r="G194" s="249"/>
      <c r="H194" s="253">
        <v>93.840000000000003</v>
      </c>
      <c r="I194" s="254"/>
      <c r="J194" s="249"/>
      <c r="K194" s="249"/>
      <c r="L194" s="255"/>
      <c r="M194" s="256"/>
      <c r="N194" s="257"/>
      <c r="O194" s="257"/>
      <c r="P194" s="257"/>
      <c r="Q194" s="257"/>
      <c r="R194" s="257"/>
      <c r="S194" s="257"/>
      <c r="T194" s="258"/>
      <c r="AT194" s="259" t="s">
        <v>155</v>
      </c>
      <c r="AU194" s="259" t="s">
        <v>89</v>
      </c>
      <c r="AV194" s="12" t="s">
        <v>89</v>
      </c>
      <c r="AW194" s="12" t="s">
        <v>43</v>
      </c>
      <c r="AX194" s="12" t="s">
        <v>87</v>
      </c>
      <c r="AY194" s="259" t="s">
        <v>146</v>
      </c>
    </row>
    <row r="195" s="1" customFormat="1" ht="16.5" customHeight="1">
      <c r="B195" s="46"/>
      <c r="C195" s="236" t="s">
        <v>381</v>
      </c>
      <c r="D195" s="236" t="s">
        <v>148</v>
      </c>
      <c r="E195" s="237" t="s">
        <v>382</v>
      </c>
      <c r="F195" s="238" t="s">
        <v>383</v>
      </c>
      <c r="G195" s="239" t="s">
        <v>151</v>
      </c>
      <c r="H195" s="240">
        <v>93.840000000000003</v>
      </c>
      <c r="I195" s="241"/>
      <c r="J195" s="242">
        <f>ROUND(I195*H195,2)</f>
        <v>0</v>
      </c>
      <c r="K195" s="238" t="s">
        <v>378</v>
      </c>
      <c r="L195" s="72"/>
      <c r="M195" s="243" t="s">
        <v>45</v>
      </c>
      <c r="N195" s="244" t="s">
        <v>51</v>
      </c>
      <c r="O195" s="47"/>
      <c r="P195" s="245">
        <f>O195*H195</f>
        <v>0</v>
      </c>
      <c r="Q195" s="245">
        <v>0</v>
      </c>
      <c r="R195" s="245">
        <f>Q195*H195</f>
        <v>0</v>
      </c>
      <c r="S195" s="245">
        <v>0</v>
      </c>
      <c r="T195" s="246">
        <f>S195*H195</f>
        <v>0</v>
      </c>
      <c r="AR195" s="23" t="s">
        <v>153</v>
      </c>
      <c r="AT195" s="23" t="s">
        <v>148</v>
      </c>
      <c r="AU195" s="23" t="s">
        <v>89</v>
      </c>
      <c r="AY195" s="23" t="s">
        <v>146</v>
      </c>
      <c r="BE195" s="247">
        <f>IF(N195="základní",J195,0)</f>
        <v>0</v>
      </c>
      <c r="BF195" s="247">
        <f>IF(N195="snížená",J195,0)</f>
        <v>0</v>
      </c>
      <c r="BG195" s="247">
        <f>IF(N195="zákl. přenesená",J195,0)</f>
        <v>0</v>
      </c>
      <c r="BH195" s="247">
        <f>IF(N195="sníž. přenesená",J195,0)</f>
        <v>0</v>
      </c>
      <c r="BI195" s="247">
        <f>IF(N195="nulová",J195,0)</f>
        <v>0</v>
      </c>
      <c r="BJ195" s="23" t="s">
        <v>87</v>
      </c>
      <c r="BK195" s="247">
        <f>ROUND(I195*H195,2)</f>
        <v>0</v>
      </c>
      <c r="BL195" s="23" t="s">
        <v>153</v>
      </c>
      <c r="BM195" s="23" t="s">
        <v>384</v>
      </c>
    </row>
    <row r="196" s="1" customFormat="1" ht="16.5" customHeight="1">
      <c r="B196" s="46"/>
      <c r="C196" s="236" t="s">
        <v>385</v>
      </c>
      <c r="D196" s="236" t="s">
        <v>148</v>
      </c>
      <c r="E196" s="237" t="s">
        <v>386</v>
      </c>
      <c r="F196" s="238" t="s">
        <v>387</v>
      </c>
      <c r="G196" s="239" t="s">
        <v>151</v>
      </c>
      <c r="H196" s="240">
        <v>25.359000000000002</v>
      </c>
      <c r="I196" s="241"/>
      <c r="J196" s="242">
        <f>ROUND(I196*H196,2)</f>
        <v>0</v>
      </c>
      <c r="K196" s="238" t="s">
        <v>378</v>
      </c>
      <c r="L196" s="72"/>
      <c r="M196" s="243" t="s">
        <v>45</v>
      </c>
      <c r="N196" s="244" t="s">
        <v>51</v>
      </c>
      <c r="O196" s="47"/>
      <c r="P196" s="245">
        <f>O196*H196</f>
        <v>0</v>
      </c>
      <c r="Q196" s="245">
        <v>0</v>
      </c>
      <c r="R196" s="245">
        <f>Q196*H196</f>
        <v>0</v>
      </c>
      <c r="S196" s="245">
        <v>0</v>
      </c>
      <c r="T196" s="246">
        <f>S196*H196</f>
        <v>0</v>
      </c>
      <c r="AR196" s="23" t="s">
        <v>153</v>
      </c>
      <c r="AT196" s="23" t="s">
        <v>148</v>
      </c>
      <c r="AU196" s="23" t="s">
        <v>89</v>
      </c>
      <c r="AY196" s="23" t="s">
        <v>146</v>
      </c>
      <c r="BE196" s="247">
        <f>IF(N196="základní",J196,0)</f>
        <v>0</v>
      </c>
      <c r="BF196" s="247">
        <f>IF(N196="snížená",J196,0)</f>
        <v>0</v>
      </c>
      <c r="BG196" s="247">
        <f>IF(N196="zákl. přenesená",J196,0)</f>
        <v>0</v>
      </c>
      <c r="BH196" s="247">
        <f>IF(N196="sníž. přenesená",J196,0)</f>
        <v>0</v>
      </c>
      <c r="BI196" s="247">
        <f>IF(N196="nulová",J196,0)</f>
        <v>0</v>
      </c>
      <c r="BJ196" s="23" t="s">
        <v>87</v>
      </c>
      <c r="BK196" s="247">
        <f>ROUND(I196*H196,2)</f>
        <v>0</v>
      </c>
      <c r="BL196" s="23" t="s">
        <v>153</v>
      </c>
      <c r="BM196" s="23" t="s">
        <v>388</v>
      </c>
    </row>
    <row r="197" s="12" customFormat="1">
      <c r="B197" s="248"/>
      <c r="C197" s="249"/>
      <c r="D197" s="250" t="s">
        <v>155</v>
      </c>
      <c r="E197" s="251" t="s">
        <v>45</v>
      </c>
      <c r="F197" s="252" t="s">
        <v>389</v>
      </c>
      <c r="G197" s="249"/>
      <c r="H197" s="253">
        <v>25.359000000000002</v>
      </c>
      <c r="I197" s="254"/>
      <c r="J197" s="249"/>
      <c r="K197" s="249"/>
      <c r="L197" s="255"/>
      <c r="M197" s="256"/>
      <c r="N197" s="257"/>
      <c r="O197" s="257"/>
      <c r="P197" s="257"/>
      <c r="Q197" s="257"/>
      <c r="R197" s="257"/>
      <c r="S197" s="257"/>
      <c r="T197" s="258"/>
      <c r="AT197" s="259" t="s">
        <v>155</v>
      </c>
      <c r="AU197" s="259" t="s">
        <v>89</v>
      </c>
      <c r="AV197" s="12" t="s">
        <v>89</v>
      </c>
      <c r="AW197" s="12" t="s">
        <v>43</v>
      </c>
      <c r="AX197" s="12" t="s">
        <v>87</v>
      </c>
      <c r="AY197" s="259" t="s">
        <v>146</v>
      </c>
    </row>
    <row r="198" s="1" customFormat="1" ht="16.5" customHeight="1">
      <c r="B198" s="46"/>
      <c r="C198" s="236" t="s">
        <v>390</v>
      </c>
      <c r="D198" s="236" t="s">
        <v>148</v>
      </c>
      <c r="E198" s="237" t="s">
        <v>391</v>
      </c>
      <c r="F198" s="238" t="s">
        <v>392</v>
      </c>
      <c r="G198" s="239" t="s">
        <v>151</v>
      </c>
      <c r="H198" s="240">
        <v>0.80600000000000005</v>
      </c>
      <c r="I198" s="241"/>
      <c r="J198" s="242">
        <f>ROUND(I198*H198,2)</f>
        <v>0</v>
      </c>
      <c r="K198" s="238" t="s">
        <v>378</v>
      </c>
      <c r="L198" s="72"/>
      <c r="M198" s="243" t="s">
        <v>45</v>
      </c>
      <c r="N198" s="244" t="s">
        <v>51</v>
      </c>
      <c r="O198" s="47"/>
      <c r="P198" s="245">
        <f>O198*H198</f>
        <v>0</v>
      </c>
      <c r="Q198" s="245">
        <v>0.026450000000000001</v>
      </c>
      <c r="R198" s="245">
        <f>Q198*H198</f>
        <v>0.021318700000000003</v>
      </c>
      <c r="S198" s="245">
        <v>0</v>
      </c>
      <c r="T198" s="246">
        <f>S198*H198</f>
        <v>0</v>
      </c>
      <c r="AR198" s="23" t="s">
        <v>153</v>
      </c>
      <c r="AT198" s="23" t="s">
        <v>148</v>
      </c>
      <c r="AU198" s="23" t="s">
        <v>89</v>
      </c>
      <c r="AY198" s="23" t="s">
        <v>146</v>
      </c>
      <c r="BE198" s="247">
        <f>IF(N198="základní",J198,0)</f>
        <v>0</v>
      </c>
      <c r="BF198" s="247">
        <f>IF(N198="snížená",J198,0)</f>
        <v>0</v>
      </c>
      <c r="BG198" s="247">
        <f>IF(N198="zákl. přenesená",J198,0)</f>
        <v>0</v>
      </c>
      <c r="BH198" s="247">
        <f>IF(N198="sníž. přenesená",J198,0)</f>
        <v>0</v>
      </c>
      <c r="BI198" s="247">
        <f>IF(N198="nulová",J198,0)</f>
        <v>0</v>
      </c>
      <c r="BJ198" s="23" t="s">
        <v>87</v>
      </c>
      <c r="BK198" s="247">
        <f>ROUND(I198*H198,2)</f>
        <v>0</v>
      </c>
      <c r="BL198" s="23" t="s">
        <v>153</v>
      </c>
      <c r="BM198" s="23" t="s">
        <v>393</v>
      </c>
    </row>
    <row r="199" s="12" customFormat="1">
      <c r="B199" s="248"/>
      <c r="C199" s="249"/>
      <c r="D199" s="250" t="s">
        <v>155</v>
      </c>
      <c r="E199" s="251" t="s">
        <v>45</v>
      </c>
      <c r="F199" s="252" t="s">
        <v>394</v>
      </c>
      <c r="G199" s="249"/>
      <c r="H199" s="253">
        <v>0.80600000000000005</v>
      </c>
      <c r="I199" s="254"/>
      <c r="J199" s="249"/>
      <c r="K199" s="249"/>
      <c r="L199" s="255"/>
      <c r="M199" s="256"/>
      <c r="N199" s="257"/>
      <c r="O199" s="257"/>
      <c r="P199" s="257"/>
      <c r="Q199" s="257"/>
      <c r="R199" s="257"/>
      <c r="S199" s="257"/>
      <c r="T199" s="258"/>
      <c r="AT199" s="259" t="s">
        <v>155</v>
      </c>
      <c r="AU199" s="259" t="s">
        <v>89</v>
      </c>
      <c r="AV199" s="12" t="s">
        <v>89</v>
      </c>
      <c r="AW199" s="12" t="s">
        <v>43</v>
      </c>
      <c r="AX199" s="12" t="s">
        <v>87</v>
      </c>
      <c r="AY199" s="259" t="s">
        <v>146</v>
      </c>
    </row>
    <row r="200" s="1" customFormat="1" ht="16.5" customHeight="1">
      <c r="B200" s="46"/>
      <c r="C200" s="236" t="s">
        <v>395</v>
      </c>
      <c r="D200" s="236" t="s">
        <v>148</v>
      </c>
      <c r="E200" s="237" t="s">
        <v>396</v>
      </c>
      <c r="F200" s="238" t="s">
        <v>397</v>
      </c>
      <c r="G200" s="239" t="s">
        <v>151</v>
      </c>
      <c r="H200" s="240">
        <v>0.85999999999999999</v>
      </c>
      <c r="I200" s="241"/>
      <c r="J200" s="242">
        <f>ROUND(I200*H200,2)</f>
        <v>0</v>
      </c>
      <c r="K200" s="238" t="s">
        <v>378</v>
      </c>
      <c r="L200" s="72"/>
      <c r="M200" s="243" t="s">
        <v>45</v>
      </c>
      <c r="N200" s="244" t="s">
        <v>51</v>
      </c>
      <c r="O200" s="47"/>
      <c r="P200" s="245">
        <f>O200*H200</f>
        <v>0</v>
      </c>
      <c r="Q200" s="245">
        <v>0.026450000000000001</v>
      </c>
      <c r="R200" s="245">
        <f>Q200*H200</f>
        <v>0.022747</v>
      </c>
      <c r="S200" s="245">
        <v>0</v>
      </c>
      <c r="T200" s="246">
        <f>S200*H200</f>
        <v>0</v>
      </c>
      <c r="AR200" s="23" t="s">
        <v>153</v>
      </c>
      <c r="AT200" s="23" t="s">
        <v>148</v>
      </c>
      <c r="AU200" s="23" t="s">
        <v>89</v>
      </c>
      <c r="AY200" s="23" t="s">
        <v>146</v>
      </c>
      <c r="BE200" s="247">
        <f>IF(N200="základní",J200,0)</f>
        <v>0</v>
      </c>
      <c r="BF200" s="247">
        <f>IF(N200="snížená",J200,0)</f>
        <v>0</v>
      </c>
      <c r="BG200" s="247">
        <f>IF(N200="zákl. přenesená",J200,0)</f>
        <v>0</v>
      </c>
      <c r="BH200" s="247">
        <f>IF(N200="sníž. přenesená",J200,0)</f>
        <v>0</v>
      </c>
      <c r="BI200" s="247">
        <f>IF(N200="nulová",J200,0)</f>
        <v>0</v>
      </c>
      <c r="BJ200" s="23" t="s">
        <v>87</v>
      </c>
      <c r="BK200" s="247">
        <f>ROUND(I200*H200,2)</f>
        <v>0</v>
      </c>
      <c r="BL200" s="23" t="s">
        <v>153</v>
      </c>
      <c r="BM200" s="23" t="s">
        <v>398</v>
      </c>
    </row>
    <row r="201" s="1" customFormat="1" ht="25.5" customHeight="1">
      <c r="B201" s="46"/>
      <c r="C201" s="236" t="s">
        <v>399</v>
      </c>
      <c r="D201" s="236" t="s">
        <v>148</v>
      </c>
      <c r="E201" s="237" t="s">
        <v>400</v>
      </c>
      <c r="F201" s="238" t="s">
        <v>401</v>
      </c>
      <c r="G201" s="239" t="s">
        <v>151</v>
      </c>
      <c r="H201" s="240">
        <v>35.700000000000003</v>
      </c>
      <c r="I201" s="241"/>
      <c r="J201" s="242">
        <f>ROUND(I201*H201,2)</f>
        <v>0</v>
      </c>
      <c r="K201" s="238" t="s">
        <v>45</v>
      </c>
      <c r="L201" s="72"/>
      <c r="M201" s="243" t="s">
        <v>45</v>
      </c>
      <c r="N201" s="244" t="s">
        <v>51</v>
      </c>
      <c r="O201" s="47"/>
      <c r="P201" s="245">
        <f>O201*H201</f>
        <v>0</v>
      </c>
      <c r="Q201" s="245">
        <v>1.031199</v>
      </c>
      <c r="R201" s="245">
        <f>Q201*H201</f>
        <v>36.813804300000001</v>
      </c>
      <c r="S201" s="245">
        <v>0</v>
      </c>
      <c r="T201" s="246">
        <f>S201*H201</f>
        <v>0</v>
      </c>
      <c r="AR201" s="23" t="s">
        <v>153</v>
      </c>
      <c r="AT201" s="23" t="s">
        <v>148</v>
      </c>
      <c r="AU201" s="23" t="s">
        <v>89</v>
      </c>
      <c r="AY201" s="23" t="s">
        <v>146</v>
      </c>
      <c r="BE201" s="247">
        <f>IF(N201="základní",J201,0)</f>
        <v>0</v>
      </c>
      <c r="BF201" s="247">
        <f>IF(N201="snížená",J201,0)</f>
        <v>0</v>
      </c>
      <c r="BG201" s="247">
        <f>IF(N201="zákl. přenesená",J201,0)</f>
        <v>0</v>
      </c>
      <c r="BH201" s="247">
        <f>IF(N201="sníž. přenesená",J201,0)</f>
        <v>0</v>
      </c>
      <c r="BI201" s="247">
        <f>IF(N201="nulová",J201,0)</f>
        <v>0</v>
      </c>
      <c r="BJ201" s="23" t="s">
        <v>87</v>
      </c>
      <c r="BK201" s="247">
        <f>ROUND(I201*H201,2)</f>
        <v>0</v>
      </c>
      <c r="BL201" s="23" t="s">
        <v>153</v>
      </c>
      <c r="BM201" s="23" t="s">
        <v>402</v>
      </c>
    </row>
    <row r="202" s="12" customFormat="1">
      <c r="B202" s="248"/>
      <c r="C202" s="249"/>
      <c r="D202" s="250" t="s">
        <v>155</v>
      </c>
      <c r="E202" s="251" t="s">
        <v>45</v>
      </c>
      <c r="F202" s="252" t="s">
        <v>403</v>
      </c>
      <c r="G202" s="249"/>
      <c r="H202" s="253">
        <v>35.700000000000003</v>
      </c>
      <c r="I202" s="254"/>
      <c r="J202" s="249"/>
      <c r="K202" s="249"/>
      <c r="L202" s="255"/>
      <c r="M202" s="256"/>
      <c r="N202" s="257"/>
      <c r="O202" s="257"/>
      <c r="P202" s="257"/>
      <c r="Q202" s="257"/>
      <c r="R202" s="257"/>
      <c r="S202" s="257"/>
      <c r="T202" s="258"/>
      <c r="AT202" s="259" t="s">
        <v>155</v>
      </c>
      <c r="AU202" s="259" t="s">
        <v>89</v>
      </c>
      <c r="AV202" s="12" t="s">
        <v>89</v>
      </c>
      <c r="AW202" s="12" t="s">
        <v>43</v>
      </c>
      <c r="AX202" s="12" t="s">
        <v>87</v>
      </c>
      <c r="AY202" s="259" t="s">
        <v>146</v>
      </c>
    </row>
    <row r="203" s="1" customFormat="1" ht="25.5" customHeight="1">
      <c r="B203" s="46"/>
      <c r="C203" s="236" t="s">
        <v>404</v>
      </c>
      <c r="D203" s="236" t="s">
        <v>148</v>
      </c>
      <c r="E203" s="237" t="s">
        <v>405</v>
      </c>
      <c r="F203" s="238" t="s">
        <v>406</v>
      </c>
      <c r="G203" s="239" t="s">
        <v>151</v>
      </c>
      <c r="H203" s="240">
        <v>97.079999999999998</v>
      </c>
      <c r="I203" s="241"/>
      <c r="J203" s="242">
        <f>ROUND(I203*H203,2)</f>
        <v>0</v>
      </c>
      <c r="K203" s="238" t="s">
        <v>152</v>
      </c>
      <c r="L203" s="72"/>
      <c r="M203" s="243" t="s">
        <v>45</v>
      </c>
      <c r="N203" s="244" t="s">
        <v>51</v>
      </c>
      <c r="O203" s="47"/>
      <c r="P203" s="245">
        <f>O203*H203</f>
        <v>0</v>
      </c>
      <c r="Q203" s="245">
        <v>1.2878099999999999</v>
      </c>
      <c r="R203" s="245">
        <f>Q203*H203</f>
        <v>125.02059479999998</v>
      </c>
      <c r="S203" s="245">
        <v>0</v>
      </c>
      <c r="T203" s="246">
        <f>S203*H203</f>
        <v>0</v>
      </c>
      <c r="AR203" s="23" t="s">
        <v>153</v>
      </c>
      <c r="AT203" s="23" t="s">
        <v>148</v>
      </c>
      <c r="AU203" s="23" t="s">
        <v>89</v>
      </c>
      <c r="AY203" s="23" t="s">
        <v>146</v>
      </c>
      <c r="BE203" s="247">
        <f>IF(N203="základní",J203,0)</f>
        <v>0</v>
      </c>
      <c r="BF203" s="247">
        <f>IF(N203="snížená",J203,0)</f>
        <v>0</v>
      </c>
      <c r="BG203" s="247">
        <f>IF(N203="zákl. přenesená",J203,0)</f>
        <v>0</v>
      </c>
      <c r="BH203" s="247">
        <f>IF(N203="sníž. přenesená",J203,0)</f>
        <v>0</v>
      </c>
      <c r="BI203" s="247">
        <f>IF(N203="nulová",J203,0)</f>
        <v>0</v>
      </c>
      <c r="BJ203" s="23" t="s">
        <v>87</v>
      </c>
      <c r="BK203" s="247">
        <f>ROUND(I203*H203,2)</f>
        <v>0</v>
      </c>
      <c r="BL203" s="23" t="s">
        <v>153</v>
      </c>
      <c r="BM203" s="23" t="s">
        <v>407</v>
      </c>
    </row>
    <row r="204" s="12" customFormat="1">
      <c r="B204" s="248"/>
      <c r="C204" s="249"/>
      <c r="D204" s="250" t="s">
        <v>155</v>
      </c>
      <c r="E204" s="251" t="s">
        <v>45</v>
      </c>
      <c r="F204" s="252" t="s">
        <v>408</v>
      </c>
      <c r="G204" s="249"/>
      <c r="H204" s="253">
        <v>89.879999999999995</v>
      </c>
      <c r="I204" s="254"/>
      <c r="J204" s="249"/>
      <c r="K204" s="249"/>
      <c r="L204" s="255"/>
      <c r="M204" s="256"/>
      <c r="N204" s="257"/>
      <c r="O204" s="257"/>
      <c r="P204" s="257"/>
      <c r="Q204" s="257"/>
      <c r="R204" s="257"/>
      <c r="S204" s="257"/>
      <c r="T204" s="258"/>
      <c r="AT204" s="259" t="s">
        <v>155</v>
      </c>
      <c r="AU204" s="259" t="s">
        <v>89</v>
      </c>
      <c r="AV204" s="12" t="s">
        <v>89</v>
      </c>
      <c r="AW204" s="12" t="s">
        <v>43</v>
      </c>
      <c r="AX204" s="12" t="s">
        <v>80</v>
      </c>
      <c r="AY204" s="259" t="s">
        <v>146</v>
      </c>
    </row>
    <row r="205" s="12" customFormat="1">
      <c r="B205" s="248"/>
      <c r="C205" s="249"/>
      <c r="D205" s="250" t="s">
        <v>155</v>
      </c>
      <c r="E205" s="251" t="s">
        <v>45</v>
      </c>
      <c r="F205" s="252" t="s">
        <v>409</v>
      </c>
      <c r="G205" s="249"/>
      <c r="H205" s="253">
        <v>7.2000000000000002</v>
      </c>
      <c r="I205" s="254"/>
      <c r="J205" s="249"/>
      <c r="K205" s="249"/>
      <c r="L205" s="255"/>
      <c r="M205" s="256"/>
      <c r="N205" s="257"/>
      <c r="O205" s="257"/>
      <c r="P205" s="257"/>
      <c r="Q205" s="257"/>
      <c r="R205" s="257"/>
      <c r="S205" s="257"/>
      <c r="T205" s="258"/>
      <c r="AT205" s="259" t="s">
        <v>155</v>
      </c>
      <c r="AU205" s="259" t="s">
        <v>89</v>
      </c>
      <c r="AV205" s="12" t="s">
        <v>89</v>
      </c>
      <c r="AW205" s="12" t="s">
        <v>43</v>
      </c>
      <c r="AX205" s="12" t="s">
        <v>80</v>
      </c>
      <c r="AY205" s="259" t="s">
        <v>146</v>
      </c>
    </row>
    <row r="206" s="13" customFormat="1">
      <c r="B206" s="270"/>
      <c r="C206" s="271"/>
      <c r="D206" s="250" t="s">
        <v>155</v>
      </c>
      <c r="E206" s="272" t="s">
        <v>45</v>
      </c>
      <c r="F206" s="273" t="s">
        <v>187</v>
      </c>
      <c r="G206" s="271"/>
      <c r="H206" s="274">
        <v>97.079999999999998</v>
      </c>
      <c r="I206" s="275"/>
      <c r="J206" s="271"/>
      <c r="K206" s="271"/>
      <c r="L206" s="276"/>
      <c r="M206" s="277"/>
      <c r="N206" s="278"/>
      <c r="O206" s="278"/>
      <c r="P206" s="278"/>
      <c r="Q206" s="278"/>
      <c r="R206" s="278"/>
      <c r="S206" s="278"/>
      <c r="T206" s="279"/>
      <c r="AT206" s="280" t="s">
        <v>155</v>
      </c>
      <c r="AU206" s="280" t="s">
        <v>89</v>
      </c>
      <c r="AV206" s="13" t="s">
        <v>153</v>
      </c>
      <c r="AW206" s="13" t="s">
        <v>43</v>
      </c>
      <c r="AX206" s="13" t="s">
        <v>87</v>
      </c>
      <c r="AY206" s="280" t="s">
        <v>146</v>
      </c>
    </row>
    <row r="207" s="11" customFormat="1" ht="29.88" customHeight="1">
      <c r="B207" s="220"/>
      <c r="C207" s="221"/>
      <c r="D207" s="222" t="s">
        <v>79</v>
      </c>
      <c r="E207" s="234" t="s">
        <v>177</v>
      </c>
      <c r="F207" s="234" t="s">
        <v>410</v>
      </c>
      <c r="G207" s="221"/>
      <c r="H207" s="221"/>
      <c r="I207" s="224"/>
      <c r="J207" s="235">
        <f>BK207</f>
        <v>0</v>
      </c>
      <c r="K207" s="221"/>
      <c r="L207" s="226"/>
      <c r="M207" s="227"/>
      <c r="N207" s="228"/>
      <c r="O207" s="228"/>
      <c r="P207" s="229">
        <f>SUM(P208:P213)</f>
        <v>0</v>
      </c>
      <c r="Q207" s="228"/>
      <c r="R207" s="229">
        <f>SUM(R208:R213)</f>
        <v>2.6630940000000001</v>
      </c>
      <c r="S207" s="228"/>
      <c r="T207" s="230">
        <f>SUM(T208:T213)</f>
        <v>2.9175</v>
      </c>
      <c r="AR207" s="231" t="s">
        <v>87</v>
      </c>
      <c r="AT207" s="232" t="s">
        <v>79</v>
      </c>
      <c r="AU207" s="232" t="s">
        <v>87</v>
      </c>
      <c r="AY207" s="231" t="s">
        <v>146</v>
      </c>
      <c r="BK207" s="233">
        <f>SUM(BK208:BK213)</f>
        <v>0</v>
      </c>
    </row>
    <row r="208" s="1" customFormat="1" ht="25.5" customHeight="1">
      <c r="B208" s="46"/>
      <c r="C208" s="236" t="s">
        <v>411</v>
      </c>
      <c r="D208" s="236" t="s">
        <v>148</v>
      </c>
      <c r="E208" s="237" t="s">
        <v>412</v>
      </c>
      <c r="F208" s="238" t="s">
        <v>413</v>
      </c>
      <c r="G208" s="239" t="s">
        <v>151</v>
      </c>
      <c r="H208" s="240">
        <v>38.899999999999999</v>
      </c>
      <c r="I208" s="241"/>
      <c r="J208" s="242">
        <f>ROUND(I208*H208,2)</f>
        <v>0</v>
      </c>
      <c r="K208" s="238" t="s">
        <v>152</v>
      </c>
      <c r="L208" s="72"/>
      <c r="M208" s="243" t="s">
        <v>45</v>
      </c>
      <c r="N208" s="244" t="s">
        <v>51</v>
      </c>
      <c r="O208" s="47"/>
      <c r="P208" s="245">
        <f>O208*H208</f>
        <v>0</v>
      </c>
      <c r="Q208" s="245">
        <v>0.066960000000000006</v>
      </c>
      <c r="R208" s="245">
        <f>Q208*H208</f>
        <v>2.6047440000000002</v>
      </c>
      <c r="S208" s="245">
        <v>0.074999999999999997</v>
      </c>
      <c r="T208" s="246">
        <f>S208*H208</f>
        <v>2.9175</v>
      </c>
      <c r="AR208" s="23" t="s">
        <v>153</v>
      </c>
      <c r="AT208" s="23" t="s">
        <v>148</v>
      </c>
      <c r="AU208" s="23" t="s">
        <v>89</v>
      </c>
      <c r="AY208" s="23" t="s">
        <v>146</v>
      </c>
      <c r="BE208" s="247">
        <f>IF(N208="základní",J208,0)</f>
        <v>0</v>
      </c>
      <c r="BF208" s="247">
        <f>IF(N208="snížená",J208,0)</f>
        <v>0</v>
      </c>
      <c r="BG208" s="247">
        <f>IF(N208="zákl. přenesená",J208,0)</f>
        <v>0</v>
      </c>
      <c r="BH208" s="247">
        <f>IF(N208="sníž. přenesená",J208,0)</f>
        <v>0</v>
      </c>
      <c r="BI208" s="247">
        <f>IF(N208="nulová",J208,0)</f>
        <v>0</v>
      </c>
      <c r="BJ208" s="23" t="s">
        <v>87</v>
      </c>
      <c r="BK208" s="247">
        <f>ROUND(I208*H208,2)</f>
        <v>0</v>
      </c>
      <c r="BL208" s="23" t="s">
        <v>153</v>
      </c>
      <c r="BM208" s="23" t="s">
        <v>414</v>
      </c>
    </row>
    <row r="209" s="1" customFormat="1">
      <c r="B209" s="46"/>
      <c r="C209" s="74"/>
      <c r="D209" s="250" t="s">
        <v>219</v>
      </c>
      <c r="E209" s="74"/>
      <c r="F209" s="281" t="s">
        <v>415</v>
      </c>
      <c r="G209" s="74"/>
      <c r="H209" s="74"/>
      <c r="I209" s="204"/>
      <c r="J209" s="74"/>
      <c r="K209" s="74"/>
      <c r="L209" s="72"/>
      <c r="M209" s="282"/>
      <c r="N209" s="47"/>
      <c r="O209" s="47"/>
      <c r="P209" s="47"/>
      <c r="Q209" s="47"/>
      <c r="R209" s="47"/>
      <c r="S209" s="47"/>
      <c r="T209" s="95"/>
      <c r="AT209" s="23" t="s">
        <v>219</v>
      </c>
      <c r="AU209" s="23" t="s">
        <v>89</v>
      </c>
    </row>
    <row r="210" s="12" customFormat="1">
      <c r="B210" s="248"/>
      <c r="C210" s="249"/>
      <c r="D210" s="250" t="s">
        <v>155</v>
      </c>
      <c r="E210" s="251" t="s">
        <v>45</v>
      </c>
      <c r="F210" s="252" t="s">
        <v>416</v>
      </c>
      <c r="G210" s="249"/>
      <c r="H210" s="253">
        <v>25.699999999999999</v>
      </c>
      <c r="I210" s="254"/>
      <c r="J210" s="249"/>
      <c r="K210" s="249"/>
      <c r="L210" s="255"/>
      <c r="M210" s="256"/>
      <c r="N210" s="257"/>
      <c r="O210" s="257"/>
      <c r="P210" s="257"/>
      <c r="Q210" s="257"/>
      <c r="R210" s="257"/>
      <c r="S210" s="257"/>
      <c r="T210" s="258"/>
      <c r="AT210" s="259" t="s">
        <v>155</v>
      </c>
      <c r="AU210" s="259" t="s">
        <v>89</v>
      </c>
      <c r="AV210" s="12" t="s">
        <v>89</v>
      </c>
      <c r="AW210" s="12" t="s">
        <v>43</v>
      </c>
      <c r="AX210" s="12" t="s">
        <v>80</v>
      </c>
      <c r="AY210" s="259" t="s">
        <v>146</v>
      </c>
    </row>
    <row r="211" s="12" customFormat="1">
      <c r="B211" s="248"/>
      <c r="C211" s="249"/>
      <c r="D211" s="250" t="s">
        <v>155</v>
      </c>
      <c r="E211" s="251" t="s">
        <v>45</v>
      </c>
      <c r="F211" s="252" t="s">
        <v>417</v>
      </c>
      <c r="G211" s="249"/>
      <c r="H211" s="253">
        <v>13.199999999999999</v>
      </c>
      <c r="I211" s="254"/>
      <c r="J211" s="249"/>
      <c r="K211" s="249"/>
      <c r="L211" s="255"/>
      <c r="M211" s="256"/>
      <c r="N211" s="257"/>
      <c r="O211" s="257"/>
      <c r="P211" s="257"/>
      <c r="Q211" s="257"/>
      <c r="R211" s="257"/>
      <c r="S211" s="257"/>
      <c r="T211" s="258"/>
      <c r="AT211" s="259" t="s">
        <v>155</v>
      </c>
      <c r="AU211" s="259" t="s">
        <v>89</v>
      </c>
      <c r="AV211" s="12" t="s">
        <v>89</v>
      </c>
      <c r="AW211" s="12" t="s">
        <v>43</v>
      </c>
      <c r="AX211" s="12" t="s">
        <v>80</v>
      </c>
      <c r="AY211" s="259" t="s">
        <v>146</v>
      </c>
    </row>
    <row r="212" s="13" customFormat="1">
      <c r="B212" s="270"/>
      <c r="C212" s="271"/>
      <c r="D212" s="250" t="s">
        <v>155</v>
      </c>
      <c r="E212" s="272" t="s">
        <v>45</v>
      </c>
      <c r="F212" s="273" t="s">
        <v>187</v>
      </c>
      <c r="G212" s="271"/>
      <c r="H212" s="274">
        <v>38.899999999999999</v>
      </c>
      <c r="I212" s="275"/>
      <c r="J212" s="271"/>
      <c r="K212" s="271"/>
      <c r="L212" s="276"/>
      <c r="M212" s="277"/>
      <c r="N212" s="278"/>
      <c r="O212" s="278"/>
      <c r="P212" s="278"/>
      <c r="Q212" s="278"/>
      <c r="R212" s="278"/>
      <c r="S212" s="278"/>
      <c r="T212" s="279"/>
      <c r="AT212" s="280" t="s">
        <v>155</v>
      </c>
      <c r="AU212" s="280" t="s">
        <v>89</v>
      </c>
      <c r="AV212" s="13" t="s">
        <v>153</v>
      </c>
      <c r="AW212" s="13" t="s">
        <v>43</v>
      </c>
      <c r="AX212" s="13" t="s">
        <v>87</v>
      </c>
      <c r="AY212" s="280" t="s">
        <v>146</v>
      </c>
    </row>
    <row r="213" s="1" customFormat="1" ht="16.5" customHeight="1">
      <c r="B213" s="46"/>
      <c r="C213" s="260" t="s">
        <v>418</v>
      </c>
      <c r="D213" s="260" t="s">
        <v>170</v>
      </c>
      <c r="E213" s="261" t="s">
        <v>419</v>
      </c>
      <c r="F213" s="262" t="s">
        <v>420</v>
      </c>
      <c r="G213" s="263" t="s">
        <v>421</v>
      </c>
      <c r="H213" s="264">
        <v>58.350000000000001</v>
      </c>
      <c r="I213" s="265"/>
      <c r="J213" s="266">
        <f>ROUND(I213*H213,2)</f>
        <v>0</v>
      </c>
      <c r="K213" s="262" t="s">
        <v>152</v>
      </c>
      <c r="L213" s="267"/>
      <c r="M213" s="268" t="s">
        <v>45</v>
      </c>
      <c r="N213" s="269" t="s">
        <v>51</v>
      </c>
      <c r="O213" s="47"/>
      <c r="P213" s="245">
        <f>O213*H213</f>
        <v>0</v>
      </c>
      <c r="Q213" s="245">
        <v>0.001</v>
      </c>
      <c r="R213" s="245">
        <f>Q213*H213</f>
        <v>0.058350000000000006</v>
      </c>
      <c r="S213" s="245">
        <v>0</v>
      </c>
      <c r="T213" s="246">
        <f>S213*H213</f>
        <v>0</v>
      </c>
      <c r="AR213" s="23" t="s">
        <v>174</v>
      </c>
      <c r="AT213" s="23" t="s">
        <v>170</v>
      </c>
      <c r="AU213" s="23" t="s">
        <v>89</v>
      </c>
      <c r="AY213" s="23" t="s">
        <v>146</v>
      </c>
      <c r="BE213" s="247">
        <f>IF(N213="základní",J213,0)</f>
        <v>0</v>
      </c>
      <c r="BF213" s="247">
        <f>IF(N213="snížená",J213,0)</f>
        <v>0</v>
      </c>
      <c r="BG213" s="247">
        <f>IF(N213="zákl. přenesená",J213,0)</f>
        <v>0</v>
      </c>
      <c r="BH213" s="247">
        <f>IF(N213="sníž. přenesená",J213,0)</f>
        <v>0</v>
      </c>
      <c r="BI213" s="247">
        <f>IF(N213="nulová",J213,0)</f>
        <v>0</v>
      </c>
      <c r="BJ213" s="23" t="s">
        <v>87</v>
      </c>
      <c r="BK213" s="247">
        <f>ROUND(I213*H213,2)</f>
        <v>0</v>
      </c>
      <c r="BL213" s="23" t="s">
        <v>153</v>
      </c>
      <c r="BM213" s="23" t="s">
        <v>422</v>
      </c>
    </row>
    <row r="214" s="11" customFormat="1" ht="29.88" customHeight="1">
      <c r="B214" s="220"/>
      <c r="C214" s="221"/>
      <c r="D214" s="222" t="s">
        <v>79</v>
      </c>
      <c r="E214" s="234" t="s">
        <v>192</v>
      </c>
      <c r="F214" s="234" t="s">
        <v>423</v>
      </c>
      <c r="G214" s="221"/>
      <c r="H214" s="221"/>
      <c r="I214" s="224"/>
      <c r="J214" s="235">
        <f>BK214</f>
        <v>0</v>
      </c>
      <c r="K214" s="221"/>
      <c r="L214" s="226"/>
      <c r="M214" s="227"/>
      <c r="N214" s="228"/>
      <c r="O214" s="228"/>
      <c r="P214" s="229">
        <f>SUM(P215:P261)</f>
        <v>0</v>
      </c>
      <c r="Q214" s="228"/>
      <c r="R214" s="229">
        <f>SUM(R215:R261)</f>
        <v>12.564683599999999</v>
      </c>
      <c r="S214" s="228"/>
      <c r="T214" s="230">
        <f>SUM(T215:T261)</f>
        <v>122.746678</v>
      </c>
      <c r="AR214" s="231" t="s">
        <v>87</v>
      </c>
      <c r="AT214" s="232" t="s">
        <v>79</v>
      </c>
      <c r="AU214" s="232" t="s">
        <v>87</v>
      </c>
      <c r="AY214" s="231" t="s">
        <v>146</v>
      </c>
      <c r="BK214" s="233">
        <f>SUM(BK215:BK261)</f>
        <v>0</v>
      </c>
    </row>
    <row r="215" s="1" customFormat="1" ht="16.5" customHeight="1">
      <c r="B215" s="46"/>
      <c r="C215" s="236" t="s">
        <v>424</v>
      </c>
      <c r="D215" s="236" t="s">
        <v>148</v>
      </c>
      <c r="E215" s="237" t="s">
        <v>425</v>
      </c>
      <c r="F215" s="238" t="s">
        <v>426</v>
      </c>
      <c r="G215" s="239" t="s">
        <v>163</v>
      </c>
      <c r="H215" s="240">
        <v>5</v>
      </c>
      <c r="I215" s="241"/>
      <c r="J215" s="242">
        <f>ROUND(I215*H215,2)</f>
        <v>0</v>
      </c>
      <c r="K215" s="238" t="s">
        <v>45</v>
      </c>
      <c r="L215" s="72"/>
      <c r="M215" s="243" t="s">
        <v>45</v>
      </c>
      <c r="N215" s="244" t="s">
        <v>51</v>
      </c>
      <c r="O215" s="47"/>
      <c r="P215" s="245">
        <f>O215*H215</f>
        <v>0</v>
      </c>
      <c r="Q215" s="245">
        <v>0</v>
      </c>
      <c r="R215" s="245">
        <f>Q215*H215</f>
        <v>0</v>
      </c>
      <c r="S215" s="245">
        <v>0</v>
      </c>
      <c r="T215" s="246">
        <f>S215*H215</f>
        <v>0</v>
      </c>
      <c r="AR215" s="23" t="s">
        <v>153</v>
      </c>
      <c r="AT215" s="23" t="s">
        <v>148</v>
      </c>
      <c r="AU215" s="23" t="s">
        <v>89</v>
      </c>
      <c r="AY215" s="23" t="s">
        <v>146</v>
      </c>
      <c r="BE215" s="247">
        <f>IF(N215="základní",J215,0)</f>
        <v>0</v>
      </c>
      <c r="BF215" s="247">
        <f>IF(N215="snížená",J215,0)</f>
        <v>0</v>
      </c>
      <c r="BG215" s="247">
        <f>IF(N215="zákl. přenesená",J215,0)</f>
        <v>0</v>
      </c>
      <c r="BH215" s="247">
        <f>IF(N215="sníž. přenesená",J215,0)</f>
        <v>0</v>
      </c>
      <c r="BI215" s="247">
        <f>IF(N215="nulová",J215,0)</f>
        <v>0</v>
      </c>
      <c r="BJ215" s="23" t="s">
        <v>87</v>
      </c>
      <c r="BK215" s="247">
        <f>ROUND(I215*H215,2)</f>
        <v>0</v>
      </c>
      <c r="BL215" s="23" t="s">
        <v>153</v>
      </c>
      <c r="BM215" s="23" t="s">
        <v>427</v>
      </c>
    </row>
    <row r="216" s="12" customFormat="1">
      <c r="B216" s="248"/>
      <c r="C216" s="249"/>
      <c r="D216" s="250" t="s">
        <v>155</v>
      </c>
      <c r="E216" s="251" t="s">
        <v>45</v>
      </c>
      <c r="F216" s="252" t="s">
        <v>428</v>
      </c>
      <c r="G216" s="249"/>
      <c r="H216" s="253">
        <v>5</v>
      </c>
      <c r="I216" s="254"/>
      <c r="J216" s="249"/>
      <c r="K216" s="249"/>
      <c r="L216" s="255"/>
      <c r="M216" s="256"/>
      <c r="N216" s="257"/>
      <c r="O216" s="257"/>
      <c r="P216" s="257"/>
      <c r="Q216" s="257"/>
      <c r="R216" s="257"/>
      <c r="S216" s="257"/>
      <c r="T216" s="258"/>
      <c r="AT216" s="259" t="s">
        <v>155</v>
      </c>
      <c r="AU216" s="259" t="s">
        <v>89</v>
      </c>
      <c r="AV216" s="12" t="s">
        <v>89</v>
      </c>
      <c r="AW216" s="12" t="s">
        <v>43</v>
      </c>
      <c r="AX216" s="12" t="s">
        <v>87</v>
      </c>
      <c r="AY216" s="259" t="s">
        <v>146</v>
      </c>
    </row>
    <row r="217" s="1" customFormat="1" ht="16.5" customHeight="1">
      <c r="B217" s="46"/>
      <c r="C217" s="260" t="s">
        <v>429</v>
      </c>
      <c r="D217" s="260" t="s">
        <v>170</v>
      </c>
      <c r="E217" s="261" t="s">
        <v>430</v>
      </c>
      <c r="F217" s="262" t="s">
        <v>431</v>
      </c>
      <c r="G217" s="263" t="s">
        <v>163</v>
      </c>
      <c r="H217" s="264">
        <v>5</v>
      </c>
      <c r="I217" s="265"/>
      <c r="J217" s="266">
        <f>ROUND(I217*H217,2)</f>
        <v>0</v>
      </c>
      <c r="K217" s="262" t="s">
        <v>152</v>
      </c>
      <c r="L217" s="267"/>
      <c r="M217" s="268" t="s">
        <v>45</v>
      </c>
      <c r="N217" s="269" t="s">
        <v>51</v>
      </c>
      <c r="O217" s="47"/>
      <c r="P217" s="245">
        <f>O217*H217</f>
        <v>0</v>
      </c>
      <c r="Q217" s="245">
        <v>0.033050000000000003</v>
      </c>
      <c r="R217" s="245">
        <f>Q217*H217</f>
        <v>0.16525000000000001</v>
      </c>
      <c r="S217" s="245">
        <v>0</v>
      </c>
      <c r="T217" s="246">
        <f>S217*H217</f>
        <v>0</v>
      </c>
      <c r="AR217" s="23" t="s">
        <v>174</v>
      </c>
      <c r="AT217" s="23" t="s">
        <v>170</v>
      </c>
      <c r="AU217" s="23" t="s">
        <v>89</v>
      </c>
      <c r="AY217" s="23" t="s">
        <v>146</v>
      </c>
      <c r="BE217" s="247">
        <f>IF(N217="základní",J217,0)</f>
        <v>0</v>
      </c>
      <c r="BF217" s="247">
        <f>IF(N217="snížená",J217,0)</f>
        <v>0</v>
      </c>
      <c r="BG217" s="247">
        <f>IF(N217="zákl. přenesená",J217,0)</f>
        <v>0</v>
      </c>
      <c r="BH217" s="247">
        <f>IF(N217="sníž. přenesená",J217,0)</f>
        <v>0</v>
      </c>
      <c r="BI217" s="247">
        <f>IF(N217="nulová",J217,0)</f>
        <v>0</v>
      </c>
      <c r="BJ217" s="23" t="s">
        <v>87</v>
      </c>
      <c r="BK217" s="247">
        <f>ROUND(I217*H217,2)</f>
        <v>0</v>
      </c>
      <c r="BL217" s="23" t="s">
        <v>153</v>
      </c>
      <c r="BM217" s="23" t="s">
        <v>432</v>
      </c>
    </row>
    <row r="218" s="1" customFormat="1" ht="25.5" customHeight="1">
      <c r="B218" s="46"/>
      <c r="C218" s="236" t="s">
        <v>433</v>
      </c>
      <c r="D218" s="236" t="s">
        <v>148</v>
      </c>
      <c r="E218" s="237" t="s">
        <v>434</v>
      </c>
      <c r="F218" s="238" t="s">
        <v>435</v>
      </c>
      <c r="G218" s="239" t="s">
        <v>151</v>
      </c>
      <c r="H218" s="240">
        <v>296</v>
      </c>
      <c r="I218" s="241"/>
      <c r="J218" s="242">
        <f>ROUND(I218*H218,2)</f>
        <v>0</v>
      </c>
      <c r="K218" s="238" t="s">
        <v>378</v>
      </c>
      <c r="L218" s="72"/>
      <c r="M218" s="243" t="s">
        <v>45</v>
      </c>
      <c r="N218" s="244" t="s">
        <v>51</v>
      </c>
      <c r="O218" s="47"/>
      <c r="P218" s="245">
        <f>O218*H218</f>
        <v>0</v>
      </c>
      <c r="Q218" s="245">
        <v>0</v>
      </c>
      <c r="R218" s="245">
        <f>Q218*H218</f>
        <v>0</v>
      </c>
      <c r="S218" s="245">
        <v>0</v>
      </c>
      <c r="T218" s="246">
        <f>S218*H218</f>
        <v>0</v>
      </c>
      <c r="AR218" s="23" t="s">
        <v>153</v>
      </c>
      <c r="AT218" s="23" t="s">
        <v>148</v>
      </c>
      <c r="AU218" s="23" t="s">
        <v>89</v>
      </c>
      <c r="AY218" s="23" t="s">
        <v>146</v>
      </c>
      <c r="BE218" s="247">
        <f>IF(N218="základní",J218,0)</f>
        <v>0</v>
      </c>
      <c r="BF218" s="247">
        <f>IF(N218="snížená",J218,0)</f>
        <v>0</v>
      </c>
      <c r="BG218" s="247">
        <f>IF(N218="zákl. přenesená",J218,0)</f>
        <v>0</v>
      </c>
      <c r="BH218" s="247">
        <f>IF(N218="sníž. přenesená",J218,0)</f>
        <v>0</v>
      </c>
      <c r="BI218" s="247">
        <f>IF(N218="nulová",J218,0)</f>
        <v>0</v>
      </c>
      <c r="BJ218" s="23" t="s">
        <v>87</v>
      </c>
      <c r="BK218" s="247">
        <f>ROUND(I218*H218,2)</f>
        <v>0</v>
      </c>
      <c r="BL218" s="23" t="s">
        <v>153</v>
      </c>
      <c r="BM218" s="23" t="s">
        <v>436</v>
      </c>
    </row>
    <row r="219" s="12" customFormat="1">
      <c r="B219" s="248"/>
      <c r="C219" s="249"/>
      <c r="D219" s="250" t="s">
        <v>155</v>
      </c>
      <c r="E219" s="251" t="s">
        <v>45</v>
      </c>
      <c r="F219" s="252" t="s">
        <v>437</v>
      </c>
      <c r="G219" s="249"/>
      <c r="H219" s="253">
        <v>296</v>
      </c>
      <c r="I219" s="254"/>
      <c r="J219" s="249"/>
      <c r="K219" s="249"/>
      <c r="L219" s="255"/>
      <c r="M219" s="256"/>
      <c r="N219" s="257"/>
      <c r="O219" s="257"/>
      <c r="P219" s="257"/>
      <c r="Q219" s="257"/>
      <c r="R219" s="257"/>
      <c r="S219" s="257"/>
      <c r="T219" s="258"/>
      <c r="AT219" s="259" t="s">
        <v>155</v>
      </c>
      <c r="AU219" s="259" t="s">
        <v>89</v>
      </c>
      <c r="AV219" s="12" t="s">
        <v>89</v>
      </c>
      <c r="AW219" s="12" t="s">
        <v>43</v>
      </c>
      <c r="AX219" s="12" t="s">
        <v>87</v>
      </c>
      <c r="AY219" s="259" t="s">
        <v>146</v>
      </c>
    </row>
    <row r="220" s="1" customFormat="1" ht="25.5" customHeight="1">
      <c r="B220" s="46"/>
      <c r="C220" s="236" t="s">
        <v>438</v>
      </c>
      <c r="D220" s="236" t="s">
        <v>148</v>
      </c>
      <c r="E220" s="237" t="s">
        <v>439</v>
      </c>
      <c r="F220" s="238" t="s">
        <v>440</v>
      </c>
      <c r="G220" s="239" t="s">
        <v>151</v>
      </c>
      <c r="H220" s="240">
        <v>8288</v>
      </c>
      <c r="I220" s="241"/>
      <c r="J220" s="242">
        <f>ROUND(I220*H220,2)</f>
        <v>0</v>
      </c>
      <c r="K220" s="238" t="s">
        <v>378</v>
      </c>
      <c r="L220" s="72"/>
      <c r="M220" s="243" t="s">
        <v>45</v>
      </c>
      <c r="N220" s="244" t="s">
        <v>51</v>
      </c>
      <c r="O220" s="47"/>
      <c r="P220" s="245">
        <f>O220*H220</f>
        <v>0</v>
      </c>
      <c r="Q220" s="245">
        <v>0</v>
      </c>
      <c r="R220" s="245">
        <f>Q220*H220</f>
        <v>0</v>
      </c>
      <c r="S220" s="245">
        <v>0</v>
      </c>
      <c r="T220" s="246">
        <f>S220*H220</f>
        <v>0</v>
      </c>
      <c r="AR220" s="23" t="s">
        <v>153</v>
      </c>
      <c r="AT220" s="23" t="s">
        <v>148</v>
      </c>
      <c r="AU220" s="23" t="s">
        <v>89</v>
      </c>
      <c r="AY220" s="23" t="s">
        <v>146</v>
      </c>
      <c r="BE220" s="247">
        <f>IF(N220="základní",J220,0)</f>
        <v>0</v>
      </c>
      <c r="BF220" s="247">
        <f>IF(N220="snížená",J220,0)</f>
        <v>0</v>
      </c>
      <c r="BG220" s="247">
        <f>IF(N220="zákl. přenesená",J220,0)</f>
        <v>0</v>
      </c>
      <c r="BH220" s="247">
        <f>IF(N220="sníž. přenesená",J220,0)</f>
        <v>0</v>
      </c>
      <c r="BI220" s="247">
        <f>IF(N220="nulová",J220,0)</f>
        <v>0</v>
      </c>
      <c r="BJ220" s="23" t="s">
        <v>87</v>
      </c>
      <c r="BK220" s="247">
        <f>ROUND(I220*H220,2)</f>
        <v>0</v>
      </c>
      <c r="BL220" s="23" t="s">
        <v>153</v>
      </c>
      <c r="BM220" s="23" t="s">
        <v>441</v>
      </c>
    </row>
    <row r="221" s="12" customFormat="1">
      <c r="B221" s="248"/>
      <c r="C221" s="249"/>
      <c r="D221" s="250" t="s">
        <v>155</v>
      </c>
      <c r="E221" s="251" t="s">
        <v>45</v>
      </c>
      <c r="F221" s="252" t="s">
        <v>442</v>
      </c>
      <c r="G221" s="249"/>
      <c r="H221" s="253">
        <v>8288</v>
      </c>
      <c r="I221" s="254"/>
      <c r="J221" s="249"/>
      <c r="K221" s="249"/>
      <c r="L221" s="255"/>
      <c r="M221" s="256"/>
      <c r="N221" s="257"/>
      <c r="O221" s="257"/>
      <c r="P221" s="257"/>
      <c r="Q221" s="257"/>
      <c r="R221" s="257"/>
      <c r="S221" s="257"/>
      <c r="T221" s="258"/>
      <c r="AT221" s="259" t="s">
        <v>155</v>
      </c>
      <c r="AU221" s="259" t="s">
        <v>89</v>
      </c>
      <c r="AV221" s="12" t="s">
        <v>89</v>
      </c>
      <c r="AW221" s="12" t="s">
        <v>43</v>
      </c>
      <c r="AX221" s="12" t="s">
        <v>87</v>
      </c>
      <c r="AY221" s="259" t="s">
        <v>146</v>
      </c>
    </row>
    <row r="222" s="1" customFormat="1" ht="25.5" customHeight="1">
      <c r="B222" s="46"/>
      <c r="C222" s="236" t="s">
        <v>443</v>
      </c>
      <c r="D222" s="236" t="s">
        <v>148</v>
      </c>
      <c r="E222" s="237" t="s">
        <v>444</v>
      </c>
      <c r="F222" s="238" t="s">
        <v>445</v>
      </c>
      <c r="G222" s="239" t="s">
        <v>151</v>
      </c>
      <c r="H222" s="240">
        <v>296</v>
      </c>
      <c r="I222" s="241"/>
      <c r="J222" s="242">
        <f>ROUND(I222*H222,2)</f>
        <v>0</v>
      </c>
      <c r="K222" s="238" t="s">
        <v>378</v>
      </c>
      <c r="L222" s="72"/>
      <c r="M222" s="243" t="s">
        <v>45</v>
      </c>
      <c r="N222" s="244" t="s">
        <v>51</v>
      </c>
      <c r="O222" s="47"/>
      <c r="P222" s="245">
        <f>O222*H222</f>
        <v>0</v>
      </c>
      <c r="Q222" s="245">
        <v>0</v>
      </c>
      <c r="R222" s="245">
        <f>Q222*H222</f>
        <v>0</v>
      </c>
      <c r="S222" s="245">
        <v>0</v>
      </c>
      <c r="T222" s="246">
        <f>S222*H222</f>
        <v>0</v>
      </c>
      <c r="AR222" s="23" t="s">
        <v>153</v>
      </c>
      <c r="AT222" s="23" t="s">
        <v>148</v>
      </c>
      <c r="AU222" s="23" t="s">
        <v>89</v>
      </c>
      <c r="AY222" s="23" t="s">
        <v>146</v>
      </c>
      <c r="BE222" s="247">
        <f>IF(N222="základní",J222,0)</f>
        <v>0</v>
      </c>
      <c r="BF222" s="247">
        <f>IF(N222="snížená",J222,0)</f>
        <v>0</v>
      </c>
      <c r="BG222" s="247">
        <f>IF(N222="zákl. přenesená",J222,0)</f>
        <v>0</v>
      </c>
      <c r="BH222" s="247">
        <f>IF(N222="sníž. přenesená",J222,0)</f>
        <v>0</v>
      </c>
      <c r="BI222" s="247">
        <f>IF(N222="nulová",J222,0)</f>
        <v>0</v>
      </c>
      <c r="BJ222" s="23" t="s">
        <v>87</v>
      </c>
      <c r="BK222" s="247">
        <f>ROUND(I222*H222,2)</f>
        <v>0</v>
      </c>
      <c r="BL222" s="23" t="s">
        <v>153</v>
      </c>
      <c r="BM222" s="23" t="s">
        <v>446</v>
      </c>
    </row>
    <row r="223" s="1" customFormat="1" ht="25.5" customHeight="1">
      <c r="B223" s="46"/>
      <c r="C223" s="236" t="s">
        <v>447</v>
      </c>
      <c r="D223" s="236" t="s">
        <v>148</v>
      </c>
      <c r="E223" s="237" t="s">
        <v>448</v>
      </c>
      <c r="F223" s="238" t="s">
        <v>449</v>
      </c>
      <c r="G223" s="239" t="s">
        <v>167</v>
      </c>
      <c r="H223" s="240">
        <v>319.87200000000001</v>
      </c>
      <c r="I223" s="241"/>
      <c r="J223" s="242">
        <f>ROUND(I223*H223,2)</f>
        <v>0</v>
      </c>
      <c r="K223" s="238" t="s">
        <v>378</v>
      </c>
      <c r="L223" s="72"/>
      <c r="M223" s="243" t="s">
        <v>45</v>
      </c>
      <c r="N223" s="244" t="s">
        <v>51</v>
      </c>
      <c r="O223" s="47"/>
      <c r="P223" s="245">
        <f>O223*H223</f>
        <v>0</v>
      </c>
      <c r="Q223" s="245">
        <v>0</v>
      </c>
      <c r="R223" s="245">
        <f>Q223*H223</f>
        <v>0</v>
      </c>
      <c r="S223" s="245">
        <v>0</v>
      </c>
      <c r="T223" s="246">
        <f>S223*H223</f>
        <v>0</v>
      </c>
      <c r="AR223" s="23" t="s">
        <v>153</v>
      </c>
      <c r="AT223" s="23" t="s">
        <v>148</v>
      </c>
      <c r="AU223" s="23" t="s">
        <v>89</v>
      </c>
      <c r="AY223" s="23" t="s">
        <v>146</v>
      </c>
      <c r="BE223" s="247">
        <f>IF(N223="základní",J223,0)</f>
        <v>0</v>
      </c>
      <c r="BF223" s="247">
        <f>IF(N223="snížená",J223,0)</f>
        <v>0</v>
      </c>
      <c r="BG223" s="247">
        <f>IF(N223="zákl. přenesená",J223,0)</f>
        <v>0</v>
      </c>
      <c r="BH223" s="247">
        <f>IF(N223="sníž. přenesená",J223,0)</f>
        <v>0</v>
      </c>
      <c r="BI223" s="247">
        <f>IF(N223="nulová",J223,0)</f>
        <v>0</v>
      </c>
      <c r="BJ223" s="23" t="s">
        <v>87</v>
      </c>
      <c r="BK223" s="247">
        <f>ROUND(I223*H223,2)</f>
        <v>0</v>
      </c>
      <c r="BL223" s="23" t="s">
        <v>153</v>
      </c>
      <c r="BM223" s="23" t="s">
        <v>450</v>
      </c>
    </row>
    <row r="224" s="12" customFormat="1">
      <c r="B224" s="248"/>
      <c r="C224" s="249"/>
      <c r="D224" s="250" t="s">
        <v>155</v>
      </c>
      <c r="E224" s="251" t="s">
        <v>45</v>
      </c>
      <c r="F224" s="252" t="s">
        <v>451</v>
      </c>
      <c r="G224" s="249"/>
      <c r="H224" s="253">
        <v>319.87200000000001</v>
      </c>
      <c r="I224" s="254"/>
      <c r="J224" s="249"/>
      <c r="K224" s="249"/>
      <c r="L224" s="255"/>
      <c r="M224" s="256"/>
      <c r="N224" s="257"/>
      <c r="O224" s="257"/>
      <c r="P224" s="257"/>
      <c r="Q224" s="257"/>
      <c r="R224" s="257"/>
      <c r="S224" s="257"/>
      <c r="T224" s="258"/>
      <c r="AT224" s="259" t="s">
        <v>155</v>
      </c>
      <c r="AU224" s="259" t="s">
        <v>89</v>
      </c>
      <c r="AV224" s="12" t="s">
        <v>89</v>
      </c>
      <c r="AW224" s="12" t="s">
        <v>43</v>
      </c>
      <c r="AX224" s="12" t="s">
        <v>87</v>
      </c>
      <c r="AY224" s="259" t="s">
        <v>146</v>
      </c>
    </row>
    <row r="225" s="1" customFormat="1" ht="25.5" customHeight="1">
      <c r="B225" s="46"/>
      <c r="C225" s="236" t="s">
        <v>452</v>
      </c>
      <c r="D225" s="236" t="s">
        <v>148</v>
      </c>
      <c r="E225" s="237" t="s">
        <v>453</v>
      </c>
      <c r="F225" s="238" t="s">
        <v>454</v>
      </c>
      <c r="G225" s="239" t="s">
        <v>167</v>
      </c>
      <c r="H225" s="240">
        <v>8956.4159999999993</v>
      </c>
      <c r="I225" s="241"/>
      <c r="J225" s="242">
        <f>ROUND(I225*H225,2)</f>
        <v>0</v>
      </c>
      <c r="K225" s="238" t="s">
        <v>378</v>
      </c>
      <c r="L225" s="72"/>
      <c r="M225" s="243" t="s">
        <v>45</v>
      </c>
      <c r="N225" s="244" t="s">
        <v>51</v>
      </c>
      <c r="O225" s="47"/>
      <c r="P225" s="245">
        <f>O225*H225</f>
        <v>0</v>
      </c>
      <c r="Q225" s="245">
        <v>0</v>
      </c>
      <c r="R225" s="245">
        <f>Q225*H225</f>
        <v>0</v>
      </c>
      <c r="S225" s="245">
        <v>0</v>
      </c>
      <c r="T225" s="246">
        <f>S225*H225</f>
        <v>0</v>
      </c>
      <c r="AR225" s="23" t="s">
        <v>153</v>
      </c>
      <c r="AT225" s="23" t="s">
        <v>148</v>
      </c>
      <c r="AU225" s="23" t="s">
        <v>89</v>
      </c>
      <c r="AY225" s="23" t="s">
        <v>146</v>
      </c>
      <c r="BE225" s="247">
        <f>IF(N225="základní",J225,0)</f>
        <v>0</v>
      </c>
      <c r="BF225" s="247">
        <f>IF(N225="snížená",J225,0)</f>
        <v>0</v>
      </c>
      <c r="BG225" s="247">
        <f>IF(N225="zákl. přenesená",J225,0)</f>
        <v>0</v>
      </c>
      <c r="BH225" s="247">
        <f>IF(N225="sníž. přenesená",J225,0)</f>
        <v>0</v>
      </c>
      <c r="BI225" s="247">
        <f>IF(N225="nulová",J225,0)</f>
        <v>0</v>
      </c>
      <c r="BJ225" s="23" t="s">
        <v>87</v>
      </c>
      <c r="BK225" s="247">
        <f>ROUND(I225*H225,2)</f>
        <v>0</v>
      </c>
      <c r="BL225" s="23" t="s">
        <v>153</v>
      </c>
      <c r="BM225" s="23" t="s">
        <v>455</v>
      </c>
    </row>
    <row r="226" s="12" customFormat="1">
      <c r="B226" s="248"/>
      <c r="C226" s="249"/>
      <c r="D226" s="250" t="s">
        <v>155</v>
      </c>
      <c r="E226" s="251" t="s">
        <v>45</v>
      </c>
      <c r="F226" s="252" t="s">
        <v>456</v>
      </c>
      <c r="G226" s="249"/>
      <c r="H226" s="253">
        <v>8956.4159999999993</v>
      </c>
      <c r="I226" s="254"/>
      <c r="J226" s="249"/>
      <c r="K226" s="249"/>
      <c r="L226" s="255"/>
      <c r="M226" s="256"/>
      <c r="N226" s="257"/>
      <c r="O226" s="257"/>
      <c r="P226" s="257"/>
      <c r="Q226" s="257"/>
      <c r="R226" s="257"/>
      <c r="S226" s="257"/>
      <c r="T226" s="258"/>
      <c r="AT226" s="259" t="s">
        <v>155</v>
      </c>
      <c r="AU226" s="259" t="s">
        <v>89</v>
      </c>
      <c r="AV226" s="12" t="s">
        <v>89</v>
      </c>
      <c r="AW226" s="12" t="s">
        <v>43</v>
      </c>
      <c r="AX226" s="12" t="s">
        <v>87</v>
      </c>
      <c r="AY226" s="259" t="s">
        <v>146</v>
      </c>
    </row>
    <row r="227" s="1" customFormat="1" ht="25.5" customHeight="1">
      <c r="B227" s="46"/>
      <c r="C227" s="236" t="s">
        <v>457</v>
      </c>
      <c r="D227" s="236" t="s">
        <v>148</v>
      </c>
      <c r="E227" s="237" t="s">
        <v>458</v>
      </c>
      <c r="F227" s="238" t="s">
        <v>459</v>
      </c>
      <c r="G227" s="239" t="s">
        <v>167</v>
      </c>
      <c r="H227" s="240">
        <v>319.87200000000001</v>
      </c>
      <c r="I227" s="241"/>
      <c r="J227" s="242">
        <f>ROUND(I227*H227,2)</f>
        <v>0</v>
      </c>
      <c r="K227" s="238" t="s">
        <v>378</v>
      </c>
      <c r="L227" s="72"/>
      <c r="M227" s="243" t="s">
        <v>45</v>
      </c>
      <c r="N227" s="244" t="s">
        <v>51</v>
      </c>
      <c r="O227" s="47"/>
      <c r="P227" s="245">
        <f>O227*H227</f>
        <v>0</v>
      </c>
      <c r="Q227" s="245">
        <v>0</v>
      </c>
      <c r="R227" s="245">
        <f>Q227*H227</f>
        <v>0</v>
      </c>
      <c r="S227" s="245">
        <v>0</v>
      </c>
      <c r="T227" s="246">
        <f>S227*H227</f>
        <v>0</v>
      </c>
      <c r="AR227" s="23" t="s">
        <v>153</v>
      </c>
      <c r="AT227" s="23" t="s">
        <v>148</v>
      </c>
      <c r="AU227" s="23" t="s">
        <v>89</v>
      </c>
      <c r="AY227" s="23" t="s">
        <v>146</v>
      </c>
      <c r="BE227" s="247">
        <f>IF(N227="základní",J227,0)</f>
        <v>0</v>
      </c>
      <c r="BF227" s="247">
        <f>IF(N227="snížená",J227,0)</f>
        <v>0</v>
      </c>
      <c r="BG227" s="247">
        <f>IF(N227="zákl. přenesená",J227,0)</f>
        <v>0</v>
      </c>
      <c r="BH227" s="247">
        <f>IF(N227="sníž. přenesená",J227,0)</f>
        <v>0</v>
      </c>
      <c r="BI227" s="247">
        <f>IF(N227="nulová",J227,0)</f>
        <v>0</v>
      </c>
      <c r="BJ227" s="23" t="s">
        <v>87</v>
      </c>
      <c r="BK227" s="247">
        <f>ROUND(I227*H227,2)</f>
        <v>0</v>
      </c>
      <c r="BL227" s="23" t="s">
        <v>153</v>
      </c>
      <c r="BM227" s="23" t="s">
        <v>460</v>
      </c>
    </row>
    <row r="228" s="1" customFormat="1" ht="16.5" customHeight="1">
      <c r="B228" s="46"/>
      <c r="C228" s="236" t="s">
        <v>461</v>
      </c>
      <c r="D228" s="236" t="s">
        <v>148</v>
      </c>
      <c r="E228" s="237" t="s">
        <v>462</v>
      </c>
      <c r="F228" s="238" t="s">
        <v>463</v>
      </c>
      <c r="G228" s="239" t="s">
        <v>151</v>
      </c>
      <c r="H228" s="240">
        <v>49.979999999999997</v>
      </c>
      <c r="I228" s="241"/>
      <c r="J228" s="242">
        <f>ROUND(I228*H228,2)</f>
        <v>0</v>
      </c>
      <c r="K228" s="238" t="s">
        <v>378</v>
      </c>
      <c r="L228" s="72"/>
      <c r="M228" s="243" t="s">
        <v>45</v>
      </c>
      <c r="N228" s="244" t="s">
        <v>51</v>
      </c>
      <c r="O228" s="47"/>
      <c r="P228" s="245">
        <f>O228*H228</f>
        <v>0</v>
      </c>
      <c r="Q228" s="245">
        <v>0</v>
      </c>
      <c r="R228" s="245">
        <f>Q228*H228</f>
        <v>0</v>
      </c>
      <c r="S228" s="245">
        <v>0</v>
      </c>
      <c r="T228" s="246">
        <f>S228*H228</f>
        <v>0</v>
      </c>
      <c r="AR228" s="23" t="s">
        <v>153</v>
      </c>
      <c r="AT228" s="23" t="s">
        <v>148</v>
      </c>
      <c r="AU228" s="23" t="s">
        <v>89</v>
      </c>
      <c r="AY228" s="23" t="s">
        <v>146</v>
      </c>
      <c r="BE228" s="247">
        <f>IF(N228="základní",J228,0)</f>
        <v>0</v>
      </c>
      <c r="BF228" s="247">
        <f>IF(N228="snížená",J228,0)</f>
        <v>0</v>
      </c>
      <c r="BG228" s="247">
        <f>IF(N228="zákl. přenesená",J228,0)</f>
        <v>0</v>
      </c>
      <c r="BH228" s="247">
        <f>IF(N228="sníž. přenesená",J228,0)</f>
        <v>0</v>
      </c>
      <c r="BI228" s="247">
        <f>IF(N228="nulová",J228,0)</f>
        <v>0</v>
      </c>
      <c r="BJ228" s="23" t="s">
        <v>87</v>
      </c>
      <c r="BK228" s="247">
        <f>ROUND(I228*H228,2)</f>
        <v>0</v>
      </c>
      <c r="BL228" s="23" t="s">
        <v>153</v>
      </c>
      <c r="BM228" s="23" t="s">
        <v>464</v>
      </c>
    </row>
    <row r="229" s="12" customFormat="1">
      <c r="B229" s="248"/>
      <c r="C229" s="249"/>
      <c r="D229" s="250" t="s">
        <v>155</v>
      </c>
      <c r="E229" s="251" t="s">
        <v>45</v>
      </c>
      <c r="F229" s="252" t="s">
        <v>465</v>
      </c>
      <c r="G229" s="249"/>
      <c r="H229" s="253">
        <v>49.979999999999997</v>
      </c>
      <c r="I229" s="254"/>
      <c r="J229" s="249"/>
      <c r="K229" s="249"/>
      <c r="L229" s="255"/>
      <c r="M229" s="256"/>
      <c r="N229" s="257"/>
      <c r="O229" s="257"/>
      <c r="P229" s="257"/>
      <c r="Q229" s="257"/>
      <c r="R229" s="257"/>
      <c r="S229" s="257"/>
      <c r="T229" s="258"/>
      <c r="AT229" s="259" t="s">
        <v>155</v>
      </c>
      <c r="AU229" s="259" t="s">
        <v>89</v>
      </c>
      <c r="AV229" s="12" t="s">
        <v>89</v>
      </c>
      <c r="AW229" s="12" t="s">
        <v>43</v>
      </c>
      <c r="AX229" s="12" t="s">
        <v>87</v>
      </c>
      <c r="AY229" s="259" t="s">
        <v>146</v>
      </c>
    </row>
    <row r="230" s="1" customFormat="1" ht="25.5" customHeight="1">
      <c r="B230" s="46"/>
      <c r="C230" s="236" t="s">
        <v>466</v>
      </c>
      <c r="D230" s="236" t="s">
        <v>148</v>
      </c>
      <c r="E230" s="237" t="s">
        <v>467</v>
      </c>
      <c r="F230" s="238" t="s">
        <v>468</v>
      </c>
      <c r="G230" s="239" t="s">
        <v>151</v>
      </c>
      <c r="H230" s="240">
        <v>1399.4400000000001</v>
      </c>
      <c r="I230" s="241"/>
      <c r="J230" s="242">
        <f>ROUND(I230*H230,2)</f>
        <v>0</v>
      </c>
      <c r="K230" s="238" t="s">
        <v>378</v>
      </c>
      <c r="L230" s="72"/>
      <c r="M230" s="243" t="s">
        <v>45</v>
      </c>
      <c r="N230" s="244" t="s">
        <v>51</v>
      </c>
      <c r="O230" s="47"/>
      <c r="P230" s="245">
        <f>O230*H230</f>
        <v>0</v>
      </c>
      <c r="Q230" s="245">
        <v>0</v>
      </c>
      <c r="R230" s="245">
        <f>Q230*H230</f>
        <v>0</v>
      </c>
      <c r="S230" s="245">
        <v>0</v>
      </c>
      <c r="T230" s="246">
        <f>S230*H230</f>
        <v>0</v>
      </c>
      <c r="AR230" s="23" t="s">
        <v>153</v>
      </c>
      <c r="AT230" s="23" t="s">
        <v>148</v>
      </c>
      <c r="AU230" s="23" t="s">
        <v>89</v>
      </c>
      <c r="AY230" s="23" t="s">
        <v>146</v>
      </c>
      <c r="BE230" s="247">
        <f>IF(N230="základní",J230,0)</f>
        <v>0</v>
      </c>
      <c r="BF230" s="247">
        <f>IF(N230="snížená",J230,0)</f>
        <v>0</v>
      </c>
      <c r="BG230" s="247">
        <f>IF(N230="zákl. přenesená",J230,0)</f>
        <v>0</v>
      </c>
      <c r="BH230" s="247">
        <f>IF(N230="sníž. přenesená",J230,0)</f>
        <v>0</v>
      </c>
      <c r="BI230" s="247">
        <f>IF(N230="nulová",J230,0)</f>
        <v>0</v>
      </c>
      <c r="BJ230" s="23" t="s">
        <v>87</v>
      </c>
      <c r="BK230" s="247">
        <f>ROUND(I230*H230,2)</f>
        <v>0</v>
      </c>
      <c r="BL230" s="23" t="s">
        <v>153</v>
      </c>
      <c r="BM230" s="23" t="s">
        <v>469</v>
      </c>
    </row>
    <row r="231" s="12" customFormat="1">
      <c r="B231" s="248"/>
      <c r="C231" s="249"/>
      <c r="D231" s="250" t="s">
        <v>155</v>
      </c>
      <c r="E231" s="251" t="s">
        <v>45</v>
      </c>
      <c r="F231" s="252" t="s">
        <v>470</v>
      </c>
      <c r="G231" s="249"/>
      <c r="H231" s="253">
        <v>1399.4400000000001</v>
      </c>
      <c r="I231" s="254"/>
      <c r="J231" s="249"/>
      <c r="K231" s="249"/>
      <c r="L231" s="255"/>
      <c r="M231" s="256"/>
      <c r="N231" s="257"/>
      <c r="O231" s="257"/>
      <c r="P231" s="257"/>
      <c r="Q231" s="257"/>
      <c r="R231" s="257"/>
      <c r="S231" s="257"/>
      <c r="T231" s="258"/>
      <c r="AT231" s="259" t="s">
        <v>155</v>
      </c>
      <c r="AU231" s="259" t="s">
        <v>89</v>
      </c>
      <c r="AV231" s="12" t="s">
        <v>89</v>
      </c>
      <c r="AW231" s="12" t="s">
        <v>43</v>
      </c>
      <c r="AX231" s="12" t="s">
        <v>87</v>
      </c>
      <c r="AY231" s="259" t="s">
        <v>146</v>
      </c>
    </row>
    <row r="232" s="1" customFormat="1" ht="16.5" customHeight="1">
      <c r="B232" s="46"/>
      <c r="C232" s="236" t="s">
        <v>471</v>
      </c>
      <c r="D232" s="236" t="s">
        <v>148</v>
      </c>
      <c r="E232" s="237" t="s">
        <v>472</v>
      </c>
      <c r="F232" s="238" t="s">
        <v>473</v>
      </c>
      <c r="G232" s="239" t="s">
        <v>151</v>
      </c>
      <c r="H232" s="240">
        <v>49.979999999999997</v>
      </c>
      <c r="I232" s="241"/>
      <c r="J232" s="242">
        <f>ROUND(I232*H232,2)</f>
        <v>0</v>
      </c>
      <c r="K232" s="238" t="s">
        <v>378</v>
      </c>
      <c r="L232" s="72"/>
      <c r="M232" s="243" t="s">
        <v>45</v>
      </c>
      <c r="N232" s="244" t="s">
        <v>51</v>
      </c>
      <c r="O232" s="47"/>
      <c r="P232" s="245">
        <f>O232*H232</f>
        <v>0</v>
      </c>
      <c r="Q232" s="245">
        <v>0</v>
      </c>
      <c r="R232" s="245">
        <f>Q232*H232</f>
        <v>0</v>
      </c>
      <c r="S232" s="245">
        <v>0</v>
      </c>
      <c r="T232" s="246">
        <f>S232*H232</f>
        <v>0</v>
      </c>
      <c r="AR232" s="23" t="s">
        <v>153</v>
      </c>
      <c r="AT232" s="23" t="s">
        <v>148</v>
      </c>
      <c r="AU232" s="23" t="s">
        <v>89</v>
      </c>
      <c r="AY232" s="23" t="s">
        <v>146</v>
      </c>
      <c r="BE232" s="247">
        <f>IF(N232="základní",J232,0)</f>
        <v>0</v>
      </c>
      <c r="BF232" s="247">
        <f>IF(N232="snížená",J232,0)</f>
        <v>0</v>
      </c>
      <c r="BG232" s="247">
        <f>IF(N232="zákl. přenesená",J232,0)</f>
        <v>0</v>
      </c>
      <c r="BH232" s="247">
        <f>IF(N232="sníž. přenesená",J232,0)</f>
        <v>0</v>
      </c>
      <c r="BI232" s="247">
        <f>IF(N232="nulová",J232,0)</f>
        <v>0</v>
      </c>
      <c r="BJ232" s="23" t="s">
        <v>87</v>
      </c>
      <c r="BK232" s="247">
        <f>ROUND(I232*H232,2)</f>
        <v>0</v>
      </c>
      <c r="BL232" s="23" t="s">
        <v>153</v>
      </c>
      <c r="BM232" s="23" t="s">
        <v>474</v>
      </c>
    </row>
    <row r="233" s="1" customFormat="1" ht="16.5" customHeight="1">
      <c r="B233" s="46"/>
      <c r="C233" s="236" t="s">
        <v>475</v>
      </c>
      <c r="D233" s="236" t="s">
        <v>148</v>
      </c>
      <c r="E233" s="237" t="s">
        <v>476</v>
      </c>
      <c r="F233" s="238" t="s">
        <v>477</v>
      </c>
      <c r="G233" s="239" t="s">
        <v>163</v>
      </c>
      <c r="H233" s="240">
        <v>19.48</v>
      </c>
      <c r="I233" s="241"/>
      <c r="J233" s="242">
        <f>ROUND(I233*H233,2)</f>
        <v>0</v>
      </c>
      <c r="K233" s="238" t="s">
        <v>152</v>
      </c>
      <c r="L233" s="72"/>
      <c r="M233" s="243" t="s">
        <v>45</v>
      </c>
      <c r="N233" s="244" t="s">
        <v>51</v>
      </c>
      <c r="O233" s="47"/>
      <c r="P233" s="245">
        <f>O233*H233</f>
        <v>0</v>
      </c>
      <c r="Q233" s="245">
        <v>8.0000000000000007E-05</v>
      </c>
      <c r="R233" s="245">
        <f>Q233*H233</f>
        <v>0.0015584000000000002</v>
      </c>
      <c r="S233" s="245">
        <v>0.017999999999999999</v>
      </c>
      <c r="T233" s="246">
        <f>S233*H233</f>
        <v>0.35064000000000001</v>
      </c>
      <c r="AR233" s="23" t="s">
        <v>153</v>
      </c>
      <c r="AT233" s="23" t="s">
        <v>148</v>
      </c>
      <c r="AU233" s="23" t="s">
        <v>89</v>
      </c>
      <c r="AY233" s="23" t="s">
        <v>146</v>
      </c>
      <c r="BE233" s="247">
        <f>IF(N233="základní",J233,0)</f>
        <v>0</v>
      </c>
      <c r="BF233" s="247">
        <f>IF(N233="snížená",J233,0)</f>
        <v>0</v>
      </c>
      <c r="BG233" s="247">
        <f>IF(N233="zákl. přenesená",J233,0)</f>
        <v>0</v>
      </c>
      <c r="BH233" s="247">
        <f>IF(N233="sníž. přenesená",J233,0)</f>
        <v>0</v>
      </c>
      <c r="BI233" s="247">
        <f>IF(N233="nulová",J233,0)</f>
        <v>0</v>
      </c>
      <c r="BJ233" s="23" t="s">
        <v>87</v>
      </c>
      <c r="BK233" s="247">
        <f>ROUND(I233*H233,2)</f>
        <v>0</v>
      </c>
      <c r="BL233" s="23" t="s">
        <v>153</v>
      </c>
      <c r="BM233" s="23" t="s">
        <v>478</v>
      </c>
    </row>
    <row r="234" s="12" customFormat="1">
      <c r="B234" s="248"/>
      <c r="C234" s="249"/>
      <c r="D234" s="250" t="s">
        <v>155</v>
      </c>
      <c r="E234" s="251" t="s">
        <v>45</v>
      </c>
      <c r="F234" s="252" t="s">
        <v>479</v>
      </c>
      <c r="G234" s="249"/>
      <c r="H234" s="253">
        <v>19.48</v>
      </c>
      <c r="I234" s="254"/>
      <c r="J234" s="249"/>
      <c r="K234" s="249"/>
      <c r="L234" s="255"/>
      <c r="M234" s="256"/>
      <c r="N234" s="257"/>
      <c r="O234" s="257"/>
      <c r="P234" s="257"/>
      <c r="Q234" s="257"/>
      <c r="R234" s="257"/>
      <c r="S234" s="257"/>
      <c r="T234" s="258"/>
      <c r="AT234" s="259" t="s">
        <v>155</v>
      </c>
      <c r="AU234" s="259" t="s">
        <v>89</v>
      </c>
      <c r="AV234" s="12" t="s">
        <v>89</v>
      </c>
      <c r="AW234" s="12" t="s">
        <v>43</v>
      </c>
      <c r="AX234" s="12" t="s">
        <v>87</v>
      </c>
      <c r="AY234" s="259" t="s">
        <v>146</v>
      </c>
    </row>
    <row r="235" s="1" customFormat="1" ht="16.5" customHeight="1">
      <c r="B235" s="46"/>
      <c r="C235" s="236" t="s">
        <v>480</v>
      </c>
      <c r="D235" s="236" t="s">
        <v>148</v>
      </c>
      <c r="E235" s="237" t="s">
        <v>481</v>
      </c>
      <c r="F235" s="238" t="s">
        <v>482</v>
      </c>
      <c r="G235" s="239" t="s">
        <v>421</v>
      </c>
      <c r="H235" s="240">
        <v>1059</v>
      </c>
      <c r="I235" s="241"/>
      <c r="J235" s="242">
        <f>ROUND(I235*H235,2)</f>
        <v>0</v>
      </c>
      <c r="K235" s="238" t="s">
        <v>152</v>
      </c>
      <c r="L235" s="72"/>
      <c r="M235" s="243" t="s">
        <v>45</v>
      </c>
      <c r="N235" s="244" t="s">
        <v>51</v>
      </c>
      <c r="O235" s="47"/>
      <c r="P235" s="245">
        <f>O235*H235</f>
        <v>0</v>
      </c>
      <c r="Q235" s="245">
        <v>0</v>
      </c>
      <c r="R235" s="245">
        <f>Q235*H235</f>
        <v>0</v>
      </c>
      <c r="S235" s="245">
        <v>0</v>
      </c>
      <c r="T235" s="246">
        <f>S235*H235</f>
        <v>0</v>
      </c>
      <c r="AR235" s="23" t="s">
        <v>153</v>
      </c>
      <c r="AT235" s="23" t="s">
        <v>148</v>
      </c>
      <c r="AU235" s="23" t="s">
        <v>89</v>
      </c>
      <c r="AY235" s="23" t="s">
        <v>146</v>
      </c>
      <c r="BE235" s="247">
        <f>IF(N235="základní",J235,0)</f>
        <v>0</v>
      </c>
      <c r="BF235" s="247">
        <f>IF(N235="snížená",J235,0)</f>
        <v>0</v>
      </c>
      <c r="BG235" s="247">
        <f>IF(N235="zákl. přenesená",J235,0)</f>
        <v>0</v>
      </c>
      <c r="BH235" s="247">
        <f>IF(N235="sníž. přenesená",J235,0)</f>
        <v>0</v>
      </c>
      <c r="BI235" s="247">
        <f>IF(N235="nulová",J235,0)</f>
        <v>0</v>
      </c>
      <c r="BJ235" s="23" t="s">
        <v>87</v>
      </c>
      <c r="BK235" s="247">
        <f>ROUND(I235*H235,2)</f>
        <v>0</v>
      </c>
      <c r="BL235" s="23" t="s">
        <v>153</v>
      </c>
      <c r="BM235" s="23" t="s">
        <v>483</v>
      </c>
    </row>
    <row r="236" s="1" customFormat="1" ht="16.5" customHeight="1">
      <c r="B236" s="46"/>
      <c r="C236" s="236" t="s">
        <v>484</v>
      </c>
      <c r="D236" s="236" t="s">
        <v>148</v>
      </c>
      <c r="E236" s="237" t="s">
        <v>485</v>
      </c>
      <c r="F236" s="238" t="s">
        <v>486</v>
      </c>
      <c r="G236" s="239" t="s">
        <v>421</v>
      </c>
      <c r="H236" s="240">
        <v>1059</v>
      </c>
      <c r="I236" s="241"/>
      <c r="J236" s="242">
        <f>ROUND(I236*H236,2)</f>
        <v>0</v>
      </c>
      <c r="K236" s="238" t="s">
        <v>152</v>
      </c>
      <c r="L236" s="72"/>
      <c r="M236" s="243" t="s">
        <v>45</v>
      </c>
      <c r="N236" s="244" t="s">
        <v>51</v>
      </c>
      <c r="O236" s="47"/>
      <c r="P236" s="245">
        <f>O236*H236</f>
        <v>0</v>
      </c>
      <c r="Q236" s="245">
        <v>2.0000000000000002E-05</v>
      </c>
      <c r="R236" s="245">
        <f>Q236*H236</f>
        <v>0.021180000000000001</v>
      </c>
      <c r="S236" s="245">
        <v>0</v>
      </c>
      <c r="T236" s="246">
        <f>S236*H236</f>
        <v>0</v>
      </c>
      <c r="AR236" s="23" t="s">
        <v>153</v>
      </c>
      <c r="AT236" s="23" t="s">
        <v>148</v>
      </c>
      <c r="AU236" s="23" t="s">
        <v>89</v>
      </c>
      <c r="AY236" s="23" t="s">
        <v>146</v>
      </c>
      <c r="BE236" s="247">
        <f>IF(N236="základní",J236,0)</f>
        <v>0</v>
      </c>
      <c r="BF236" s="247">
        <f>IF(N236="snížená",J236,0)</f>
        <v>0</v>
      </c>
      <c r="BG236" s="247">
        <f>IF(N236="zákl. přenesená",J236,0)</f>
        <v>0</v>
      </c>
      <c r="BH236" s="247">
        <f>IF(N236="sníž. přenesená",J236,0)</f>
        <v>0</v>
      </c>
      <c r="BI236" s="247">
        <f>IF(N236="nulová",J236,0)</f>
        <v>0</v>
      </c>
      <c r="BJ236" s="23" t="s">
        <v>87</v>
      </c>
      <c r="BK236" s="247">
        <f>ROUND(I236*H236,2)</f>
        <v>0</v>
      </c>
      <c r="BL236" s="23" t="s">
        <v>153</v>
      </c>
      <c r="BM236" s="23" t="s">
        <v>487</v>
      </c>
    </row>
    <row r="237" s="1" customFormat="1" ht="16.5" customHeight="1">
      <c r="B237" s="46"/>
      <c r="C237" s="260" t="s">
        <v>488</v>
      </c>
      <c r="D237" s="260" t="s">
        <v>170</v>
      </c>
      <c r="E237" s="261" t="s">
        <v>489</v>
      </c>
      <c r="F237" s="262" t="s">
        <v>490</v>
      </c>
      <c r="G237" s="263" t="s">
        <v>173</v>
      </c>
      <c r="H237" s="264">
        <v>1.1120000000000001</v>
      </c>
      <c r="I237" s="265"/>
      <c r="J237" s="266">
        <f>ROUND(I237*H237,2)</f>
        <v>0</v>
      </c>
      <c r="K237" s="262" t="s">
        <v>45</v>
      </c>
      <c r="L237" s="267"/>
      <c r="M237" s="268" t="s">
        <v>45</v>
      </c>
      <c r="N237" s="269" t="s">
        <v>51</v>
      </c>
      <c r="O237" s="47"/>
      <c r="P237" s="245">
        <f>O237*H237</f>
        <v>0</v>
      </c>
      <c r="Q237" s="245">
        <v>1</v>
      </c>
      <c r="R237" s="245">
        <f>Q237*H237</f>
        <v>1.1120000000000001</v>
      </c>
      <c r="S237" s="245">
        <v>0</v>
      </c>
      <c r="T237" s="246">
        <f>S237*H237</f>
        <v>0</v>
      </c>
      <c r="AR237" s="23" t="s">
        <v>174</v>
      </c>
      <c r="AT237" s="23" t="s">
        <v>170</v>
      </c>
      <c r="AU237" s="23" t="s">
        <v>89</v>
      </c>
      <c r="AY237" s="23" t="s">
        <v>146</v>
      </c>
      <c r="BE237" s="247">
        <f>IF(N237="základní",J237,0)</f>
        <v>0</v>
      </c>
      <c r="BF237" s="247">
        <f>IF(N237="snížená",J237,0)</f>
        <v>0</v>
      </c>
      <c r="BG237" s="247">
        <f>IF(N237="zákl. přenesená",J237,0)</f>
        <v>0</v>
      </c>
      <c r="BH237" s="247">
        <f>IF(N237="sníž. přenesená",J237,0)</f>
        <v>0</v>
      </c>
      <c r="BI237" s="247">
        <f>IF(N237="nulová",J237,0)</f>
        <v>0</v>
      </c>
      <c r="BJ237" s="23" t="s">
        <v>87</v>
      </c>
      <c r="BK237" s="247">
        <f>ROUND(I237*H237,2)</f>
        <v>0</v>
      </c>
      <c r="BL237" s="23" t="s">
        <v>153</v>
      </c>
      <c r="BM237" s="23" t="s">
        <v>491</v>
      </c>
    </row>
    <row r="238" s="12" customFormat="1">
      <c r="B238" s="248"/>
      <c r="C238" s="249"/>
      <c r="D238" s="250" t="s">
        <v>155</v>
      </c>
      <c r="E238" s="251" t="s">
        <v>45</v>
      </c>
      <c r="F238" s="252" t="s">
        <v>492</v>
      </c>
      <c r="G238" s="249"/>
      <c r="H238" s="253">
        <v>0.748</v>
      </c>
      <c r="I238" s="254"/>
      <c r="J238" s="249"/>
      <c r="K238" s="249"/>
      <c r="L238" s="255"/>
      <c r="M238" s="256"/>
      <c r="N238" s="257"/>
      <c r="O238" s="257"/>
      <c r="P238" s="257"/>
      <c r="Q238" s="257"/>
      <c r="R238" s="257"/>
      <c r="S238" s="257"/>
      <c r="T238" s="258"/>
      <c r="AT238" s="259" t="s">
        <v>155</v>
      </c>
      <c r="AU238" s="259" t="s">
        <v>89</v>
      </c>
      <c r="AV238" s="12" t="s">
        <v>89</v>
      </c>
      <c r="AW238" s="12" t="s">
        <v>43</v>
      </c>
      <c r="AX238" s="12" t="s">
        <v>80</v>
      </c>
      <c r="AY238" s="259" t="s">
        <v>146</v>
      </c>
    </row>
    <row r="239" s="12" customFormat="1">
      <c r="B239" s="248"/>
      <c r="C239" s="249"/>
      <c r="D239" s="250" t="s">
        <v>155</v>
      </c>
      <c r="E239" s="251" t="s">
        <v>45</v>
      </c>
      <c r="F239" s="252" t="s">
        <v>493</v>
      </c>
      <c r="G239" s="249"/>
      <c r="H239" s="253">
        <v>0.36399999999999999</v>
      </c>
      <c r="I239" s="254"/>
      <c r="J239" s="249"/>
      <c r="K239" s="249"/>
      <c r="L239" s="255"/>
      <c r="M239" s="256"/>
      <c r="N239" s="257"/>
      <c r="O239" s="257"/>
      <c r="P239" s="257"/>
      <c r="Q239" s="257"/>
      <c r="R239" s="257"/>
      <c r="S239" s="257"/>
      <c r="T239" s="258"/>
      <c r="AT239" s="259" t="s">
        <v>155</v>
      </c>
      <c r="AU239" s="259" t="s">
        <v>89</v>
      </c>
      <c r="AV239" s="12" t="s">
        <v>89</v>
      </c>
      <c r="AW239" s="12" t="s">
        <v>43</v>
      </c>
      <c r="AX239" s="12" t="s">
        <v>80</v>
      </c>
      <c r="AY239" s="259" t="s">
        <v>146</v>
      </c>
    </row>
    <row r="240" s="13" customFormat="1">
      <c r="B240" s="270"/>
      <c r="C240" s="271"/>
      <c r="D240" s="250" t="s">
        <v>155</v>
      </c>
      <c r="E240" s="272" t="s">
        <v>45</v>
      </c>
      <c r="F240" s="273" t="s">
        <v>187</v>
      </c>
      <c r="G240" s="271"/>
      <c r="H240" s="274">
        <v>1.1120000000000001</v>
      </c>
      <c r="I240" s="275"/>
      <c r="J240" s="271"/>
      <c r="K240" s="271"/>
      <c r="L240" s="276"/>
      <c r="M240" s="277"/>
      <c r="N240" s="278"/>
      <c r="O240" s="278"/>
      <c r="P240" s="278"/>
      <c r="Q240" s="278"/>
      <c r="R240" s="278"/>
      <c r="S240" s="278"/>
      <c r="T240" s="279"/>
      <c r="AT240" s="280" t="s">
        <v>155</v>
      </c>
      <c r="AU240" s="280" t="s">
        <v>89</v>
      </c>
      <c r="AV240" s="13" t="s">
        <v>153</v>
      </c>
      <c r="AW240" s="13" t="s">
        <v>43</v>
      </c>
      <c r="AX240" s="13" t="s">
        <v>87</v>
      </c>
      <c r="AY240" s="280" t="s">
        <v>146</v>
      </c>
    </row>
    <row r="241" s="1" customFormat="1" ht="16.5" customHeight="1">
      <c r="B241" s="46"/>
      <c r="C241" s="236" t="s">
        <v>494</v>
      </c>
      <c r="D241" s="236" t="s">
        <v>148</v>
      </c>
      <c r="E241" s="237" t="s">
        <v>495</v>
      </c>
      <c r="F241" s="238" t="s">
        <v>496</v>
      </c>
      <c r="G241" s="239" t="s">
        <v>290</v>
      </c>
      <c r="H241" s="240">
        <v>2</v>
      </c>
      <c r="I241" s="241"/>
      <c r="J241" s="242">
        <f>ROUND(I241*H241,2)</f>
        <v>0</v>
      </c>
      <c r="K241" s="238" t="s">
        <v>152</v>
      </c>
      <c r="L241" s="72"/>
      <c r="M241" s="243" t="s">
        <v>45</v>
      </c>
      <c r="N241" s="244" t="s">
        <v>51</v>
      </c>
      <c r="O241" s="47"/>
      <c r="P241" s="245">
        <f>O241*H241</f>
        <v>0</v>
      </c>
      <c r="Q241" s="245">
        <v>0.0064900000000000001</v>
      </c>
      <c r="R241" s="245">
        <f>Q241*H241</f>
        <v>0.01298</v>
      </c>
      <c r="S241" s="245">
        <v>0</v>
      </c>
      <c r="T241" s="246">
        <f>S241*H241</f>
        <v>0</v>
      </c>
      <c r="AR241" s="23" t="s">
        <v>153</v>
      </c>
      <c r="AT241" s="23" t="s">
        <v>148</v>
      </c>
      <c r="AU241" s="23" t="s">
        <v>89</v>
      </c>
      <c r="AY241" s="23" t="s">
        <v>146</v>
      </c>
      <c r="BE241" s="247">
        <f>IF(N241="základní",J241,0)</f>
        <v>0</v>
      </c>
      <c r="BF241" s="247">
        <f>IF(N241="snížená",J241,0)</f>
        <v>0</v>
      </c>
      <c r="BG241" s="247">
        <f>IF(N241="zákl. přenesená",J241,0)</f>
        <v>0</v>
      </c>
      <c r="BH241" s="247">
        <f>IF(N241="sníž. přenesená",J241,0)</f>
        <v>0</v>
      </c>
      <c r="BI241" s="247">
        <f>IF(N241="nulová",J241,0)</f>
        <v>0</v>
      </c>
      <c r="BJ241" s="23" t="s">
        <v>87</v>
      </c>
      <c r="BK241" s="247">
        <f>ROUND(I241*H241,2)</f>
        <v>0</v>
      </c>
      <c r="BL241" s="23" t="s">
        <v>153</v>
      </c>
      <c r="BM241" s="23" t="s">
        <v>497</v>
      </c>
    </row>
    <row r="242" s="1" customFormat="1" ht="25.5" customHeight="1">
      <c r="B242" s="46"/>
      <c r="C242" s="236" t="s">
        <v>498</v>
      </c>
      <c r="D242" s="236" t="s">
        <v>148</v>
      </c>
      <c r="E242" s="237" t="s">
        <v>499</v>
      </c>
      <c r="F242" s="238" t="s">
        <v>500</v>
      </c>
      <c r="G242" s="239" t="s">
        <v>151</v>
      </c>
      <c r="H242" s="240">
        <v>128</v>
      </c>
      <c r="I242" s="241"/>
      <c r="J242" s="242">
        <f>ROUND(I242*H242,2)</f>
        <v>0</v>
      </c>
      <c r="K242" s="238" t="s">
        <v>152</v>
      </c>
      <c r="L242" s="72"/>
      <c r="M242" s="243" t="s">
        <v>45</v>
      </c>
      <c r="N242" s="244" t="s">
        <v>51</v>
      </c>
      <c r="O242" s="47"/>
      <c r="P242" s="245">
        <f>O242*H242</f>
        <v>0</v>
      </c>
      <c r="Q242" s="245">
        <v>0</v>
      </c>
      <c r="R242" s="245">
        <f>Q242*H242</f>
        <v>0</v>
      </c>
      <c r="S242" s="245">
        <v>0.00050000000000000001</v>
      </c>
      <c r="T242" s="246">
        <f>S242*H242</f>
        <v>0.064000000000000001</v>
      </c>
      <c r="AR242" s="23" t="s">
        <v>153</v>
      </c>
      <c r="AT242" s="23" t="s">
        <v>148</v>
      </c>
      <c r="AU242" s="23" t="s">
        <v>89</v>
      </c>
      <c r="AY242" s="23" t="s">
        <v>146</v>
      </c>
      <c r="BE242" s="247">
        <f>IF(N242="základní",J242,0)</f>
        <v>0</v>
      </c>
      <c r="BF242" s="247">
        <f>IF(N242="snížená",J242,0)</f>
        <v>0</v>
      </c>
      <c r="BG242" s="247">
        <f>IF(N242="zákl. přenesená",J242,0)</f>
        <v>0</v>
      </c>
      <c r="BH242" s="247">
        <f>IF(N242="sníž. přenesená",J242,0)</f>
        <v>0</v>
      </c>
      <c r="BI242" s="247">
        <f>IF(N242="nulová",J242,0)</f>
        <v>0</v>
      </c>
      <c r="BJ242" s="23" t="s">
        <v>87</v>
      </c>
      <c r="BK242" s="247">
        <f>ROUND(I242*H242,2)</f>
        <v>0</v>
      </c>
      <c r="BL242" s="23" t="s">
        <v>153</v>
      </c>
      <c r="BM242" s="23" t="s">
        <v>501</v>
      </c>
    </row>
    <row r="243" s="12" customFormat="1">
      <c r="B243" s="248"/>
      <c r="C243" s="249"/>
      <c r="D243" s="250" t="s">
        <v>155</v>
      </c>
      <c r="E243" s="251" t="s">
        <v>45</v>
      </c>
      <c r="F243" s="252" t="s">
        <v>502</v>
      </c>
      <c r="G243" s="249"/>
      <c r="H243" s="253">
        <v>128</v>
      </c>
      <c r="I243" s="254"/>
      <c r="J243" s="249"/>
      <c r="K243" s="249"/>
      <c r="L243" s="255"/>
      <c r="M243" s="256"/>
      <c r="N243" s="257"/>
      <c r="O243" s="257"/>
      <c r="P243" s="257"/>
      <c r="Q243" s="257"/>
      <c r="R243" s="257"/>
      <c r="S243" s="257"/>
      <c r="T243" s="258"/>
      <c r="AT243" s="259" t="s">
        <v>155</v>
      </c>
      <c r="AU243" s="259" t="s">
        <v>89</v>
      </c>
      <c r="AV243" s="12" t="s">
        <v>89</v>
      </c>
      <c r="AW243" s="12" t="s">
        <v>43</v>
      </c>
      <c r="AX243" s="12" t="s">
        <v>87</v>
      </c>
      <c r="AY243" s="259" t="s">
        <v>146</v>
      </c>
    </row>
    <row r="244" s="1" customFormat="1" ht="16.5" customHeight="1">
      <c r="B244" s="46"/>
      <c r="C244" s="236" t="s">
        <v>503</v>
      </c>
      <c r="D244" s="236" t="s">
        <v>148</v>
      </c>
      <c r="E244" s="237" t="s">
        <v>504</v>
      </c>
      <c r="F244" s="238" t="s">
        <v>505</v>
      </c>
      <c r="G244" s="239" t="s">
        <v>167</v>
      </c>
      <c r="H244" s="240">
        <v>29.488</v>
      </c>
      <c r="I244" s="241"/>
      <c r="J244" s="242">
        <f>ROUND(I244*H244,2)</f>
        <v>0</v>
      </c>
      <c r="K244" s="238" t="s">
        <v>378</v>
      </c>
      <c r="L244" s="72"/>
      <c r="M244" s="243" t="s">
        <v>45</v>
      </c>
      <c r="N244" s="244" t="s">
        <v>51</v>
      </c>
      <c r="O244" s="47"/>
      <c r="P244" s="245">
        <f>O244*H244</f>
        <v>0</v>
      </c>
      <c r="Q244" s="245">
        <v>0.12</v>
      </c>
      <c r="R244" s="245">
        <f>Q244*H244</f>
        <v>3.5385599999999999</v>
      </c>
      <c r="S244" s="245">
        <v>2.4900000000000002</v>
      </c>
      <c r="T244" s="246">
        <f>S244*H244</f>
        <v>73.425120000000007</v>
      </c>
      <c r="AR244" s="23" t="s">
        <v>153</v>
      </c>
      <c r="AT244" s="23" t="s">
        <v>148</v>
      </c>
      <c r="AU244" s="23" t="s">
        <v>89</v>
      </c>
      <c r="AY244" s="23" t="s">
        <v>146</v>
      </c>
      <c r="BE244" s="247">
        <f>IF(N244="základní",J244,0)</f>
        <v>0</v>
      </c>
      <c r="BF244" s="247">
        <f>IF(N244="snížená",J244,0)</f>
        <v>0</v>
      </c>
      <c r="BG244" s="247">
        <f>IF(N244="zákl. přenesená",J244,0)</f>
        <v>0</v>
      </c>
      <c r="BH244" s="247">
        <f>IF(N244="sníž. přenesená",J244,0)</f>
        <v>0</v>
      </c>
      <c r="BI244" s="247">
        <f>IF(N244="nulová",J244,0)</f>
        <v>0</v>
      </c>
      <c r="BJ244" s="23" t="s">
        <v>87</v>
      </c>
      <c r="BK244" s="247">
        <f>ROUND(I244*H244,2)</f>
        <v>0</v>
      </c>
      <c r="BL244" s="23" t="s">
        <v>153</v>
      </c>
      <c r="BM244" s="23" t="s">
        <v>506</v>
      </c>
    </row>
    <row r="245" s="12" customFormat="1">
      <c r="B245" s="248"/>
      <c r="C245" s="249"/>
      <c r="D245" s="250" t="s">
        <v>155</v>
      </c>
      <c r="E245" s="251" t="s">
        <v>45</v>
      </c>
      <c r="F245" s="252" t="s">
        <v>507</v>
      </c>
      <c r="G245" s="249"/>
      <c r="H245" s="253">
        <v>13.1</v>
      </c>
      <c r="I245" s="254"/>
      <c r="J245" s="249"/>
      <c r="K245" s="249"/>
      <c r="L245" s="255"/>
      <c r="M245" s="256"/>
      <c r="N245" s="257"/>
      <c r="O245" s="257"/>
      <c r="P245" s="257"/>
      <c r="Q245" s="257"/>
      <c r="R245" s="257"/>
      <c r="S245" s="257"/>
      <c r="T245" s="258"/>
      <c r="AT245" s="259" t="s">
        <v>155</v>
      </c>
      <c r="AU245" s="259" t="s">
        <v>89</v>
      </c>
      <c r="AV245" s="12" t="s">
        <v>89</v>
      </c>
      <c r="AW245" s="12" t="s">
        <v>43</v>
      </c>
      <c r="AX245" s="12" t="s">
        <v>80</v>
      </c>
      <c r="AY245" s="259" t="s">
        <v>146</v>
      </c>
    </row>
    <row r="246" s="12" customFormat="1">
      <c r="B246" s="248"/>
      <c r="C246" s="249"/>
      <c r="D246" s="250" t="s">
        <v>155</v>
      </c>
      <c r="E246" s="251" t="s">
        <v>45</v>
      </c>
      <c r="F246" s="252" t="s">
        <v>508</v>
      </c>
      <c r="G246" s="249"/>
      <c r="H246" s="253">
        <v>16.388000000000002</v>
      </c>
      <c r="I246" s="254"/>
      <c r="J246" s="249"/>
      <c r="K246" s="249"/>
      <c r="L246" s="255"/>
      <c r="M246" s="256"/>
      <c r="N246" s="257"/>
      <c r="O246" s="257"/>
      <c r="P246" s="257"/>
      <c r="Q246" s="257"/>
      <c r="R246" s="257"/>
      <c r="S246" s="257"/>
      <c r="T246" s="258"/>
      <c r="AT246" s="259" t="s">
        <v>155</v>
      </c>
      <c r="AU246" s="259" t="s">
        <v>89</v>
      </c>
      <c r="AV246" s="12" t="s">
        <v>89</v>
      </c>
      <c r="AW246" s="12" t="s">
        <v>43</v>
      </c>
      <c r="AX246" s="12" t="s">
        <v>80</v>
      </c>
      <c r="AY246" s="259" t="s">
        <v>146</v>
      </c>
    </row>
    <row r="247" s="13" customFormat="1">
      <c r="B247" s="270"/>
      <c r="C247" s="271"/>
      <c r="D247" s="250" t="s">
        <v>155</v>
      </c>
      <c r="E247" s="272" t="s">
        <v>45</v>
      </c>
      <c r="F247" s="273" t="s">
        <v>187</v>
      </c>
      <c r="G247" s="271"/>
      <c r="H247" s="274">
        <v>29.488</v>
      </c>
      <c r="I247" s="275"/>
      <c r="J247" s="271"/>
      <c r="K247" s="271"/>
      <c r="L247" s="276"/>
      <c r="M247" s="277"/>
      <c r="N247" s="278"/>
      <c r="O247" s="278"/>
      <c r="P247" s="278"/>
      <c r="Q247" s="278"/>
      <c r="R247" s="278"/>
      <c r="S247" s="278"/>
      <c r="T247" s="279"/>
      <c r="AT247" s="280" t="s">
        <v>155</v>
      </c>
      <c r="AU247" s="280" t="s">
        <v>89</v>
      </c>
      <c r="AV247" s="13" t="s">
        <v>153</v>
      </c>
      <c r="AW247" s="13" t="s">
        <v>43</v>
      </c>
      <c r="AX247" s="13" t="s">
        <v>87</v>
      </c>
      <c r="AY247" s="280" t="s">
        <v>146</v>
      </c>
    </row>
    <row r="248" s="1" customFormat="1" ht="16.5" customHeight="1">
      <c r="B248" s="46"/>
      <c r="C248" s="236" t="s">
        <v>509</v>
      </c>
      <c r="D248" s="236" t="s">
        <v>148</v>
      </c>
      <c r="E248" s="237" t="s">
        <v>510</v>
      </c>
      <c r="F248" s="238" t="s">
        <v>511</v>
      </c>
      <c r="G248" s="239" t="s">
        <v>167</v>
      </c>
      <c r="H248" s="240">
        <v>9.7989999999999995</v>
      </c>
      <c r="I248" s="241"/>
      <c r="J248" s="242">
        <f>ROUND(I248*H248,2)</f>
        <v>0</v>
      </c>
      <c r="K248" s="238" t="s">
        <v>152</v>
      </c>
      <c r="L248" s="72"/>
      <c r="M248" s="243" t="s">
        <v>45</v>
      </c>
      <c r="N248" s="244" t="s">
        <v>51</v>
      </c>
      <c r="O248" s="47"/>
      <c r="P248" s="245">
        <f>O248*H248</f>
        <v>0</v>
      </c>
      <c r="Q248" s="245">
        <v>0.12</v>
      </c>
      <c r="R248" s="245">
        <f>Q248*H248</f>
        <v>1.1758799999999998</v>
      </c>
      <c r="S248" s="245">
        <v>2.4900000000000002</v>
      </c>
      <c r="T248" s="246">
        <f>S248*H248</f>
        <v>24.399509999999999</v>
      </c>
      <c r="AR248" s="23" t="s">
        <v>153</v>
      </c>
      <c r="AT248" s="23" t="s">
        <v>148</v>
      </c>
      <c r="AU248" s="23" t="s">
        <v>89</v>
      </c>
      <c r="AY248" s="23" t="s">
        <v>146</v>
      </c>
      <c r="BE248" s="247">
        <f>IF(N248="základní",J248,0)</f>
        <v>0</v>
      </c>
      <c r="BF248" s="247">
        <f>IF(N248="snížená",J248,0)</f>
        <v>0</v>
      </c>
      <c r="BG248" s="247">
        <f>IF(N248="zákl. přenesená",J248,0)</f>
        <v>0</v>
      </c>
      <c r="BH248" s="247">
        <f>IF(N248="sníž. přenesená",J248,0)</f>
        <v>0</v>
      </c>
      <c r="BI248" s="247">
        <f>IF(N248="nulová",J248,0)</f>
        <v>0</v>
      </c>
      <c r="BJ248" s="23" t="s">
        <v>87</v>
      </c>
      <c r="BK248" s="247">
        <f>ROUND(I248*H248,2)</f>
        <v>0</v>
      </c>
      <c r="BL248" s="23" t="s">
        <v>153</v>
      </c>
      <c r="BM248" s="23" t="s">
        <v>512</v>
      </c>
    </row>
    <row r="249" s="12" customFormat="1">
      <c r="B249" s="248"/>
      <c r="C249" s="249"/>
      <c r="D249" s="250" t="s">
        <v>155</v>
      </c>
      <c r="E249" s="251" t="s">
        <v>45</v>
      </c>
      <c r="F249" s="252" t="s">
        <v>513</v>
      </c>
      <c r="G249" s="249"/>
      <c r="H249" s="253">
        <v>9.7989999999999995</v>
      </c>
      <c r="I249" s="254"/>
      <c r="J249" s="249"/>
      <c r="K249" s="249"/>
      <c r="L249" s="255"/>
      <c r="M249" s="256"/>
      <c r="N249" s="257"/>
      <c r="O249" s="257"/>
      <c r="P249" s="257"/>
      <c r="Q249" s="257"/>
      <c r="R249" s="257"/>
      <c r="S249" s="257"/>
      <c r="T249" s="258"/>
      <c r="AT249" s="259" t="s">
        <v>155</v>
      </c>
      <c r="AU249" s="259" t="s">
        <v>89</v>
      </c>
      <c r="AV249" s="12" t="s">
        <v>89</v>
      </c>
      <c r="AW249" s="12" t="s">
        <v>43</v>
      </c>
      <c r="AX249" s="12" t="s">
        <v>87</v>
      </c>
      <c r="AY249" s="259" t="s">
        <v>146</v>
      </c>
    </row>
    <row r="250" s="1" customFormat="1" ht="16.5" customHeight="1">
      <c r="B250" s="46"/>
      <c r="C250" s="236" t="s">
        <v>514</v>
      </c>
      <c r="D250" s="236" t="s">
        <v>148</v>
      </c>
      <c r="E250" s="237" t="s">
        <v>515</v>
      </c>
      <c r="F250" s="238" t="s">
        <v>516</v>
      </c>
      <c r="G250" s="239" t="s">
        <v>163</v>
      </c>
      <c r="H250" s="240">
        <v>2.7999999999999998</v>
      </c>
      <c r="I250" s="241"/>
      <c r="J250" s="242">
        <f>ROUND(I250*H250,2)</f>
        <v>0</v>
      </c>
      <c r="K250" s="238" t="s">
        <v>152</v>
      </c>
      <c r="L250" s="72"/>
      <c r="M250" s="243" t="s">
        <v>45</v>
      </c>
      <c r="N250" s="244" t="s">
        <v>51</v>
      </c>
      <c r="O250" s="47"/>
      <c r="P250" s="245">
        <f>O250*H250</f>
        <v>0</v>
      </c>
      <c r="Q250" s="245">
        <v>0.0033400000000000001</v>
      </c>
      <c r="R250" s="245">
        <f>Q250*H250</f>
        <v>0.0093519999999999992</v>
      </c>
      <c r="S250" s="245">
        <v>0.159</v>
      </c>
      <c r="T250" s="246">
        <f>S250*H250</f>
        <v>0.44519999999999998</v>
      </c>
      <c r="AR250" s="23" t="s">
        <v>153</v>
      </c>
      <c r="AT250" s="23" t="s">
        <v>148</v>
      </c>
      <c r="AU250" s="23" t="s">
        <v>89</v>
      </c>
      <c r="AY250" s="23" t="s">
        <v>146</v>
      </c>
      <c r="BE250" s="247">
        <f>IF(N250="základní",J250,0)</f>
        <v>0</v>
      </c>
      <c r="BF250" s="247">
        <f>IF(N250="snížená",J250,0)</f>
        <v>0</v>
      </c>
      <c r="BG250" s="247">
        <f>IF(N250="zákl. přenesená",J250,0)</f>
        <v>0</v>
      </c>
      <c r="BH250" s="247">
        <f>IF(N250="sníž. přenesená",J250,0)</f>
        <v>0</v>
      </c>
      <c r="BI250" s="247">
        <f>IF(N250="nulová",J250,0)</f>
        <v>0</v>
      </c>
      <c r="BJ250" s="23" t="s">
        <v>87</v>
      </c>
      <c r="BK250" s="247">
        <f>ROUND(I250*H250,2)</f>
        <v>0</v>
      </c>
      <c r="BL250" s="23" t="s">
        <v>153</v>
      </c>
      <c r="BM250" s="23" t="s">
        <v>517</v>
      </c>
    </row>
    <row r="251" s="12" customFormat="1">
      <c r="B251" s="248"/>
      <c r="C251" s="249"/>
      <c r="D251" s="250" t="s">
        <v>155</v>
      </c>
      <c r="E251" s="251" t="s">
        <v>45</v>
      </c>
      <c r="F251" s="252" t="s">
        <v>518</v>
      </c>
      <c r="G251" s="249"/>
      <c r="H251" s="253">
        <v>2.7999999999999998</v>
      </c>
      <c r="I251" s="254"/>
      <c r="J251" s="249"/>
      <c r="K251" s="249"/>
      <c r="L251" s="255"/>
      <c r="M251" s="256"/>
      <c r="N251" s="257"/>
      <c r="O251" s="257"/>
      <c r="P251" s="257"/>
      <c r="Q251" s="257"/>
      <c r="R251" s="257"/>
      <c r="S251" s="257"/>
      <c r="T251" s="258"/>
      <c r="AT251" s="259" t="s">
        <v>155</v>
      </c>
      <c r="AU251" s="259" t="s">
        <v>89</v>
      </c>
      <c r="AV251" s="12" t="s">
        <v>89</v>
      </c>
      <c r="AW251" s="12" t="s">
        <v>43</v>
      </c>
      <c r="AX251" s="12" t="s">
        <v>87</v>
      </c>
      <c r="AY251" s="259" t="s">
        <v>146</v>
      </c>
    </row>
    <row r="252" s="1" customFormat="1" ht="25.5" customHeight="1">
      <c r="B252" s="46"/>
      <c r="C252" s="236" t="s">
        <v>519</v>
      </c>
      <c r="D252" s="236" t="s">
        <v>148</v>
      </c>
      <c r="E252" s="237" t="s">
        <v>520</v>
      </c>
      <c r="F252" s="238" t="s">
        <v>521</v>
      </c>
      <c r="G252" s="239" t="s">
        <v>151</v>
      </c>
      <c r="H252" s="240">
        <v>250.80000000000001</v>
      </c>
      <c r="I252" s="241"/>
      <c r="J252" s="242">
        <f>ROUND(I252*H252,2)</f>
        <v>0</v>
      </c>
      <c r="K252" s="238" t="s">
        <v>152</v>
      </c>
      <c r="L252" s="72"/>
      <c r="M252" s="243" t="s">
        <v>45</v>
      </c>
      <c r="N252" s="244" t="s">
        <v>51</v>
      </c>
      <c r="O252" s="47"/>
      <c r="P252" s="245">
        <f>O252*H252</f>
        <v>0</v>
      </c>
      <c r="Q252" s="245">
        <v>0</v>
      </c>
      <c r="R252" s="245">
        <f>Q252*H252</f>
        <v>0</v>
      </c>
      <c r="S252" s="245">
        <v>0.070000000000000007</v>
      </c>
      <c r="T252" s="246">
        <f>S252*H252</f>
        <v>17.556000000000001</v>
      </c>
      <c r="AR252" s="23" t="s">
        <v>153</v>
      </c>
      <c r="AT252" s="23" t="s">
        <v>148</v>
      </c>
      <c r="AU252" s="23" t="s">
        <v>89</v>
      </c>
      <c r="AY252" s="23" t="s">
        <v>146</v>
      </c>
      <c r="BE252" s="247">
        <f>IF(N252="základní",J252,0)</f>
        <v>0</v>
      </c>
      <c r="BF252" s="247">
        <f>IF(N252="snížená",J252,0)</f>
        <v>0</v>
      </c>
      <c r="BG252" s="247">
        <f>IF(N252="zákl. přenesená",J252,0)</f>
        <v>0</v>
      </c>
      <c r="BH252" s="247">
        <f>IF(N252="sníž. přenesená",J252,0)</f>
        <v>0</v>
      </c>
      <c r="BI252" s="247">
        <f>IF(N252="nulová",J252,0)</f>
        <v>0</v>
      </c>
      <c r="BJ252" s="23" t="s">
        <v>87</v>
      </c>
      <c r="BK252" s="247">
        <f>ROUND(I252*H252,2)</f>
        <v>0</v>
      </c>
      <c r="BL252" s="23" t="s">
        <v>153</v>
      </c>
      <c r="BM252" s="23" t="s">
        <v>522</v>
      </c>
    </row>
    <row r="253" s="12" customFormat="1">
      <c r="B253" s="248"/>
      <c r="C253" s="249"/>
      <c r="D253" s="250" t="s">
        <v>155</v>
      </c>
      <c r="E253" s="251" t="s">
        <v>45</v>
      </c>
      <c r="F253" s="252" t="s">
        <v>523</v>
      </c>
      <c r="G253" s="249"/>
      <c r="H253" s="253">
        <v>73.439999999999998</v>
      </c>
      <c r="I253" s="254"/>
      <c r="J253" s="249"/>
      <c r="K253" s="249"/>
      <c r="L253" s="255"/>
      <c r="M253" s="256"/>
      <c r="N253" s="257"/>
      <c r="O253" s="257"/>
      <c r="P253" s="257"/>
      <c r="Q253" s="257"/>
      <c r="R253" s="257"/>
      <c r="S253" s="257"/>
      <c r="T253" s="258"/>
      <c r="AT253" s="259" t="s">
        <v>155</v>
      </c>
      <c r="AU253" s="259" t="s">
        <v>89</v>
      </c>
      <c r="AV253" s="12" t="s">
        <v>89</v>
      </c>
      <c r="AW253" s="12" t="s">
        <v>43</v>
      </c>
      <c r="AX253" s="12" t="s">
        <v>80</v>
      </c>
      <c r="AY253" s="259" t="s">
        <v>146</v>
      </c>
    </row>
    <row r="254" s="12" customFormat="1">
      <c r="B254" s="248"/>
      <c r="C254" s="249"/>
      <c r="D254" s="250" t="s">
        <v>155</v>
      </c>
      <c r="E254" s="251" t="s">
        <v>45</v>
      </c>
      <c r="F254" s="252" t="s">
        <v>524</v>
      </c>
      <c r="G254" s="249"/>
      <c r="H254" s="253">
        <v>93.840000000000003</v>
      </c>
      <c r="I254" s="254"/>
      <c r="J254" s="249"/>
      <c r="K254" s="249"/>
      <c r="L254" s="255"/>
      <c r="M254" s="256"/>
      <c r="N254" s="257"/>
      <c r="O254" s="257"/>
      <c r="P254" s="257"/>
      <c r="Q254" s="257"/>
      <c r="R254" s="257"/>
      <c r="S254" s="257"/>
      <c r="T254" s="258"/>
      <c r="AT254" s="259" t="s">
        <v>155</v>
      </c>
      <c r="AU254" s="259" t="s">
        <v>89</v>
      </c>
      <c r="AV254" s="12" t="s">
        <v>89</v>
      </c>
      <c r="AW254" s="12" t="s">
        <v>43</v>
      </c>
      <c r="AX254" s="12" t="s">
        <v>80</v>
      </c>
      <c r="AY254" s="259" t="s">
        <v>146</v>
      </c>
    </row>
    <row r="255" s="12" customFormat="1">
      <c r="B255" s="248"/>
      <c r="C255" s="249"/>
      <c r="D255" s="250" t="s">
        <v>155</v>
      </c>
      <c r="E255" s="251" t="s">
        <v>45</v>
      </c>
      <c r="F255" s="252" t="s">
        <v>525</v>
      </c>
      <c r="G255" s="249"/>
      <c r="H255" s="253">
        <v>83.519999999999996</v>
      </c>
      <c r="I255" s="254"/>
      <c r="J255" s="249"/>
      <c r="K255" s="249"/>
      <c r="L255" s="255"/>
      <c r="M255" s="256"/>
      <c r="N255" s="257"/>
      <c r="O255" s="257"/>
      <c r="P255" s="257"/>
      <c r="Q255" s="257"/>
      <c r="R255" s="257"/>
      <c r="S255" s="257"/>
      <c r="T255" s="258"/>
      <c r="AT255" s="259" t="s">
        <v>155</v>
      </c>
      <c r="AU255" s="259" t="s">
        <v>89</v>
      </c>
      <c r="AV255" s="12" t="s">
        <v>89</v>
      </c>
      <c r="AW255" s="12" t="s">
        <v>43</v>
      </c>
      <c r="AX255" s="12" t="s">
        <v>80</v>
      </c>
      <c r="AY255" s="259" t="s">
        <v>146</v>
      </c>
    </row>
    <row r="256" s="13" customFormat="1">
      <c r="B256" s="270"/>
      <c r="C256" s="271"/>
      <c r="D256" s="250" t="s">
        <v>155</v>
      </c>
      <c r="E256" s="272" t="s">
        <v>45</v>
      </c>
      <c r="F256" s="273" t="s">
        <v>187</v>
      </c>
      <c r="G256" s="271"/>
      <c r="H256" s="274">
        <v>250.80000000000001</v>
      </c>
      <c r="I256" s="275"/>
      <c r="J256" s="271"/>
      <c r="K256" s="271"/>
      <c r="L256" s="276"/>
      <c r="M256" s="277"/>
      <c r="N256" s="278"/>
      <c r="O256" s="278"/>
      <c r="P256" s="278"/>
      <c r="Q256" s="278"/>
      <c r="R256" s="278"/>
      <c r="S256" s="278"/>
      <c r="T256" s="279"/>
      <c r="AT256" s="280" t="s">
        <v>155</v>
      </c>
      <c r="AU256" s="280" t="s">
        <v>89</v>
      </c>
      <c r="AV256" s="13" t="s">
        <v>153</v>
      </c>
      <c r="AW256" s="13" t="s">
        <v>43</v>
      </c>
      <c r="AX256" s="13" t="s">
        <v>87</v>
      </c>
      <c r="AY256" s="280" t="s">
        <v>146</v>
      </c>
    </row>
    <row r="257" s="1" customFormat="1" ht="16.5" customHeight="1">
      <c r="B257" s="46"/>
      <c r="C257" s="236" t="s">
        <v>526</v>
      </c>
      <c r="D257" s="236" t="s">
        <v>148</v>
      </c>
      <c r="E257" s="237" t="s">
        <v>527</v>
      </c>
      <c r="F257" s="238" t="s">
        <v>528</v>
      </c>
      <c r="G257" s="239" t="s">
        <v>151</v>
      </c>
      <c r="H257" s="240">
        <v>83.519999999999996</v>
      </c>
      <c r="I257" s="241"/>
      <c r="J257" s="242">
        <f>ROUND(I257*H257,2)</f>
        <v>0</v>
      </c>
      <c r="K257" s="238" t="s">
        <v>152</v>
      </c>
      <c r="L257" s="72"/>
      <c r="M257" s="243" t="s">
        <v>45</v>
      </c>
      <c r="N257" s="244" t="s">
        <v>51</v>
      </c>
      <c r="O257" s="47"/>
      <c r="P257" s="245">
        <f>O257*H257</f>
        <v>0</v>
      </c>
      <c r="Q257" s="245">
        <v>0</v>
      </c>
      <c r="R257" s="245">
        <f>Q257*H257</f>
        <v>0</v>
      </c>
      <c r="S257" s="245">
        <v>0.077899999999999997</v>
      </c>
      <c r="T257" s="246">
        <f>S257*H257</f>
        <v>6.5062079999999991</v>
      </c>
      <c r="AR257" s="23" t="s">
        <v>153</v>
      </c>
      <c r="AT257" s="23" t="s">
        <v>148</v>
      </c>
      <c r="AU257" s="23" t="s">
        <v>89</v>
      </c>
      <c r="AY257" s="23" t="s">
        <v>146</v>
      </c>
      <c r="BE257" s="247">
        <f>IF(N257="základní",J257,0)</f>
        <v>0</v>
      </c>
      <c r="BF257" s="247">
        <f>IF(N257="snížená",J257,0)</f>
        <v>0</v>
      </c>
      <c r="BG257" s="247">
        <f>IF(N257="zákl. přenesená",J257,0)</f>
        <v>0</v>
      </c>
      <c r="BH257" s="247">
        <f>IF(N257="sníž. přenesená",J257,0)</f>
        <v>0</v>
      </c>
      <c r="BI257" s="247">
        <f>IF(N257="nulová",J257,0)</f>
        <v>0</v>
      </c>
      <c r="BJ257" s="23" t="s">
        <v>87</v>
      </c>
      <c r="BK257" s="247">
        <f>ROUND(I257*H257,2)</f>
        <v>0</v>
      </c>
      <c r="BL257" s="23" t="s">
        <v>153</v>
      </c>
      <c r="BM257" s="23" t="s">
        <v>529</v>
      </c>
    </row>
    <row r="258" s="12" customFormat="1">
      <c r="B258" s="248"/>
      <c r="C258" s="249"/>
      <c r="D258" s="250" t="s">
        <v>155</v>
      </c>
      <c r="E258" s="251" t="s">
        <v>45</v>
      </c>
      <c r="F258" s="252" t="s">
        <v>525</v>
      </c>
      <c r="G258" s="249"/>
      <c r="H258" s="253">
        <v>83.519999999999996</v>
      </c>
      <c r="I258" s="254"/>
      <c r="J258" s="249"/>
      <c r="K258" s="249"/>
      <c r="L258" s="255"/>
      <c r="M258" s="256"/>
      <c r="N258" s="257"/>
      <c r="O258" s="257"/>
      <c r="P258" s="257"/>
      <c r="Q258" s="257"/>
      <c r="R258" s="257"/>
      <c r="S258" s="257"/>
      <c r="T258" s="258"/>
      <c r="AT258" s="259" t="s">
        <v>155</v>
      </c>
      <c r="AU258" s="259" t="s">
        <v>89</v>
      </c>
      <c r="AV258" s="12" t="s">
        <v>89</v>
      </c>
      <c r="AW258" s="12" t="s">
        <v>43</v>
      </c>
      <c r="AX258" s="12" t="s">
        <v>87</v>
      </c>
      <c r="AY258" s="259" t="s">
        <v>146</v>
      </c>
    </row>
    <row r="259" s="1" customFormat="1" ht="25.5" customHeight="1">
      <c r="B259" s="46"/>
      <c r="C259" s="236" t="s">
        <v>530</v>
      </c>
      <c r="D259" s="236" t="s">
        <v>148</v>
      </c>
      <c r="E259" s="237" t="s">
        <v>531</v>
      </c>
      <c r="F259" s="238" t="s">
        <v>532</v>
      </c>
      <c r="G259" s="239" t="s">
        <v>151</v>
      </c>
      <c r="H259" s="240">
        <v>83.519999999999996</v>
      </c>
      <c r="I259" s="241"/>
      <c r="J259" s="242">
        <f>ROUND(I259*H259,2)</f>
        <v>0</v>
      </c>
      <c r="K259" s="238" t="s">
        <v>152</v>
      </c>
      <c r="L259" s="72"/>
      <c r="M259" s="243" t="s">
        <v>45</v>
      </c>
      <c r="N259" s="244" t="s">
        <v>51</v>
      </c>
      <c r="O259" s="47"/>
      <c r="P259" s="245">
        <f>O259*H259</f>
        <v>0</v>
      </c>
      <c r="Q259" s="245">
        <v>0.078159999999999993</v>
      </c>
      <c r="R259" s="245">
        <f>Q259*H259</f>
        <v>6.5279231999999991</v>
      </c>
      <c r="S259" s="245">
        <v>0</v>
      </c>
      <c r="T259" s="246">
        <f>S259*H259</f>
        <v>0</v>
      </c>
      <c r="AR259" s="23" t="s">
        <v>153</v>
      </c>
      <c r="AT259" s="23" t="s">
        <v>148</v>
      </c>
      <c r="AU259" s="23" t="s">
        <v>89</v>
      </c>
      <c r="AY259" s="23" t="s">
        <v>146</v>
      </c>
      <c r="BE259" s="247">
        <f>IF(N259="základní",J259,0)</f>
        <v>0</v>
      </c>
      <c r="BF259" s="247">
        <f>IF(N259="snížená",J259,0)</f>
        <v>0</v>
      </c>
      <c r="BG259" s="247">
        <f>IF(N259="zákl. přenesená",J259,0)</f>
        <v>0</v>
      </c>
      <c r="BH259" s="247">
        <f>IF(N259="sníž. přenesená",J259,0)</f>
        <v>0</v>
      </c>
      <c r="BI259" s="247">
        <f>IF(N259="nulová",J259,0)</f>
        <v>0</v>
      </c>
      <c r="BJ259" s="23" t="s">
        <v>87</v>
      </c>
      <c r="BK259" s="247">
        <f>ROUND(I259*H259,2)</f>
        <v>0</v>
      </c>
      <c r="BL259" s="23" t="s">
        <v>153</v>
      </c>
      <c r="BM259" s="23" t="s">
        <v>533</v>
      </c>
    </row>
    <row r="260" s="1" customFormat="1" ht="16.5" customHeight="1">
      <c r="B260" s="46"/>
      <c r="C260" s="236" t="s">
        <v>534</v>
      </c>
      <c r="D260" s="236" t="s">
        <v>148</v>
      </c>
      <c r="E260" s="237" t="s">
        <v>535</v>
      </c>
      <c r="F260" s="238" t="s">
        <v>536</v>
      </c>
      <c r="G260" s="239" t="s">
        <v>151</v>
      </c>
      <c r="H260" s="240">
        <v>83.519999999999996</v>
      </c>
      <c r="I260" s="241"/>
      <c r="J260" s="242">
        <f>ROUND(I260*H260,2)</f>
        <v>0</v>
      </c>
      <c r="K260" s="238" t="s">
        <v>152</v>
      </c>
      <c r="L260" s="72"/>
      <c r="M260" s="243" t="s">
        <v>45</v>
      </c>
      <c r="N260" s="244" t="s">
        <v>51</v>
      </c>
      <c r="O260" s="47"/>
      <c r="P260" s="245">
        <f>O260*H260</f>
        <v>0</v>
      </c>
      <c r="Q260" s="245">
        <v>0</v>
      </c>
      <c r="R260" s="245">
        <f>Q260*H260</f>
        <v>0</v>
      </c>
      <c r="S260" s="245">
        <v>0</v>
      </c>
      <c r="T260" s="246">
        <f>S260*H260</f>
        <v>0</v>
      </c>
      <c r="AR260" s="23" t="s">
        <v>153</v>
      </c>
      <c r="AT260" s="23" t="s">
        <v>148</v>
      </c>
      <c r="AU260" s="23" t="s">
        <v>89</v>
      </c>
      <c r="AY260" s="23" t="s">
        <v>146</v>
      </c>
      <c r="BE260" s="247">
        <f>IF(N260="základní",J260,0)</f>
        <v>0</v>
      </c>
      <c r="BF260" s="247">
        <f>IF(N260="snížená",J260,0)</f>
        <v>0</v>
      </c>
      <c r="BG260" s="247">
        <f>IF(N260="zákl. přenesená",J260,0)</f>
        <v>0</v>
      </c>
      <c r="BH260" s="247">
        <f>IF(N260="sníž. přenesená",J260,0)</f>
        <v>0</v>
      </c>
      <c r="BI260" s="247">
        <f>IF(N260="nulová",J260,0)</f>
        <v>0</v>
      </c>
      <c r="BJ260" s="23" t="s">
        <v>87</v>
      </c>
      <c r="BK260" s="247">
        <f>ROUND(I260*H260,2)</f>
        <v>0</v>
      </c>
      <c r="BL260" s="23" t="s">
        <v>153</v>
      </c>
      <c r="BM260" s="23" t="s">
        <v>537</v>
      </c>
    </row>
    <row r="261" s="1" customFormat="1" ht="16.5" customHeight="1">
      <c r="B261" s="46"/>
      <c r="C261" s="236" t="s">
        <v>538</v>
      </c>
      <c r="D261" s="236" t="s">
        <v>148</v>
      </c>
      <c r="E261" s="237" t="s">
        <v>539</v>
      </c>
      <c r="F261" s="238" t="s">
        <v>540</v>
      </c>
      <c r="G261" s="239" t="s">
        <v>541</v>
      </c>
      <c r="H261" s="240">
        <v>8</v>
      </c>
      <c r="I261" s="241"/>
      <c r="J261" s="242">
        <f>ROUND(I261*H261,2)</f>
        <v>0</v>
      </c>
      <c r="K261" s="238" t="s">
        <v>152</v>
      </c>
      <c r="L261" s="72"/>
      <c r="M261" s="243" t="s">
        <v>45</v>
      </c>
      <c r="N261" s="244" t="s">
        <v>51</v>
      </c>
      <c r="O261" s="47"/>
      <c r="P261" s="245">
        <f>O261*H261</f>
        <v>0</v>
      </c>
      <c r="Q261" s="245">
        <v>0</v>
      </c>
      <c r="R261" s="245">
        <f>Q261*H261</f>
        <v>0</v>
      </c>
      <c r="S261" s="245">
        <v>0</v>
      </c>
      <c r="T261" s="246">
        <f>S261*H261</f>
        <v>0</v>
      </c>
      <c r="AR261" s="23" t="s">
        <v>153</v>
      </c>
      <c r="AT261" s="23" t="s">
        <v>148</v>
      </c>
      <c r="AU261" s="23" t="s">
        <v>89</v>
      </c>
      <c r="AY261" s="23" t="s">
        <v>146</v>
      </c>
      <c r="BE261" s="247">
        <f>IF(N261="základní",J261,0)</f>
        <v>0</v>
      </c>
      <c r="BF261" s="247">
        <f>IF(N261="snížená",J261,0)</f>
        <v>0</v>
      </c>
      <c r="BG261" s="247">
        <f>IF(N261="zákl. přenesená",J261,0)</f>
        <v>0</v>
      </c>
      <c r="BH261" s="247">
        <f>IF(N261="sníž. přenesená",J261,0)</f>
        <v>0</v>
      </c>
      <c r="BI261" s="247">
        <f>IF(N261="nulová",J261,0)</f>
        <v>0</v>
      </c>
      <c r="BJ261" s="23" t="s">
        <v>87</v>
      </c>
      <c r="BK261" s="247">
        <f>ROUND(I261*H261,2)</f>
        <v>0</v>
      </c>
      <c r="BL261" s="23" t="s">
        <v>153</v>
      </c>
      <c r="BM261" s="23" t="s">
        <v>542</v>
      </c>
    </row>
    <row r="262" s="11" customFormat="1" ht="29.88" customHeight="1">
      <c r="B262" s="220"/>
      <c r="C262" s="221"/>
      <c r="D262" s="222" t="s">
        <v>79</v>
      </c>
      <c r="E262" s="234" t="s">
        <v>543</v>
      </c>
      <c r="F262" s="234" t="s">
        <v>544</v>
      </c>
      <c r="G262" s="221"/>
      <c r="H262" s="221"/>
      <c r="I262" s="224"/>
      <c r="J262" s="235">
        <f>BK262</f>
        <v>0</v>
      </c>
      <c r="K262" s="221"/>
      <c r="L262" s="226"/>
      <c r="M262" s="227"/>
      <c r="N262" s="228"/>
      <c r="O262" s="228"/>
      <c r="P262" s="229">
        <f>SUM(P263:P277)</f>
        <v>0</v>
      </c>
      <c r="Q262" s="228"/>
      <c r="R262" s="229">
        <f>SUM(R263:R277)</f>
        <v>0</v>
      </c>
      <c r="S262" s="228"/>
      <c r="T262" s="230">
        <f>SUM(T263:T277)</f>
        <v>0</v>
      </c>
      <c r="AR262" s="231" t="s">
        <v>87</v>
      </c>
      <c r="AT262" s="232" t="s">
        <v>79</v>
      </c>
      <c r="AU262" s="232" t="s">
        <v>87</v>
      </c>
      <c r="AY262" s="231" t="s">
        <v>146</v>
      </c>
      <c r="BK262" s="233">
        <f>SUM(BK263:BK277)</f>
        <v>0</v>
      </c>
    </row>
    <row r="263" s="1" customFormat="1" ht="16.5" customHeight="1">
      <c r="B263" s="46"/>
      <c r="C263" s="236" t="s">
        <v>545</v>
      </c>
      <c r="D263" s="236" t="s">
        <v>148</v>
      </c>
      <c r="E263" s="237" t="s">
        <v>546</v>
      </c>
      <c r="F263" s="238" t="s">
        <v>547</v>
      </c>
      <c r="G263" s="239" t="s">
        <v>173</v>
      </c>
      <c r="H263" s="240">
        <v>177.80000000000001</v>
      </c>
      <c r="I263" s="241"/>
      <c r="J263" s="242">
        <f>ROUND(I263*H263,2)</f>
        <v>0</v>
      </c>
      <c r="K263" s="238" t="s">
        <v>152</v>
      </c>
      <c r="L263" s="72"/>
      <c r="M263" s="243" t="s">
        <v>45</v>
      </c>
      <c r="N263" s="244" t="s">
        <v>51</v>
      </c>
      <c r="O263" s="47"/>
      <c r="P263" s="245">
        <f>O263*H263</f>
        <v>0</v>
      </c>
      <c r="Q263" s="245">
        <v>0</v>
      </c>
      <c r="R263" s="245">
        <f>Q263*H263</f>
        <v>0</v>
      </c>
      <c r="S263" s="245">
        <v>0</v>
      </c>
      <c r="T263" s="246">
        <f>S263*H263</f>
        <v>0</v>
      </c>
      <c r="AR263" s="23" t="s">
        <v>153</v>
      </c>
      <c r="AT263" s="23" t="s">
        <v>148</v>
      </c>
      <c r="AU263" s="23" t="s">
        <v>89</v>
      </c>
      <c r="AY263" s="23" t="s">
        <v>146</v>
      </c>
      <c r="BE263" s="247">
        <f>IF(N263="základní",J263,0)</f>
        <v>0</v>
      </c>
      <c r="BF263" s="247">
        <f>IF(N263="snížená",J263,0)</f>
        <v>0</v>
      </c>
      <c r="BG263" s="247">
        <f>IF(N263="zákl. přenesená",J263,0)</f>
        <v>0</v>
      </c>
      <c r="BH263" s="247">
        <f>IF(N263="sníž. přenesená",J263,0)</f>
        <v>0</v>
      </c>
      <c r="BI263" s="247">
        <f>IF(N263="nulová",J263,0)</f>
        <v>0</v>
      </c>
      <c r="BJ263" s="23" t="s">
        <v>87</v>
      </c>
      <c r="BK263" s="247">
        <f>ROUND(I263*H263,2)</f>
        <v>0</v>
      </c>
      <c r="BL263" s="23" t="s">
        <v>153</v>
      </c>
      <c r="BM263" s="23" t="s">
        <v>548</v>
      </c>
    </row>
    <row r="264" s="12" customFormat="1">
      <c r="B264" s="248"/>
      <c r="C264" s="249"/>
      <c r="D264" s="250" t="s">
        <v>155</v>
      </c>
      <c r="E264" s="251" t="s">
        <v>45</v>
      </c>
      <c r="F264" s="252" t="s">
        <v>549</v>
      </c>
      <c r="G264" s="249"/>
      <c r="H264" s="253">
        <v>73.400000000000006</v>
      </c>
      <c r="I264" s="254"/>
      <c r="J264" s="249"/>
      <c r="K264" s="249"/>
      <c r="L264" s="255"/>
      <c r="M264" s="256"/>
      <c r="N264" s="257"/>
      <c r="O264" s="257"/>
      <c r="P264" s="257"/>
      <c r="Q264" s="257"/>
      <c r="R264" s="257"/>
      <c r="S264" s="257"/>
      <c r="T264" s="258"/>
      <c r="AT264" s="259" t="s">
        <v>155</v>
      </c>
      <c r="AU264" s="259" t="s">
        <v>89</v>
      </c>
      <c r="AV264" s="12" t="s">
        <v>89</v>
      </c>
      <c r="AW264" s="12" t="s">
        <v>43</v>
      </c>
      <c r="AX264" s="12" t="s">
        <v>80</v>
      </c>
      <c r="AY264" s="259" t="s">
        <v>146</v>
      </c>
    </row>
    <row r="265" s="12" customFormat="1">
      <c r="B265" s="248"/>
      <c r="C265" s="249"/>
      <c r="D265" s="250" t="s">
        <v>155</v>
      </c>
      <c r="E265" s="251" t="s">
        <v>45</v>
      </c>
      <c r="F265" s="252" t="s">
        <v>550</v>
      </c>
      <c r="G265" s="249"/>
      <c r="H265" s="253">
        <v>24.399999999999999</v>
      </c>
      <c r="I265" s="254"/>
      <c r="J265" s="249"/>
      <c r="K265" s="249"/>
      <c r="L265" s="255"/>
      <c r="M265" s="256"/>
      <c r="N265" s="257"/>
      <c r="O265" s="257"/>
      <c r="P265" s="257"/>
      <c r="Q265" s="257"/>
      <c r="R265" s="257"/>
      <c r="S265" s="257"/>
      <c r="T265" s="258"/>
      <c r="AT265" s="259" t="s">
        <v>155</v>
      </c>
      <c r="AU265" s="259" t="s">
        <v>89</v>
      </c>
      <c r="AV265" s="12" t="s">
        <v>89</v>
      </c>
      <c r="AW265" s="12" t="s">
        <v>43</v>
      </c>
      <c r="AX265" s="12" t="s">
        <v>80</v>
      </c>
      <c r="AY265" s="259" t="s">
        <v>146</v>
      </c>
    </row>
    <row r="266" s="12" customFormat="1">
      <c r="B266" s="248"/>
      <c r="C266" s="249"/>
      <c r="D266" s="250" t="s">
        <v>155</v>
      </c>
      <c r="E266" s="251" t="s">
        <v>45</v>
      </c>
      <c r="F266" s="252" t="s">
        <v>551</v>
      </c>
      <c r="G266" s="249"/>
      <c r="H266" s="253">
        <v>80</v>
      </c>
      <c r="I266" s="254"/>
      <c r="J266" s="249"/>
      <c r="K266" s="249"/>
      <c r="L266" s="255"/>
      <c r="M266" s="256"/>
      <c r="N266" s="257"/>
      <c r="O266" s="257"/>
      <c r="P266" s="257"/>
      <c r="Q266" s="257"/>
      <c r="R266" s="257"/>
      <c r="S266" s="257"/>
      <c r="T266" s="258"/>
      <c r="AT266" s="259" t="s">
        <v>155</v>
      </c>
      <c r="AU266" s="259" t="s">
        <v>89</v>
      </c>
      <c r="AV266" s="12" t="s">
        <v>89</v>
      </c>
      <c r="AW266" s="12" t="s">
        <v>43</v>
      </c>
      <c r="AX266" s="12" t="s">
        <v>80</v>
      </c>
      <c r="AY266" s="259" t="s">
        <v>146</v>
      </c>
    </row>
    <row r="267" s="13" customFormat="1">
      <c r="B267" s="270"/>
      <c r="C267" s="271"/>
      <c r="D267" s="250" t="s">
        <v>155</v>
      </c>
      <c r="E267" s="272" t="s">
        <v>45</v>
      </c>
      <c r="F267" s="273" t="s">
        <v>187</v>
      </c>
      <c r="G267" s="271"/>
      <c r="H267" s="274">
        <v>177.80000000000001</v>
      </c>
      <c r="I267" s="275"/>
      <c r="J267" s="271"/>
      <c r="K267" s="271"/>
      <c r="L267" s="276"/>
      <c r="M267" s="277"/>
      <c r="N267" s="278"/>
      <c r="O267" s="278"/>
      <c r="P267" s="278"/>
      <c r="Q267" s="278"/>
      <c r="R267" s="278"/>
      <c r="S267" s="278"/>
      <c r="T267" s="279"/>
      <c r="AT267" s="280" t="s">
        <v>155</v>
      </c>
      <c r="AU267" s="280" t="s">
        <v>89</v>
      </c>
      <c r="AV267" s="13" t="s">
        <v>153</v>
      </c>
      <c r="AW267" s="13" t="s">
        <v>43</v>
      </c>
      <c r="AX267" s="13" t="s">
        <v>87</v>
      </c>
      <c r="AY267" s="280" t="s">
        <v>146</v>
      </c>
    </row>
    <row r="268" s="1" customFormat="1" ht="16.5" customHeight="1">
      <c r="B268" s="46"/>
      <c r="C268" s="236" t="s">
        <v>552</v>
      </c>
      <c r="D268" s="236" t="s">
        <v>148</v>
      </c>
      <c r="E268" s="237" t="s">
        <v>553</v>
      </c>
      <c r="F268" s="238" t="s">
        <v>554</v>
      </c>
      <c r="G268" s="239" t="s">
        <v>173</v>
      </c>
      <c r="H268" s="240">
        <v>177.80000000000001</v>
      </c>
      <c r="I268" s="241"/>
      <c r="J268" s="242">
        <f>ROUND(I268*H268,2)</f>
        <v>0</v>
      </c>
      <c r="K268" s="238" t="s">
        <v>152</v>
      </c>
      <c r="L268" s="72"/>
      <c r="M268" s="243" t="s">
        <v>45</v>
      </c>
      <c r="N268" s="244" t="s">
        <v>51</v>
      </c>
      <c r="O268" s="47"/>
      <c r="P268" s="245">
        <f>O268*H268</f>
        <v>0</v>
      </c>
      <c r="Q268" s="245">
        <v>0</v>
      </c>
      <c r="R268" s="245">
        <f>Q268*H268</f>
        <v>0</v>
      </c>
      <c r="S268" s="245">
        <v>0</v>
      </c>
      <c r="T268" s="246">
        <f>S268*H268</f>
        <v>0</v>
      </c>
      <c r="AR268" s="23" t="s">
        <v>153</v>
      </c>
      <c r="AT268" s="23" t="s">
        <v>148</v>
      </c>
      <c r="AU268" s="23" t="s">
        <v>89</v>
      </c>
      <c r="AY268" s="23" t="s">
        <v>146</v>
      </c>
      <c r="BE268" s="247">
        <f>IF(N268="základní",J268,0)</f>
        <v>0</v>
      </c>
      <c r="BF268" s="247">
        <f>IF(N268="snížená",J268,0)</f>
        <v>0</v>
      </c>
      <c r="BG268" s="247">
        <f>IF(N268="zákl. přenesená",J268,0)</f>
        <v>0</v>
      </c>
      <c r="BH268" s="247">
        <f>IF(N268="sníž. přenesená",J268,0)</f>
        <v>0</v>
      </c>
      <c r="BI268" s="247">
        <f>IF(N268="nulová",J268,0)</f>
        <v>0</v>
      </c>
      <c r="BJ268" s="23" t="s">
        <v>87</v>
      </c>
      <c r="BK268" s="247">
        <f>ROUND(I268*H268,2)</f>
        <v>0</v>
      </c>
      <c r="BL268" s="23" t="s">
        <v>153</v>
      </c>
      <c r="BM268" s="23" t="s">
        <v>555</v>
      </c>
    </row>
    <row r="269" s="1" customFormat="1" ht="16.5" customHeight="1">
      <c r="B269" s="46"/>
      <c r="C269" s="236" t="s">
        <v>556</v>
      </c>
      <c r="D269" s="236" t="s">
        <v>148</v>
      </c>
      <c r="E269" s="237" t="s">
        <v>557</v>
      </c>
      <c r="F269" s="238" t="s">
        <v>558</v>
      </c>
      <c r="G269" s="239" t="s">
        <v>173</v>
      </c>
      <c r="H269" s="240">
        <v>1955.8</v>
      </c>
      <c r="I269" s="241"/>
      <c r="J269" s="242">
        <f>ROUND(I269*H269,2)</f>
        <v>0</v>
      </c>
      <c r="K269" s="238" t="s">
        <v>152</v>
      </c>
      <c r="L269" s="72"/>
      <c r="M269" s="243" t="s">
        <v>45</v>
      </c>
      <c r="N269" s="244" t="s">
        <v>51</v>
      </c>
      <c r="O269" s="47"/>
      <c r="P269" s="245">
        <f>O269*H269</f>
        <v>0</v>
      </c>
      <c r="Q269" s="245">
        <v>0</v>
      </c>
      <c r="R269" s="245">
        <f>Q269*H269</f>
        <v>0</v>
      </c>
      <c r="S269" s="245">
        <v>0</v>
      </c>
      <c r="T269" s="246">
        <f>S269*H269</f>
        <v>0</v>
      </c>
      <c r="AR269" s="23" t="s">
        <v>153</v>
      </c>
      <c r="AT269" s="23" t="s">
        <v>148</v>
      </c>
      <c r="AU269" s="23" t="s">
        <v>89</v>
      </c>
      <c r="AY269" s="23" t="s">
        <v>146</v>
      </c>
      <c r="BE269" s="247">
        <f>IF(N269="základní",J269,0)</f>
        <v>0</v>
      </c>
      <c r="BF269" s="247">
        <f>IF(N269="snížená",J269,0)</f>
        <v>0</v>
      </c>
      <c r="BG269" s="247">
        <f>IF(N269="zákl. přenesená",J269,0)</f>
        <v>0</v>
      </c>
      <c r="BH269" s="247">
        <f>IF(N269="sníž. přenesená",J269,0)</f>
        <v>0</v>
      </c>
      <c r="BI269" s="247">
        <f>IF(N269="nulová",J269,0)</f>
        <v>0</v>
      </c>
      <c r="BJ269" s="23" t="s">
        <v>87</v>
      </c>
      <c r="BK269" s="247">
        <f>ROUND(I269*H269,2)</f>
        <v>0</v>
      </c>
      <c r="BL269" s="23" t="s">
        <v>153</v>
      </c>
      <c r="BM269" s="23" t="s">
        <v>559</v>
      </c>
    </row>
    <row r="270" s="1" customFormat="1">
      <c r="B270" s="46"/>
      <c r="C270" s="74"/>
      <c r="D270" s="250" t="s">
        <v>219</v>
      </c>
      <c r="E270" s="74"/>
      <c r="F270" s="281" t="s">
        <v>244</v>
      </c>
      <c r="G270" s="74"/>
      <c r="H270" s="74"/>
      <c r="I270" s="204"/>
      <c r="J270" s="74"/>
      <c r="K270" s="74"/>
      <c r="L270" s="72"/>
      <c r="M270" s="282"/>
      <c r="N270" s="47"/>
      <c r="O270" s="47"/>
      <c r="P270" s="47"/>
      <c r="Q270" s="47"/>
      <c r="R270" s="47"/>
      <c r="S270" s="47"/>
      <c r="T270" s="95"/>
      <c r="AT270" s="23" t="s">
        <v>219</v>
      </c>
      <c r="AU270" s="23" t="s">
        <v>89</v>
      </c>
    </row>
    <row r="271" s="12" customFormat="1">
      <c r="B271" s="248"/>
      <c r="C271" s="249"/>
      <c r="D271" s="250" t="s">
        <v>155</v>
      </c>
      <c r="E271" s="251" t="s">
        <v>45</v>
      </c>
      <c r="F271" s="252" t="s">
        <v>560</v>
      </c>
      <c r="G271" s="249"/>
      <c r="H271" s="253">
        <v>1955.8</v>
      </c>
      <c r="I271" s="254"/>
      <c r="J271" s="249"/>
      <c r="K271" s="249"/>
      <c r="L271" s="255"/>
      <c r="M271" s="256"/>
      <c r="N271" s="257"/>
      <c r="O271" s="257"/>
      <c r="P271" s="257"/>
      <c r="Q271" s="257"/>
      <c r="R271" s="257"/>
      <c r="S271" s="257"/>
      <c r="T271" s="258"/>
      <c r="AT271" s="259" t="s">
        <v>155</v>
      </c>
      <c r="AU271" s="259" t="s">
        <v>89</v>
      </c>
      <c r="AV271" s="12" t="s">
        <v>89</v>
      </c>
      <c r="AW271" s="12" t="s">
        <v>43</v>
      </c>
      <c r="AX271" s="12" t="s">
        <v>87</v>
      </c>
      <c r="AY271" s="259" t="s">
        <v>146</v>
      </c>
    </row>
    <row r="272" s="1" customFormat="1" ht="25.5" customHeight="1">
      <c r="B272" s="46"/>
      <c r="C272" s="236" t="s">
        <v>561</v>
      </c>
      <c r="D272" s="236" t="s">
        <v>148</v>
      </c>
      <c r="E272" s="237" t="s">
        <v>562</v>
      </c>
      <c r="F272" s="238" t="s">
        <v>563</v>
      </c>
      <c r="G272" s="239" t="s">
        <v>173</v>
      </c>
      <c r="H272" s="240">
        <v>24.399999999999999</v>
      </c>
      <c r="I272" s="241"/>
      <c r="J272" s="242">
        <f>ROUND(I272*H272,2)</f>
        <v>0</v>
      </c>
      <c r="K272" s="238" t="s">
        <v>152</v>
      </c>
      <c r="L272" s="72"/>
      <c r="M272" s="243" t="s">
        <v>45</v>
      </c>
      <c r="N272" s="244" t="s">
        <v>51</v>
      </c>
      <c r="O272" s="47"/>
      <c r="P272" s="245">
        <f>O272*H272</f>
        <v>0</v>
      </c>
      <c r="Q272" s="245">
        <v>0</v>
      </c>
      <c r="R272" s="245">
        <f>Q272*H272</f>
        <v>0</v>
      </c>
      <c r="S272" s="245">
        <v>0</v>
      </c>
      <c r="T272" s="246">
        <f>S272*H272</f>
        <v>0</v>
      </c>
      <c r="AR272" s="23" t="s">
        <v>153</v>
      </c>
      <c r="AT272" s="23" t="s">
        <v>148</v>
      </c>
      <c r="AU272" s="23" t="s">
        <v>89</v>
      </c>
      <c r="AY272" s="23" t="s">
        <v>146</v>
      </c>
      <c r="BE272" s="247">
        <f>IF(N272="základní",J272,0)</f>
        <v>0</v>
      </c>
      <c r="BF272" s="247">
        <f>IF(N272="snížená",J272,0)</f>
        <v>0</v>
      </c>
      <c r="BG272" s="247">
        <f>IF(N272="zákl. přenesená",J272,0)</f>
        <v>0</v>
      </c>
      <c r="BH272" s="247">
        <f>IF(N272="sníž. přenesená",J272,0)</f>
        <v>0</v>
      </c>
      <c r="BI272" s="247">
        <f>IF(N272="nulová",J272,0)</f>
        <v>0</v>
      </c>
      <c r="BJ272" s="23" t="s">
        <v>87</v>
      </c>
      <c r="BK272" s="247">
        <f>ROUND(I272*H272,2)</f>
        <v>0</v>
      </c>
      <c r="BL272" s="23" t="s">
        <v>153</v>
      </c>
      <c r="BM272" s="23" t="s">
        <v>564</v>
      </c>
    </row>
    <row r="273" s="12" customFormat="1">
      <c r="B273" s="248"/>
      <c r="C273" s="249"/>
      <c r="D273" s="250" t="s">
        <v>155</v>
      </c>
      <c r="E273" s="251" t="s">
        <v>45</v>
      </c>
      <c r="F273" s="252" t="s">
        <v>550</v>
      </c>
      <c r="G273" s="249"/>
      <c r="H273" s="253">
        <v>24.399999999999999</v>
      </c>
      <c r="I273" s="254"/>
      <c r="J273" s="249"/>
      <c r="K273" s="249"/>
      <c r="L273" s="255"/>
      <c r="M273" s="256"/>
      <c r="N273" s="257"/>
      <c r="O273" s="257"/>
      <c r="P273" s="257"/>
      <c r="Q273" s="257"/>
      <c r="R273" s="257"/>
      <c r="S273" s="257"/>
      <c r="T273" s="258"/>
      <c r="AT273" s="259" t="s">
        <v>155</v>
      </c>
      <c r="AU273" s="259" t="s">
        <v>89</v>
      </c>
      <c r="AV273" s="12" t="s">
        <v>89</v>
      </c>
      <c r="AW273" s="12" t="s">
        <v>43</v>
      </c>
      <c r="AX273" s="12" t="s">
        <v>87</v>
      </c>
      <c r="AY273" s="259" t="s">
        <v>146</v>
      </c>
    </row>
    <row r="274" s="1" customFormat="1" ht="25.5" customHeight="1">
      <c r="B274" s="46"/>
      <c r="C274" s="236" t="s">
        <v>565</v>
      </c>
      <c r="D274" s="236" t="s">
        <v>148</v>
      </c>
      <c r="E274" s="237" t="s">
        <v>566</v>
      </c>
      <c r="F274" s="238" t="s">
        <v>567</v>
      </c>
      <c r="G274" s="239" t="s">
        <v>173</v>
      </c>
      <c r="H274" s="240">
        <v>153.40000000000001</v>
      </c>
      <c r="I274" s="241"/>
      <c r="J274" s="242">
        <f>ROUND(I274*H274,2)</f>
        <v>0</v>
      </c>
      <c r="K274" s="238" t="s">
        <v>152</v>
      </c>
      <c r="L274" s="72"/>
      <c r="M274" s="243" t="s">
        <v>45</v>
      </c>
      <c r="N274" s="244" t="s">
        <v>51</v>
      </c>
      <c r="O274" s="47"/>
      <c r="P274" s="245">
        <f>O274*H274</f>
        <v>0</v>
      </c>
      <c r="Q274" s="245">
        <v>0</v>
      </c>
      <c r="R274" s="245">
        <f>Q274*H274</f>
        <v>0</v>
      </c>
      <c r="S274" s="245">
        <v>0</v>
      </c>
      <c r="T274" s="246">
        <f>S274*H274</f>
        <v>0</v>
      </c>
      <c r="AR274" s="23" t="s">
        <v>153</v>
      </c>
      <c r="AT274" s="23" t="s">
        <v>148</v>
      </c>
      <c r="AU274" s="23" t="s">
        <v>89</v>
      </c>
      <c r="AY274" s="23" t="s">
        <v>146</v>
      </c>
      <c r="BE274" s="247">
        <f>IF(N274="základní",J274,0)</f>
        <v>0</v>
      </c>
      <c r="BF274" s="247">
        <f>IF(N274="snížená",J274,0)</f>
        <v>0</v>
      </c>
      <c r="BG274" s="247">
        <f>IF(N274="zákl. přenesená",J274,0)</f>
        <v>0</v>
      </c>
      <c r="BH274" s="247">
        <f>IF(N274="sníž. přenesená",J274,0)</f>
        <v>0</v>
      </c>
      <c r="BI274" s="247">
        <f>IF(N274="nulová",J274,0)</f>
        <v>0</v>
      </c>
      <c r="BJ274" s="23" t="s">
        <v>87</v>
      </c>
      <c r="BK274" s="247">
        <f>ROUND(I274*H274,2)</f>
        <v>0</v>
      </c>
      <c r="BL274" s="23" t="s">
        <v>153</v>
      </c>
      <c r="BM274" s="23" t="s">
        <v>568</v>
      </c>
    </row>
    <row r="275" s="12" customFormat="1">
      <c r="B275" s="248"/>
      <c r="C275" s="249"/>
      <c r="D275" s="250" t="s">
        <v>155</v>
      </c>
      <c r="E275" s="251" t="s">
        <v>45</v>
      </c>
      <c r="F275" s="252" t="s">
        <v>549</v>
      </c>
      <c r="G275" s="249"/>
      <c r="H275" s="253">
        <v>73.400000000000006</v>
      </c>
      <c r="I275" s="254"/>
      <c r="J275" s="249"/>
      <c r="K275" s="249"/>
      <c r="L275" s="255"/>
      <c r="M275" s="256"/>
      <c r="N275" s="257"/>
      <c r="O275" s="257"/>
      <c r="P275" s="257"/>
      <c r="Q275" s="257"/>
      <c r="R275" s="257"/>
      <c r="S275" s="257"/>
      <c r="T275" s="258"/>
      <c r="AT275" s="259" t="s">
        <v>155</v>
      </c>
      <c r="AU275" s="259" t="s">
        <v>89</v>
      </c>
      <c r="AV275" s="12" t="s">
        <v>89</v>
      </c>
      <c r="AW275" s="12" t="s">
        <v>43</v>
      </c>
      <c r="AX275" s="12" t="s">
        <v>80</v>
      </c>
      <c r="AY275" s="259" t="s">
        <v>146</v>
      </c>
    </row>
    <row r="276" s="12" customFormat="1">
      <c r="B276" s="248"/>
      <c r="C276" s="249"/>
      <c r="D276" s="250" t="s">
        <v>155</v>
      </c>
      <c r="E276" s="251" t="s">
        <v>45</v>
      </c>
      <c r="F276" s="252" t="s">
        <v>551</v>
      </c>
      <c r="G276" s="249"/>
      <c r="H276" s="253">
        <v>80</v>
      </c>
      <c r="I276" s="254"/>
      <c r="J276" s="249"/>
      <c r="K276" s="249"/>
      <c r="L276" s="255"/>
      <c r="M276" s="256"/>
      <c r="N276" s="257"/>
      <c r="O276" s="257"/>
      <c r="P276" s="257"/>
      <c r="Q276" s="257"/>
      <c r="R276" s="257"/>
      <c r="S276" s="257"/>
      <c r="T276" s="258"/>
      <c r="AT276" s="259" t="s">
        <v>155</v>
      </c>
      <c r="AU276" s="259" t="s">
        <v>89</v>
      </c>
      <c r="AV276" s="12" t="s">
        <v>89</v>
      </c>
      <c r="AW276" s="12" t="s">
        <v>43</v>
      </c>
      <c r="AX276" s="12" t="s">
        <v>80</v>
      </c>
      <c r="AY276" s="259" t="s">
        <v>146</v>
      </c>
    </row>
    <row r="277" s="13" customFormat="1">
      <c r="B277" s="270"/>
      <c r="C277" s="271"/>
      <c r="D277" s="250" t="s">
        <v>155</v>
      </c>
      <c r="E277" s="272" t="s">
        <v>45</v>
      </c>
      <c r="F277" s="273" t="s">
        <v>187</v>
      </c>
      <c r="G277" s="271"/>
      <c r="H277" s="274">
        <v>153.40000000000001</v>
      </c>
      <c r="I277" s="275"/>
      <c r="J277" s="271"/>
      <c r="K277" s="271"/>
      <c r="L277" s="276"/>
      <c r="M277" s="277"/>
      <c r="N277" s="278"/>
      <c r="O277" s="278"/>
      <c r="P277" s="278"/>
      <c r="Q277" s="278"/>
      <c r="R277" s="278"/>
      <c r="S277" s="278"/>
      <c r="T277" s="279"/>
      <c r="AT277" s="280" t="s">
        <v>155</v>
      </c>
      <c r="AU277" s="280" t="s">
        <v>89</v>
      </c>
      <c r="AV277" s="13" t="s">
        <v>153</v>
      </c>
      <c r="AW277" s="13" t="s">
        <v>43</v>
      </c>
      <c r="AX277" s="13" t="s">
        <v>87</v>
      </c>
      <c r="AY277" s="280" t="s">
        <v>146</v>
      </c>
    </row>
    <row r="278" s="11" customFormat="1" ht="29.88" customHeight="1">
      <c r="B278" s="220"/>
      <c r="C278" s="221"/>
      <c r="D278" s="222" t="s">
        <v>79</v>
      </c>
      <c r="E278" s="234" t="s">
        <v>569</v>
      </c>
      <c r="F278" s="234" t="s">
        <v>570</v>
      </c>
      <c r="G278" s="221"/>
      <c r="H278" s="221"/>
      <c r="I278" s="224"/>
      <c r="J278" s="235">
        <f>BK278</f>
        <v>0</v>
      </c>
      <c r="K278" s="221"/>
      <c r="L278" s="226"/>
      <c r="M278" s="227"/>
      <c r="N278" s="228"/>
      <c r="O278" s="228"/>
      <c r="P278" s="229">
        <f>P279</f>
        <v>0</v>
      </c>
      <c r="Q278" s="228"/>
      <c r="R278" s="229">
        <f>R279</f>
        <v>0</v>
      </c>
      <c r="S278" s="228"/>
      <c r="T278" s="230">
        <f>T279</f>
        <v>0</v>
      </c>
      <c r="AR278" s="231" t="s">
        <v>87</v>
      </c>
      <c r="AT278" s="232" t="s">
        <v>79</v>
      </c>
      <c r="AU278" s="232" t="s">
        <v>87</v>
      </c>
      <c r="AY278" s="231" t="s">
        <v>146</v>
      </c>
      <c r="BK278" s="233">
        <f>BK279</f>
        <v>0</v>
      </c>
    </row>
    <row r="279" s="1" customFormat="1" ht="25.5" customHeight="1">
      <c r="B279" s="46"/>
      <c r="C279" s="236" t="s">
        <v>571</v>
      </c>
      <c r="D279" s="236" t="s">
        <v>148</v>
      </c>
      <c r="E279" s="237" t="s">
        <v>572</v>
      </c>
      <c r="F279" s="238" t="s">
        <v>573</v>
      </c>
      <c r="G279" s="239" t="s">
        <v>173</v>
      </c>
      <c r="H279" s="240">
        <v>373.66000000000002</v>
      </c>
      <c r="I279" s="241"/>
      <c r="J279" s="242">
        <f>ROUND(I279*H279,2)</f>
        <v>0</v>
      </c>
      <c r="K279" s="238" t="s">
        <v>378</v>
      </c>
      <c r="L279" s="72"/>
      <c r="M279" s="243" t="s">
        <v>45</v>
      </c>
      <c r="N279" s="244" t="s">
        <v>51</v>
      </c>
      <c r="O279" s="47"/>
      <c r="P279" s="245">
        <f>O279*H279</f>
        <v>0</v>
      </c>
      <c r="Q279" s="245">
        <v>0</v>
      </c>
      <c r="R279" s="245">
        <f>Q279*H279</f>
        <v>0</v>
      </c>
      <c r="S279" s="245">
        <v>0</v>
      </c>
      <c r="T279" s="246">
        <f>S279*H279</f>
        <v>0</v>
      </c>
      <c r="AR279" s="23" t="s">
        <v>153</v>
      </c>
      <c r="AT279" s="23" t="s">
        <v>148</v>
      </c>
      <c r="AU279" s="23" t="s">
        <v>89</v>
      </c>
      <c r="AY279" s="23" t="s">
        <v>146</v>
      </c>
      <c r="BE279" s="247">
        <f>IF(N279="základní",J279,0)</f>
        <v>0</v>
      </c>
      <c r="BF279" s="247">
        <f>IF(N279="snížená",J279,0)</f>
        <v>0</v>
      </c>
      <c r="BG279" s="247">
        <f>IF(N279="zákl. přenesená",J279,0)</f>
        <v>0</v>
      </c>
      <c r="BH279" s="247">
        <f>IF(N279="sníž. přenesená",J279,0)</f>
        <v>0</v>
      </c>
      <c r="BI279" s="247">
        <f>IF(N279="nulová",J279,0)</f>
        <v>0</v>
      </c>
      <c r="BJ279" s="23" t="s">
        <v>87</v>
      </c>
      <c r="BK279" s="247">
        <f>ROUND(I279*H279,2)</f>
        <v>0</v>
      </c>
      <c r="BL279" s="23" t="s">
        <v>153</v>
      </c>
      <c r="BM279" s="23" t="s">
        <v>574</v>
      </c>
    </row>
    <row r="280" s="11" customFormat="1" ht="37.44" customHeight="1">
      <c r="B280" s="220"/>
      <c r="C280" s="221"/>
      <c r="D280" s="222" t="s">
        <v>79</v>
      </c>
      <c r="E280" s="223" t="s">
        <v>575</v>
      </c>
      <c r="F280" s="223" t="s">
        <v>576</v>
      </c>
      <c r="G280" s="221"/>
      <c r="H280" s="221"/>
      <c r="I280" s="224"/>
      <c r="J280" s="225">
        <f>BK280</f>
        <v>0</v>
      </c>
      <c r="K280" s="221"/>
      <c r="L280" s="226"/>
      <c r="M280" s="227"/>
      <c r="N280" s="228"/>
      <c r="O280" s="228"/>
      <c r="P280" s="229">
        <f>P281</f>
        <v>0</v>
      </c>
      <c r="Q280" s="228"/>
      <c r="R280" s="229">
        <f>R281</f>
        <v>0.13700000000000001</v>
      </c>
      <c r="S280" s="228"/>
      <c r="T280" s="230">
        <f>T281</f>
        <v>0</v>
      </c>
      <c r="AR280" s="231" t="s">
        <v>89</v>
      </c>
      <c r="AT280" s="232" t="s">
        <v>79</v>
      </c>
      <c r="AU280" s="232" t="s">
        <v>80</v>
      </c>
      <c r="AY280" s="231" t="s">
        <v>146</v>
      </c>
      <c r="BK280" s="233">
        <f>BK281</f>
        <v>0</v>
      </c>
    </row>
    <row r="281" s="11" customFormat="1" ht="19.92" customHeight="1">
      <c r="B281" s="220"/>
      <c r="C281" s="221"/>
      <c r="D281" s="222" t="s">
        <v>79</v>
      </c>
      <c r="E281" s="234" t="s">
        <v>577</v>
      </c>
      <c r="F281" s="234" t="s">
        <v>578</v>
      </c>
      <c r="G281" s="221"/>
      <c r="H281" s="221"/>
      <c r="I281" s="224"/>
      <c r="J281" s="235">
        <f>BK281</f>
        <v>0</v>
      </c>
      <c r="K281" s="221"/>
      <c r="L281" s="226"/>
      <c r="M281" s="227"/>
      <c r="N281" s="228"/>
      <c r="O281" s="228"/>
      <c r="P281" s="229">
        <f>SUM(P282:P292)</f>
        <v>0</v>
      </c>
      <c r="Q281" s="228"/>
      <c r="R281" s="229">
        <f>SUM(R282:R292)</f>
        <v>0.13700000000000001</v>
      </c>
      <c r="S281" s="228"/>
      <c r="T281" s="230">
        <f>SUM(T282:T292)</f>
        <v>0</v>
      </c>
      <c r="AR281" s="231" t="s">
        <v>89</v>
      </c>
      <c r="AT281" s="232" t="s">
        <v>79</v>
      </c>
      <c r="AU281" s="232" t="s">
        <v>87</v>
      </c>
      <c r="AY281" s="231" t="s">
        <v>146</v>
      </c>
      <c r="BK281" s="233">
        <f>SUM(BK282:BK292)</f>
        <v>0</v>
      </c>
    </row>
    <row r="282" s="1" customFormat="1" ht="16.5" customHeight="1">
      <c r="B282" s="46"/>
      <c r="C282" s="236" t="s">
        <v>579</v>
      </c>
      <c r="D282" s="236" t="s">
        <v>148</v>
      </c>
      <c r="E282" s="237" t="s">
        <v>580</v>
      </c>
      <c r="F282" s="238" t="s">
        <v>581</v>
      </c>
      <c r="G282" s="239" t="s">
        <v>151</v>
      </c>
      <c r="H282" s="240">
        <v>72.290000000000006</v>
      </c>
      <c r="I282" s="241"/>
      <c r="J282" s="242">
        <f>ROUND(I282*H282,2)</f>
        <v>0</v>
      </c>
      <c r="K282" s="238" t="s">
        <v>152</v>
      </c>
      <c r="L282" s="72"/>
      <c r="M282" s="243" t="s">
        <v>45</v>
      </c>
      <c r="N282" s="244" t="s">
        <v>51</v>
      </c>
      <c r="O282" s="47"/>
      <c r="P282" s="245">
        <f>O282*H282</f>
        <v>0</v>
      </c>
      <c r="Q282" s="245">
        <v>0</v>
      </c>
      <c r="R282" s="245">
        <f>Q282*H282</f>
        <v>0</v>
      </c>
      <c r="S282" s="245">
        <v>0</v>
      </c>
      <c r="T282" s="246">
        <f>S282*H282</f>
        <v>0</v>
      </c>
      <c r="AR282" s="23" t="s">
        <v>226</v>
      </c>
      <c r="AT282" s="23" t="s">
        <v>148</v>
      </c>
      <c r="AU282" s="23" t="s">
        <v>89</v>
      </c>
      <c r="AY282" s="23" t="s">
        <v>146</v>
      </c>
      <c r="BE282" s="247">
        <f>IF(N282="základní",J282,0)</f>
        <v>0</v>
      </c>
      <c r="BF282" s="247">
        <f>IF(N282="snížená",J282,0)</f>
        <v>0</v>
      </c>
      <c r="BG282" s="247">
        <f>IF(N282="zákl. přenesená",J282,0)</f>
        <v>0</v>
      </c>
      <c r="BH282" s="247">
        <f>IF(N282="sníž. přenesená",J282,0)</f>
        <v>0</v>
      </c>
      <c r="BI282" s="247">
        <f>IF(N282="nulová",J282,0)</f>
        <v>0</v>
      </c>
      <c r="BJ282" s="23" t="s">
        <v>87</v>
      </c>
      <c r="BK282" s="247">
        <f>ROUND(I282*H282,2)</f>
        <v>0</v>
      </c>
      <c r="BL282" s="23" t="s">
        <v>226</v>
      </c>
      <c r="BM282" s="23" t="s">
        <v>582</v>
      </c>
    </row>
    <row r="283" s="12" customFormat="1">
      <c r="B283" s="248"/>
      <c r="C283" s="249"/>
      <c r="D283" s="250" t="s">
        <v>155</v>
      </c>
      <c r="E283" s="251" t="s">
        <v>45</v>
      </c>
      <c r="F283" s="252" t="s">
        <v>583</v>
      </c>
      <c r="G283" s="249"/>
      <c r="H283" s="253">
        <v>33.600000000000001</v>
      </c>
      <c r="I283" s="254"/>
      <c r="J283" s="249"/>
      <c r="K283" s="249"/>
      <c r="L283" s="255"/>
      <c r="M283" s="256"/>
      <c r="N283" s="257"/>
      <c r="O283" s="257"/>
      <c r="P283" s="257"/>
      <c r="Q283" s="257"/>
      <c r="R283" s="257"/>
      <c r="S283" s="257"/>
      <c r="T283" s="258"/>
      <c r="AT283" s="259" t="s">
        <v>155</v>
      </c>
      <c r="AU283" s="259" t="s">
        <v>89</v>
      </c>
      <c r="AV283" s="12" t="s">
        <v>89</v>
      </c>
      <c r="AW283" s="12" t="s">
        <v>43</v>
      </c>
      <c r="AX283" s="12" t="s">
        <v>80</v>
      </c>
      <c r="AY283" s="259" t="s">
        <v>146</v>
      </c>
    </row>
    <row r="284" s="12" customFormat="1">
      <c r="B284" s="248"/>
      <c r="C284" s="249"/>
      <c r="D284" s="250" t="s">
        <v>155</v>
      </c>
      <c r="E284" s="251" t="s">
        <v>45</v>
      </c>
      <c r="F284" s="252" t="s">
        <v>584</v>
      </c>
      <c r="G284" s="249"/>
      <c r="H284" s="253">
        <v>38.689999999999998</v>
      </c>
      <c r="I284" s="254"/>
      <c r="J284" s="249"/>
      <c r="K284" s="249"/>
      <c r="L284" s="255"/>
      <c r="M284" s="256"/>
      <c r="N284" s="257"/>
      <c r="O284" s="257"/>
      <c r="P284" s="257"/>
      <c r="Q284" s="257"/>
      <c r="R284" s="257"/>
      <c r="S284" s="257"/>
      <c r="T284" s="258"/>
      <c r="AT284" s="259" t="s">
        <v>155</v>
      </c>
      <c r="AU284" s="259" t="s">
        <v>89</v>
      </c>
      <c r="AV284" s="12" t="s">
        <v>89</v>
      </c>
      <c r="AW284" s="12" t="s">
        <v>43</v>
      </c>
      <c r="AX284" s="12" t="s">
        <v>80</v>
      </c>
      <c r="AY284" s="259" t="s">
        <v>146</v>
      </c>
    </row>
    <row r="285" s="13" customFormat="1">
      <c r="B285" s="270"/>
      <c r="C285" s="271"/>
      <c r="D285" s="250" t="s">
        <v>155</v>
      </c>
      <c r="E285" s="272" t="s">
        <v>45</v>
      </c>
      <c r="F285" s="273" t="s">
        <v>187</v>
      </c>
      <c r="G285" s="271"/>
      <c r="H285" s="274">
        <v>72.290000000000006</v>
      </c>
      <c r="I285" s="275"/>
      <c r="J285" s="271"/>
      <c r="K285" s="271"/>
      <c r="L285" s="276"/>
      <c r="M285" s="277"/>
      <c r="N285" s="278"/>
      <c r="O285" s="278"/>
      <c r="P285" s="278"/>
      <c r="Q285" s="278"/>
      <c r="R285" s="278"/>
      <c r="S285" s="278"/>
      <c r="T285" s="279"/>
      <c r="AT285" s="280" t="s">
        <v>155</v>
      </c>
      <c r="AU285" s="280" t="s">
        <v>89</v>
      </c>
      <c r="AV285" s="13" t="s">
        <v>153</v>
      </c>
      <c r="AW285" s="13" t="s">
        <v>43</v>
      </c>
      <c r="AX285" s="13" t="s">
        <v>87</v>
      </c>
      <c r="AY285" s="280" t="s">
        <v>146</v>
      </c>
    </row>
    <row r="286" s="1" customFormat="1" ht="16.5" customHeight="1">
      <c r="B286" s="46"/>
      <c r="C286" s="260" t="s">
        <v>585</v>
      </c>
      <c r="D286" s="260" t="s">
        <v>170</v>
      </c>
      <c r="E286" s="261" t="s">
        <v>586</v>
      </c>
      <c r="F286" s="262" t="s">
        <v>587</v>
      </c>
      <c r="G286" s="263" t="s">
        <v>173</v>
      </c>
      <c r="H286" s="264">
        <v>0.029000000000000001</v>
      </c>
      <c r="I286" s="265"/>
      <c r="J286" s="266">
        <f>ROUND(I286*H286,2)</f>
        <v>0</v>
      </c>
      <c r="K286" s="262" t="s">
        <v>152</v>
      </c>
      <c r="L286" s="267"/>
      <c r="M286" s="268" t="s">
        <v>45</v>
      </c>
      <c r="N286" s="269" t="s">
        <v>51</v>
      </c>
      <c r="O286" s="47"/>
      <c r="P286" s="245">
        <f>O286*H286</f>
        <v>0</v>
      </c>
      <c r="Q286" s="245">
        <v>1</v>
      </c>
      <c r="R286" s="245">
        <f>Q286*H286</f>
        <v>0.029000000000000001</v>
      </c>
      <c r="S286" s="245">
        <v>0</v>
      </c>
      <c r="T286" s="246">
        <f>S286*H286</f>
        <v>0</v>
      </c>
      <c r="AR286" s="23" t="s">
        <v>315</v>
      </c>
      <c r="AT286" s="23" t="s">
        <v>170</v>
      </c>
      <c r="AU286" s="23" t="s">
        <v>89</v>
      </c>
      <c r="AY286" s="23" t="s">
        <v>146</v>
      </c>
      <c r="BE286" s="247">
        <f>IF(N286="základní",J286,0)</f>
        <v>0</v>
      </c>
      <c r="BF286" s="247">
        <f>IF(N286="snížená",J286,0)</f>
        <v>0</v>
      </c>
      <c r="BG286" s="247">
        <f>IF(N286="zákl. přenesená",J286,0)</f>
        <v>0</v>
      </c>
      <c r="BH286" s="247">
        <f>IF(N286="sníž. přenesená",J286,0)</f>
        <v>0</v>
      </c>
      <c r="BI286" s="247">
        <f>IF(N286="nulová",J286,0)</f>
        <v>0</v>
      </c>
      <c r="BJ286" s="23" t="s">
        <v>87</v>
      </c>
      <c r="BK286" s="247">
        <f>ROUND(I286*H286,2)</f>
        <v>0</v>
      </c>
      <c r="BL286" s="23" t="s">
        <v>226</v>
      </c>
      <c r="BM286" s="23" t="s">
        <v>588</v>
      </c>
    </row>
    <row r="287" s="12" customFormat="1">
      <c r="B287" s="248"/>
      <c r="C287" s="249"/>
      <c r="D287" s="250" t="s">
        <v>155</v>
      </c>
      <c r="E287" s="249"/>
      <c r="F287" s="252" t="s">
        <v>589</v>
      </c>
      <c r="G287" s="249"/>
      <c r="H287" s="253">
        <v>0.029000000000000001</v>
      </c>
      <c r="I287" s="254"/>
      <c r="J287" s="249"/>
      <c r="K287" s="249"/>
      <c r="L287" s="255"/>
      <c r="M287" s="256"/>
      <c r="N287" s="257"/>
      <c r="O287" s="257"/>
      <c r="P287" s="257"/>
      <c r="Q287" s="257"/>
      <c r="R287" s="257"/>
      <c r="S287" s="257"/>
      <c r="T287" s="258"/>
      <c r="AT287" s="259" t="s">
        <v>155</v>
      </c>
      <c r="AU287" s="259" t="s">
        <v>89</v>
      </c>
      <c r="AV287" s="12" t="s">
        <v>89</v>
      </c>
      <c r="AW287" s="12" t="s">
        <v>6</v>
      </c>
      <c r="AX287" s="12" t="s">
        <v>87</v>
      </c>
      <c r="AY287" s="259" t="s">
        <v>146</v>
      </c>
    </row>
    <row r="288" s="1" customFormat="1" ht="16.5" customHeight="1">
      <c r="B288" s="46"/>
      <c r="C288" s="236" t="s">
        <v>590</v>
      </c>
      <c r="D288" s="236" t="s">
        <v>148</v>
      </c>
      <c r="E288" s="237" t="s">
        <v>591</v>
      </c>
      <c r="F288" s="238" t="s">
        <v>592</v>
      </c>
      <c r="G288" s="239" t="s">
        <v>151</v>
      </c>
      <c r="H288" s="240">
        <v>144.58000000000001</v>
      </c>
      <c r="I288" s="241"/>
      <c r="J288" s="242">
        <f>ROUND(I288*H288,2)</f>
        <v>0</v>
      </c>
      <c r="K288" s="238" t="s">
        <v>152</v>
      </c>
      <c r="L288" s="72"/>
      <c r="M288" s="243" t="s">
        <v>45</v>
      </c>
      <c r="N288" s="244" t="s">
        <v>51</v>
      </c>
      <c r="O288" s="47"/>
      <c r="P288" s="245">
        <f>O288*H288</f>
        <v>0</v>
      </c>
      <c r="Q288" s="245">
        <v>0</v>
      </c>
      <c r="R288" s="245">
        <f>Q288*H288</f>
        <v>0</v>
      </c>
      <c r="S288" s="245">
        <v>0</v>
      </c>
      <c r="T288" s="246">
        <f>S288*H288</f>
        <v>0</v>
      </c>
      <c r="AR288" s="23" t="s">
        <v>226</v>
      </c>
      <c r="AT288" s="23" t="s">
        <v>148</v>
      </c>
      <c r="AU288" s="23" t="s">
        <v>89</v>
      </c>
      <c r="AY288" s="23" t="s">
        <v>146</v>
      </c>
      <c r="BE288" s="247">
        <f>IF(N288="základní",J288,0)</f>
        <v>0</v>
      </c>
      <c r="BF288" s="247">
        <f>IF(N288="snížená",J288,0)</f>
        <v>0</v>
      </c>
      <c r="BG288" s="247">
        <f>IF(N288="zákl. přenesená",J288,0)</f>
        <v>0</v>
      </c>
      <c r="BH288" s="247">
        <f>IF(N288="sníž. přenesená",J288,0)</f>
        <v>0</v>
      </c>
      <c r="BI288" s="247">
        <f>IF(N288="nulová",J288,0)</f>
        <v>0</v>
      </c>
      <c r="BJ288" s="23" t="s">
        <v>87</v>
      </c>
      <c r="BK288" s="247">
        <f>ROUND(I288*H288,2)</f>
        <v>0</v>
      </c>
      <c r="BL288" s="23" t="s">
        <v>226</v>
      </c>
      <c r="BM288" s="23" t="s">
        <v>593</v>
      </c>
    </row>
    <row r="289" s="12" customFormat="1">
      <c r="B289" s="248"/>
      <c r="C289" s="249"/>
      <c r="D289" s="250" t="s">
        <v>155</v>
      </c>
      <c r="E289" s="251" t="s">
        <v>45</v>
      </c>
      <c r="F289" s="252" t="s">
        <v>594</v>
      </c>
      <c r="G289" s="249"/>
      <c r="H289" s="253">
        <v>144.58000000000001</v>
      </c>
      <c r="I289" s="254"/>
      <c r="J289" s="249"/>
      <c r="K289" s="249"/>
      <c r="L289" s="255"/>
      <c r="M289" s="256"/>
      <c r="N289" s="257"/>
      <c r="O289" s="257"/>
      <c r="P289" s="257"/>
      <c r="Q289" s="257"/>
      <c r="R289" s="257"/>
      <c r="S289" s="257"/>
      <c r="T289" s="258"/>
      <c r="AT289" s="259" t="s">
        <v>155</v>
      </c>
      <c r="AU289" s="259" t="s">
        <v>89</v>
      </c>
      <c r="AV289" s="12" t="s">
        <v>89</v>
      </c>
      <c r="AW289" s="12" t="s">
        <v>43</v>
      </c>
      <c r="AX289" s="12" t="s">
        <v>87</v>
      </c>
      <c r="AY289" s="259" t="s">
        <v>146</v>
      </c>
    </row>
    <row r="290" s="1" customFormat="1" ht="16.5" customHeight="1">
      <c r="B290" s="46"/>
      <c r="C290" s="260" t="s">
        <v>595</v>
      </c>
      <c r="D290" s="260" t="s">
        <v>170</v>
      </c>
      <c r="E290" s="261" t="s">
        <v>596</v>
      </c>
      <c r="F290" s="262" t="s">
        <v>597</v>
      </c>
      <c r="G290" s="263" t="s">
        <v>173</v>
      </c>
      <c r="H290" s="264">
        <v>0.108</v>
      </c>
      <c r="I290" s="265"/>
      <c r="J290" s="266">
        <f>ROUND(I290*H290,2)</f>
        <v>0</v>
      </c>
      <c r="K290" s="262" t="s">
        <v>152</v>
      </c>
      <c r="L290" s="267"/>
      <c r="M290" s="268" t="s">
        <v>45</v>
      </c>
      <c r="N290" s="269" t="s">
        <v>51</v>
      </c>
      <c r="O290" s="47"/>
      <c r="P290" s="245">
        <f>O290*H290</f>
        <v>0</v>
      </c>
      <c r="Q290" s="245">
        <v>1</v>
      </c>
      <c r="R290" s="245">
        <f>Q290*H290</f>
        <v>0.108</v>
      </c>
      <c r="S290" s="245">
        <v>0</v>
      </c>
      <c r="T290" s="246">
        <f>S290*H290</f>
        <v>0</v>
      </c>
      <c r="AR290" s="23" t="s">
        <v>315</v>
      </c>
      <c r="AT290" s="23" t="s">
        <v>170</v>
      </c>
      <c r="AU290" s="23" t="s">
        <v>89</v>
      </c>
      <c r="AY290" s="23" t="s">
        <v>146</v>
      </c>
      <c r="BE290" s="247">
        <f>IF(N290="základní",J290,0)</f>
        <v>0</v>
      </c>
      <c r="BF290" s="247">
        <f>IF(N290="snížená",J290,0)</f>
        <v>0</v>
      </c>
      <c r="BG290" s="247">
        <f>IF(N290="zákl. přenesená",J290,0)</f>
        <v>0</v>
      </c>
      <c r="BH290" s="247">
        <f>IF(N290="sníž. přenesená",J290,0)</f>
        <v>0</v>
      </c>
      <c r="BI290" s="247">
        <f>IF(N290="nulová",J290,0)</f>
        <v>0</v>
      </c>
      <c r="BJ290" s="23" t="s">
        <v>87</v>
      </c>
      <c r="BK290" s="247">
        <f>ROUND(I290*H290,2)</f>
        <v>0</v>
      </c>
      <c r="BL290" s="23" t="s">
        <v>226</v>
      </c>
      <c r="BM290" s="23" t="s">
        <v>598</v>
      </c>
    </row>
    <row r="291" s="12" customFormat="1">
      <c r="B291" s="248"/>
      <c r="C291" s="249"/>
      <c r="D291" s="250" t="s">
        <v>155</v>
      </c>
      <c r="E291" s="249"/>
      <c r="F291" s="252" t="s">
        <v>599</v>
      </c>
      <c r="G291" s="249"/>
      <c r="H291" s="253">
        <v>0.108</v>
      </c>
      <c r="I291" s="254"/>
      <c r="J291" s="249"/>
      <c r="K291" s="249"/>
      <c r="L291" s="255"/>
      <c r="M291" s="256"/>
      <c r="N291" s="257"/>
      <c r="O291" s="257"/>
      <c r="P291" s="257"/>
      <c r="Q291" s="257"/>
      <c r="R291" s="257"/>
      <c r="S291" s="257"/>
      <c r="T291" s="258"/>
      <c r="AT291" s="259" t="s">
        <v>155</v>
      </c>
      <c r="AU291" s="259" t="s">
        <v>89</v>
      </c>
      <c r="AV291" s="12" t="s">
        <v>89</v>
      </c>
      <c r="AW291" s="12" t="s">
        <v>6</v>
      </c>
      <c r="AX291" s="12" t="s">
        <v>87</v>
      </c>
      <c r="AY291" s="259" t="s">
        <v>146</v>
      </c>
    </row>
    <row r="292" s="1" customFormat="1" ht="25.5" customHeight="1">
      <c r="B292" s="46"/>
      <c r="C292" s="236" t="s">
        <v>600</v>
      </c>
      <c r="D292" s="236" t="s">
        <v>148</v>
      </c>
      <c r="E292" s="237" t="s">
        <v>601</v>
      </c>
      <c r="F292" s="238" t="s">
        <v>602</v>
      </c>
      <c r="G292" s="239" t="s">
        <v>173</v>
      </c>
      <c r="H292" s="240">
        <v>0.13700000000000001</v>
      </c>
      <c r="I292" s="241"/>
      <c r="J292" s="242">
        <f>ROUND(I292*H292,2)</f>
        <v>0</v>
      </c>
      <c r="K292" s="238" t="s">
        <v>152</v>
      </c>
      <c r="L292" s="72"/>
      <c r="M292" s="243" t="s">
        <v>45</v>
      </c>
      <c r="N292" s="283" t="s">
        <v>51</v>
      </c>
      <c r="O292" s="284"/>
      <c r="P292" s="285">
        <f>O292*H292</f>
        <v>0</v>
      </c>
      <c r="Q292" s="285">
        <v>0</v>
      </c>
      <c r="R292" s="285">
        <f>Q292*H292</f>
        <v>0</v>
      </c>
      <c r="S292" s="285">
        <v>0</v>
      </c>
      <c r="T292" s="286">
        <f>S292*H292</f>
        <v>0</v>
      </c>
      <c r="AR292" s="23" t="s">
        <v>226</v>
      </c>
      <c r="AT292" s="23" t="s">
        <v>148</v>
      </c>
      <c r="AU292" s="23" t="s">
        <v>89</v>
      </c>
      <c r="AY292" s="23" t="s">
        <v>146</v>
      </c>
      <c r="BE292" s="247">
        <f>IF(N292="základní",J292,0)</f>
        <v>0</v>
      </c>
      <c r="BF292" s="247">
        <f>IF(N292="snížená",J292,0)</f>
        <v>0</v>
      </c>
      <c r="BG292" s="247">
        <f>IF(N292="zákl. přenesená",J292,0)</f>
        <v>0</v>
      </c>
      <c r="BH292" s="247">
        <f>IF(N292="sníž. přenesená",J292,0)</f>
        <v>0</v>
      </c>
      <c r="BI292" s="247">
        <f>IF(N292="nulová",J292,0)</f>
        <v>0</v>
      </c>
      <c r="BJ292" s="23" t="s">
        <v>87</v>
      </c>
      <c r="BK292" s="247">
        <f>ROUND(I292*H292,2)</f>
        <v>0</v>
      </c>
      <c r="BL292" s="23" t="s">
        <v>226</v>
      </c>
      <c r="BM292" s="23" t="s">
        <v>603</v>
      </c>
    </row>
    <row r="293" s="1" customFormat="1" ht="6.96" customHeight="1">
      <c r="B293" s="67"/>
      <c r="C293" s="68"/>
      <c r="D293" s="68"/>
      <c r="E293" s="68"/>
      <c r="F293" s="68"/>
      <c r="G293" s="68"/>
      <c r="H293" s="68"/>
      <c r="I293" s="179"/>
      <c r="J293" s="68"/>
      <c r="K293" s="68"/>
      <c r="L293" s="72"/>
    </row>
  </sheetData>
  <sheetProtection sheet="1" autoFilter="0" formatColumns="0" formatRows="0" objects="1" scenarios="1" spinCount="100000" saltValue="r9TVjtsfH5rMkmz3T7d0Z7hbCmoxuUv6ipboUm5s916Kc6Gwelhlk3+qbgTdtfdcdCSaiA6BwvYngg0YFIEnFw==" hashValue="jXCyGftNpwGs1RmN+5WnOiWHo+ttDN22riM9DyFLyKxNnAbDsd3QTEKnZJKFmdBsgAAjwsbrGw3g1xETodK76A==" algorithmName="SHA-512" password="CC35"/>
  <autoFilter ref="C92:K292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81:H81"/>
    <mergeCell ref="E83:H83"/>
    <mergeCell ref="E85:H85"/>
    <mergeCell ref="G1:H1"/>
    <mergeCell ref="L2:V2"/>
  </mergeCells>
  <hyperlinks>
    <hyperlink ref="F1:G1" location="C2" display="1) Krycí list soupisu"/>
    <hyperlink ref="G1:H1" location="C58" display="2) Rekapitulace"/>
    <hyperlink ref="J1" location="C92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49"/>
      <c r="C1" s="149"/>
      <c r="D1" s="150" t="s">
        <v>1</v>
      </c>
      <c r="E1" s="149"/>
      <c r="F1" s="151" t="s">
        <v>104</v>
      </c>
      <c r="G1" s="151" t="s">
        <v>105</v>
      </c>
      <c r="H1" s="151"/>
      <c r="I1" s="152"/>
      <c r="J1" s="151" t="s">
        <v>106</v>
      </c>
      <c r="K1" s="150" t="s">
        <v>107</v>
      </c>
      <c r="L1" s="151" t="s">
        <v>108</v>
      </c>
      <c r="M1" s="151"/>
      <c r="N1" s="151"/>
      <c r="O1" s="151"/>
      <c r="P1" s="151"/>
      <c r="Q1" s="151"/>
      <c r="R1" s="151"/>
      <c r="S1" s="151"/>
      <c r="T1" s="151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100</v>
      </c>
    </row>
    <row r="3" ht="6.96" customHeight="1">
      <c r="B3" s="24"/>
      <c r="C3" s="25"/>
      <c r="D3" s="25"/>
      <c r="E3" s="25"/>
      <c r="F3" s="25"/>
      <c r="G3" s="25"/>
      <c r="H3" s="25"/>
      <c r="I3" s="153"/>
      <c r="J3" s="25"/>
      <c r="K3" s="26"/>
      <c r="AT3" s="23" t="s">
        <v>89</v>
      </c>
    </row>
    <row r="4" ht="36.96" customHeight="1">
      <c r="B4" s="27"/>
      <c r="C4" s="28"/>
      <c r="D4" s="29" t="s">
        <v>109</v>
      </c>
      <c r="E4" s="28"/>
      <c r="F4" s="28"/>
      <c r="G4" s="28"/>
      <c r="H4" s="28"/>
      <c r="I4" s="154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54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54"/>
      <c r="J6" s="28"/>
      <c r="K6" s="30"/>
    </row>
    <row r="7" ht="16.5" customHeight="1">
      <c r="B7" s="27"/>
      <c r="C7" s="28"/>
      <c r="D7" s="28"/>
      <c r="E7" s="155" t="str">
        <f>'Rekapitulace stavby'!K6</f>
        <v>Oprava mostu v km 38,292 trati Praha Bubny - Chomutov</v>
      </c>
      <c r="F7" s="39"/>
      <c r="G7" s="39"/>
      <c r="H7" s="39"/>
      <c r="I7" s="154"/>
      <c r="J7" s="28"/>
      <c r="K7" s="30"/>
    </row>
    <row r="8">
      <c r="B8" s="27"/>
      <c r="C8" s="28"/>
      <c r="D8" s="39" t="s">
        <v>110</v>
      </c>
      <c r="E8" s="28"/>
      <c r="F8" s="28"/>
      <c r="G8" s="28"/>
      <c r="H8" s="28"/>
      <c r="I8" s="154"/>
      <c r="J8" s="28"/>
      <c r="K8" s="30"/>
    </row>
    <row r="9" s="1" customFormat="1" ht="16.5" customHeight="1">
      <c r="B9" s="46"/>
      <c r="C9" s="47"/>
      <c r="D9" s="47"/>
      <c r="E9" s="155" t="s">
        <v>604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39" t="s">
        <v>112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605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39" t="s">
        <v>20</v>
      </c>
      <c r="E13" s="47"/>
      <c r="F13" s="34" t="s">
        <v>21</v>
      </c>
      <c r="G13" s="47"/>
      <c r="H13" s="47"/>
      <c r="I13" s="158" t="s">
        <v>22</v>
      </c>
      <c r="J13" s="34" t="s">
        <v>9</v>
      </c>
      <c r="K13" s="51"/>
    </row>
    <row r="14" s="1" customFormat="1" ht="14.4" customHeight="1">
      <c r="B14" s="46"/>
      <c r="C14" s="47"/>
      <c r="D14" s="39" t="s">
        <v>23</v>
      </c>
      <c r="E14" s="47"/>
      <c r="F14" s="34" t="s">
        <v>24</v>
      </c>
      <c r="G14" s="47"/>
      <c r="H14" s="47"/>
      <c r="I14" s="158" t="s">
        <v>25</v>
      </c>
      <c r="J14" s="159" t="str">
        <f>'Rekapitulace stavby'!AN8</f>
        <v>4. 1. 2018</v>
      </c>
      <c r="K14" s="51"/>
    </row>
    <row r="15" s="1" customFormat="1" ht="21.84" customHeight="1">
      <c r="B15" s="46"/>
      <c r="C15" s="47"/>
      <c r="D15" s="33" t="s">
        <v>27</v>
      </c>
      <c r="E15" s="47"/>
      <c r="F15" s="41" t="s">
        <v>28</v>
      </c>
      <c r="G15" s="47"/>
      <c r="H15" s="47"/>
      <c r="I15" s="160" t="s">
        <v>29</v>
      </c>
      <c r="J15" s="41" t="s">
        <v>30</v>
      </c>
      <c r="K15" s="51"/>
    </row>
    <row r="16" s="1" customFormat="1" ht="14.4" customHeight="1">
      <c r="B16" s="46"/>
      <c r="C16" s="47"/>
      <c r="D16" s="39" t="s">
        <v>31</v>
      </c>
      <c r="E16" s="47"/>
      <c r="F16" s="47"/>
      <c r="G16" s="47"/>
      <c r="H16" s="47"/>
      <c r="I16" s="158" t="s">
        <v>32</v>
      </c>
      <c r="J16" s="34" t="s">
        <v>33</v>
      </c>
      <c r="K16" s="51"/>
    </row>
    <row r="17" s="1" customFormat="1" ht="18" customHeight="1">
      <c r="B17" s="46"/>
      <c r="C17" s="47"/>
      <c r="D17" s="47"/>
      <c r="E17" s="34" t="s">
        <v>34</v>
      </c>
      <c r="F17" s="47"/>
      <c r="G17" s="47"/>
      <c r="H17" s="47"/>
      <c r="I17" s="158" t="s">
        <v>35</v>
      </c>
      <c r="J17" s="34" t="s">
        <v>36</v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39" t="s">
        <v>37</v>
      </c>
      <c r="E19" s="47"/>
      <c r="F19" s="47"/>
      <c r="G19" s="47"/>
      <c r="H19" s="47"/>
      <c r="I19" s="158" t="s">
        <v>32</v>
      </c>
      <c r="J19" s="34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4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35</v>
      </c>
      <c r="J20" s="34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39" t="s">
        <v>39</v>
      </c>
      <c r="E22" s="47"/>
      <c r="F22" s="47"/>
      <c r="G22" s="47"/>
      <c r="H22" s="47"/>
      <c r="I22" s="158" t="s">
        <v>32</v>
      </c>
      <c r="J22" s="34" t="s">
        <v>40</v>
      </c>
      <c r="K22" s="51"/>
    </row>
    <row r="23" s="1" customFormat="1" ht="18" customHeight="1">
      <c r="B23" s="46"/>
      <c r="C23" s="47"/>
      <c r="D23" s="47"/>
      <c r="E23" s="34" t="s">
        <v>41</v>
      </c>
      <c r="F23" s="47"/>
      <c r="G23" s="47"/>
      <c r="H23" s="47"/>
      <c r="I23" s="158" t="s">
        <v>35</v>
      </c>
      <c r="J23" s="34" t="s">
        <v>42</v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39" t="s">
        <v>44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1"/>
      <c r="C26" s="162"/>
      <c r="D26" s="162"/>
      <c r="E26" s="44" t="s">
        <v>45</v>
      </c>
      <c r="F26" s="44"/>
      <c r="G26" s="44"/>
      <c r="H26" s="44"/>
      <c r="I26" s="163"/>
      <c r="J26" s="162"/>
      <c r="K26" s="164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5"/>
      <c r="J28" s="106"/>
      <c r="K28" s="166"/>
    </row>
    <row r="29" s="1" customFormat="1" ht="25.44" customHeight="1">
      <c r="B29" s="46"/>
      <c r="C29" s="47"/>
      <c r="D29" s="167" t="s">
        <v>46</v>
      </c>
      <c r="E29" s="47"/>
      <c r="F29" s="47"/>
      <c r="G29" s="47"/>
      <c r="H29" s="47"/>
      <c r="I29" s="156"/>
      <c r="J29" s="168">
        <f>ROUND(J88,2)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5"/>
      <c r="J30" s="106"/>
      <c r="K30" s="166"/>
    </row>
    <row r="31" s="1" customFormat="1" ht="14.4" customHeight="1">
      <c r="B31" s="46"/>
      <c r="C31" s="47"/>
      <c r="D31" s="47"/>
      <c r="E31" s="47"/>
      <c r="F31" s="52" t="s">
        <v>48</v>
      </c>
      <c r="G31" s="47"/>
      <c r="H31" s="47"/>
      <c r="I31" s="169" t="s">
        <v>47</v>
      </c>
      <c r="J31" s="52" t="s">
        <v>49</v>
      </c>
      <c r="K31" s="51"/>
    </row>
    <row r="32" s="1" customFormat="1" ht="14.4" customHeight="1">
      <c r="B32" s="46"/>
      <c r="C32" s="47"/>
      <c r="D32" s="55" t="s">
        <v>50</v>
      </c>
      <c r="E32" s="55" t="s">
        <v>51</v>
      </c>
      <c r="F32" s="170">
        <f>ROUND(SUM(BE88:BE109), 2)</f>
        <v>0</v>
      </c>
      <c r="G32" s="47"/>
      <c r="H32" s="47"/>
      <c r="I32" s="171">
        <v>0.20999999999999999</v>
      </c>
      <c r="J32" s="170">
        <f>ROUND(ROUND((SUM(BE88:BE109)), 2)*I32, 2)</f>
        <v>0</v>
      </c>
      <c r="K32" s="51"/>
    </row>
    <row r="33" s="1" customFormat="1" ht="14.4" customHeight="1">
      <c r="B33" s="46"/>
      <c r="C33" s="47"/>
      <c r="D33" s="47"/>
      <c r="E33" s="55" t="s">
        <v>52</v>
      </c>
      <c r="F33" s="170">
        <f>ROUND(SUM(BF88:BF109), 2)</f>
        <v>0</v>
      </c>
      <c r="G33" s="47"/>
      <c r="H33" s="47"/>
      <c r="I33" s="171">
        <v>0.14999999999999999</v>
      </c>
      <c r="J33" s="170">
        <f>ROUND(ROUND((SUM(BF88:BF109)),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53</v>
      </c>
      <c r="F34" s="170">
        <f>ROUND(SUM(BG88:BG109), 2)</f>
        <v>0</v>
      </c>
      <c r="G34" s="47"/>
      <c r="H34" s="47"/>
      <c r="I34" s="171">
        <v>0.20999999999999999</v>
      </c>
      <c r="J34" s="170">
        <v>0</v>
      </c>
      <c r="K34" s="51"/>
    </row>
    <row r="35" hidden="1" s="1" customFormat="1" ht="14.4" customHeight="1">
      <c r="B35" s="46"/>
      <c r="C35" s="47"/>
      <c r="D35" s="47"/>
      <c r="E35" s="55" t="s">
        <v>54</v>
      </c>
      <c r="F35" s="170">
        <f>ROUND(SUM(BH88:BH109), 2)</f>
        <v>0</v>
      </c>
      <c r="G35" s="47"/>
      <c r="H35" s="47"/>
      <c r="I35" s="171">
        <v>0.14999999999999999</v>
      </c>
      <c r="J35" s="170">
        <v>0</v>
      </c>
      <c r="K35" s="51"/>
    </row>
    <row r="36" hidden="1" s="1" customFormat="1" ht="14.4" customHeight="1">
      <c r="B36" s="46"/>
      <c r="C36" s="47"/>
      <c r="D36" s="47"/>
      <c r="E36" s="55" t="s">
        <v>55</v>
      </c>
      <c r="F36" s="170">
        <f>ROUND(SUM(BI88:BI109), 2)</f>
        <v>0</v>
      </c>
      <c r="G36" s="47"/>
      <c r="H36" s="47"/>
      <c r="I36" s="171">
        <v>0</v>
      </c>
      <c r="J36" s="170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2"/>
      <c r="D38" s="173" t="s">
        <v>56</v>
      </c>
      <c r="E38" s="98"/>
      <c r="F38" s="98"/>
      <c r="G38" s="174" t="s">
        <v>57</v>
      </c>
      <c r="H38" s="175" t="s">
        <v>58</v>
      </c>
      <c r="I38" s="176"/>
      <c r="J38" s="177">
        <f>SUM(J29:J36)</f>
        <v>0</v>
      </c>
      <c r="K38" s="178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9"/>
      <c r="J39" s="68"/>
      <c r="K39" s="69"/>
    </row>
    <row r="43" s="1" customFormat="1" ht="6.96" customHeight="1">
      <c r="B43" s="180"/>
      <c r="C43" s="181"/>
      <c r="D43" s="181"/>
      <c r="E43" s="181"/>
      <c r="F43" s="181"/>
      <c r="G43" s="181"/>
      <c r="H43" s="181"/>
      <c r="I43" s="182"/>
      <c r="J43" s="181"/>
      <c r="K43" s="183"/>
    </row>
    <row r="44" s="1" customFormat="1" ht="36.96" customHeight="1">
      <c r="B44" s="46"/>
      <c r="C44" s="29" t="s">
        <v>114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39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mostu v km 38,292 trati Praha Bubny - Chomutov</v>
      </c>
      <c r="F47" s="39"/>
      <c r="G47" s="39"/>
      <c r="H47" s="39"/>
      <c r="I47" s="156"/>
      <c r="J47" s="47"/>
      <c r="K47" s="51"/>
    </row>
    <row r="48">
      <c r="B48" s="27"/>
      <c r="C48" s="39" t="s">
        <v>110</v>
      </c>
      <c r="D48" s="28"/>
      <c r="E48" s="28"/>
      <c r="F48" s="28"/>
      <c r="G48" s="28"/>
      <c r="H48" s="28"/>
      <c r="I48" s="154"/>
      <c r="J48" s="28"/>
      <c r="K48" s="30"/>
    </row>
    <row r="49" s="1" customFormat="1" ht="16.5" customHeight="1">
      <c r="B49" s="46"/>
      <c r="C49" s="47"/>
      <c r="D49" s="47"/>
      <c r="E49" s="155" t="s">
        <v>604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39" t="s">
        <v>112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18-001-2/01 - Oprava mostu v km 38,292 trati Praha Bubny - Chomutov_VRN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39" t="s">
        <v>23</v>
      </c>
      <c r="D53" s="47"/>
      <c r="E53" s="47"/>
      <c r="F53" s="34" t="str">
        <f>F14</f>
        <v>Kačice</v>
      </c>
      <c r="G53" s="47"/>
      <c r="H53" s="47"/>
      <c r="I53" s="158" t="s">
        <v>25</v>
      </c>
      <c r="J53" s="159" t="str">
        <f>IF(J14="","",J14)</f>
        <v>4. 1. 2018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39" t="s">
        <v>31</v>
      </c>
      <c r="D55" s="47"/>
      <c r="E55" s="47"/>
      <c r="F55" s="34" t="str">
        <f>E17</f>
        <v>Správa železniční dopravní cesty, státní organizac</v>
      </c>
      <c r="G55" s="47"/>
      <c r="H55" s="47"/>
      <c r="I55" s="158" t="s">
        <v>39</v>
      </c>
      <c r="J55" s="44" t="str">
        <f>E23</f>
        <v>Ing. Ivan Šír, projektování dopravních staveb a.s.</v>
      </c>
      <c r="K55" s="51"/>
    </row>
    <row r="56" s="1" customFormat="1" ht="14.4" customHeight="1">
      <c r="B56" s="46"/>
      <c r="C56" s="39" t="s">
        <v>37</v>
      </c>
      <c r="D56" s="47"/>
      <c r="E56" s="47"/>
      <c r="F56" s="34" t="str">
        <f>IF(E20="","",E20)</f>
        <v/>
      </c>
      <c r="G56" s="47"/>
      <c r="H56" s="47"/>
      <c r="I56" s="156"/>
      <c r="J56" s="184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5" t="s">
        <v>115</v>
      </c>
      <c r="D58" s="172"/>
      <c r="E58" s="172"/>
      <c r="F58" s="172"/>
      <c r="G58" s="172"/>
      <c r="H58" s="172"/>
      <c r="I58" s="186"/>
      <c r="J58" s="187" t="s">
        <v>116</v>
      </c>
      <c r="K58" s="188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9" t="s">
        <v>117</v>
      </c>
      <c r="D60" s="47"/>
      <c r="E60" s="47"/>
      <c r="F60" s="47"/>
      <c r="G60" s="47"/>
      <c r="H60" s="47"/>
      <c r="I60" s="156"/>
      <c r="J60" s="168">
        <f>J88</f>
        <v>0</v>
      </c>
      <c r="K60" s="51"/>
      <c r="AU60" s="23" t="s">
        <v>118</v>
      </c>
    </row>
    <row r="61" s="8" customFormat="1" ht="24.96" customHeight="1">
      <c r="B61" s="190"/>
      <c r="C61" s="191"/>
      <c r="D61" s="192" t="s">
        <v>606</v>
      </c>
      <c r="E61" s="193"/>
      <c r="F61" s="193"/>
      <c r="G61" s="193"/>
      <c r="H61" s="193"/>
      <c r="I61" s="194"/>
      <c r="J61" s="195">
        <f>J89</f>
        <v>0</v>
      </c>
      <c r="K61" s="196"/>
    </row>
    <row r="62" s="9" customFormat="1" ht="19.92" customHeight="1">
      <c r="B62" s="197"/>
      <c r="C62" s="198"/>
      <c r="D62" s="199" t="s">
        <v>607</v>
      </c>
      <c r="E62" s="200"/>
      <c r="F62" s="200"/>
      <c r="G62" s="200"/>
      <c r="H62" s="200"/>
      <c r="I62" s="201"/>
      <c r="J62" s="202">
        <f>J90</f>
        <v>0</v>
      </c>
      <c r="K62" s="203"/>
    </row>
    <row r="63" s="9" customFormat="1" ht="19.92" customHeight="1">
      <c r="B63" s="197"/>
      <c r="C63" s="198"/>
      <c r="D63" s="199" t="s">
        <v>608</v>
      </c>
      <c r="E63" s="200"/>
      <c r="F63" s="200"/>
      <c r="G63" s="200"/>
      <c r="H63" s="200"/>
      <c r="I63" s="201"/>
      <c r="J63" s="202">
        <f>J93</f>
        <v>0</v>
      </c>
      <c r="K63" s="203"/>
    </row>
    <row r="64" s="9" customFormat="1" ht="19.92" customHeight="1">
      <c r="B64" s="197"/>
      <c r="C64" s="198"/>
      <c r="D64" s="199" t="s">
        <v>609</v>
      </c>
      <c r="E64" s="200"/>
      <c r="F64" s="200"/>
      <c r="G64" s="200"/>
      <c r="H64" s="200"/>
      <c r="I64" s="201"/>
      <c r="J64" s="202">
        <f>J100</f>
        <v>0</v>
      </c>
      <c r="K64" s="203"/>
    </row>
    <row r="65" s="9" customFormat="1" ht="19.92" customHeight="1">
      <c r="B65" s="197"/>
      <c r="C65" s="198"/>
      <c r="D65" s="199" t="s">
        <v>610</v>
      </c>
      <c r="E65" s="200"/>
      <c r="F65" s="200"/>
      <c r="G65" s="200"/>
      <c r="H65" s="200"/>
      <c r="I65" s="201"/>
      <c r="J65" s="202">
        <f>J104</f>
        <v>0</v>
      </c>
      <c r="K65" s="203"/>
    </row>
    <row r="66" s="9" customFormat="1" ht="19.92" customHeight="1">
      <c r="B66" s="197"/>
      <c r="C66" s="198"/>
      <c r="D66" s="199" t="s">
        <v>611</v>
      </c>
      <c r="E66" s="200"/>
      <c r="F66" s="200"/>
      <c r="G66" s="200"/>
      <c r="H66" s="200"/>
      <c r="I66" s="201"/>
      <c r="J66" s="202">
        <f>J108</f>
        <v>0</v>
      </c>
      <c r="K66" s="203"/>
    </row>
    <row r="67" s="1" customFormat="1" ht="21.84" customHeight="1">
      <c r="B67" s="46"/>
      <c r="C67" s="47"/>
      <c r="D67" s="47"/>
      <c r="E67" s="47"/>
      <c r="F67" s="47"/>
      <c r="G67" s="47"/>
      <c r="H67" s="47"/>
      <c r="I67" s="156"/>
      <c r="J67" s="47"/>
      <c r="K67" s="51"/>
    </row>
    <row r="68" s="1" customFormat="1" ht="6.96" customHeight="1">
      <c r="B68" s="67"/>
      <c r="C68" s="68"/>
      <c r="D68" s="68"/>
      <c r="E68" s="68"/>
      <c r="F68" s="68"/>
      <c r="G68" s="68"/>
      <c r="H68" s="68"/>
      <c r="I68" s="179"/>
      <c r="J68" s="68"/>
      <c r="K68" s="69"/>
    </row>
    <row r="72" s="1" customFormat="1" ht="6.96" customHeight="1">
      <c r="B72" s="70"/>
      <c r="C72" s="71"/>
      <c r="D72" s="71"/>
      <c r="E72" s="71"/>
      <c r="F72" s="71"/>
      <c r="G72" s="71"/>
      <c r="H72" s="71"/>
      <c r="I72" s="182"/>
      <c r="J72" s="71"/>
      <c r="K72" s="71"/>
      <c r="L72" s="72"/>
    </row>
    <row r="73" s="1" customFormat="1" ht="36.96" customHeight="1">
      <c r="B73" s="46"/>
      <c r="C73" s="73" t="s">
        <v>130</v>
      </c>
      <c r="D73" s="74"/>
      <c r="E73" s="74"/>
      <c r="F73" s="74"/>
      <c r="G73" s="74"/>
      <c r="H73" s="74"/>
      <c r="I73" s="204"/>
      <c r="J73" s="74"/>
      <c r="K73" s="74"/>
      <c r="L73" s="72"/>
    </row>
    <row r="74" s="1" customFormat="1" ht="6.96" customHeight="1">
      <c r="B74" s="46"/>
      <c r="C74" s="74"/>
      <c r="D74" s="74"/>
      <c r="E74" s="74"/>
      <c r="F74" s="74"/>
      <c r="G74" s="74"/>
      <c r="H74" s="74"/>
      <c r="I74" s="204"/>
      <c r="J74" s="74"/>
      <c r="K74" s="74"/>
      <c r="L74" s="72"/>
    </row>
    <row r="75" s="1" customFormat="1" ht="14.4" customHeight="1">
      <c r="B75" s="46"/>
      <c r="C75" s="76" t="s">
        <v>18</v>
      </c>
      <c r="D75" s="74"/>
      <c r="E75" s="74"/>
      <c r="F75" s="74"/>
      <c r="G75" s="74"/>
      <c r="H75" s="74"/>
      <c r="I75" s="204"/>
      <c r="J75" s="74"/>
      <c r="K75" s="74"/>
      <c r="L75" s="72"/>
    </row>
    <row r="76" s="1" customFormat="1" ht="16.5" customHeight="1">
      <c r="B76" s="46"/>
      <c r="C76" s="74"/>
      <c r="D76" s="74"/>
      <c r="E76" s="205" t="str">
        <f>E7</f>
        <v>Oprava mostu v km 38,292 trati Praha Bubny - Chomutov</v>
      </c>
      <c r="F76" s="76"/>
      <c r="G76" s="76"/>
      <c r="H76" s="76"/>
      <c r="I76" s="204"/>
      <c r="J76" s="74"/>
      <c r="K76" s="74"/>
      <c r="L76" s="72"/>
    </row>
    <row r="77">
      <c r="B77" s="27"/>
      <c r="C77" s="76" t="s">
        <v>110</v>
      </c>
      <c r="D77" s="206"/>
      <c r="E77" s="206"/>
      <c r="F77" s="206"/>
      <c r="G77" s="206"/>
      <c r="H77" s="206"/>
      <c r="I77" s="148"/>
      <c r="J77" s="206"/>
      <c r="K77" s="206"/>
      <c r="L77" s="207"/>
    </row>
    <row r="78" s="1" customFormat="1" ht="16.5" customHeight="1">
      <c r="B78" s="46"/>
      <c r="C78" s="74"/>
      <c r="D78" s="74"/>
      <c r="E78" s="205" t="s">
        <v>604</v>
      </c>
      <c r="F78" s="74"/>
      <c r="G78" s="74"/>
      <c r="H78" s="74"/>
      <c r="I78" s="204"/>
      <c r="J78" s="74"/>
      <c r="K78" s="74"/>
      <c r="L78" s="72"/>
    </row>
    <row r="79" s="1" customFormat="1" ht="14.4" customHeight="1">
      <c r="B79" s="46"/>
      <c r="C79" s="76" t="s">
        <v>112</v>
      </c>
      <c r="D79" s="74"/>
      <c r="E79" s="74"/>
      <c r="F79" s="74"/>
      <c r="G79" s="74"/>
      <c r="H79" s="74"/>
      <c r="I79" s="204"/>
      <c r="J79" s="74"/>
      <c r="K79" s="74"/>
      <c r="L79" s="72"/>
    </row>
    <row r="80" s="1" customFormat="1" ht="17.25" customHeight="1">
      <c r="B80" s="46"/>
      <c r="C80" s="74"/>
      <c r="D80" s="74"/>
      <c r="E80" s="82" t="str">
        <f>E11</f>
        <v>18-001-2/01 - Oprava mostu v km 38,292 trati Praha Bubny - Chomutov_VRN</v>
      </c>
      <c r="F80" s="74"/>
      <c r="G80" s="74"/>
      <c r="H80" s="74"/>
      <c r="I80" s="204"/>
      <c r="J80" s="74"/>
      <c r="K80" s="74"/>
      <c r="L80" s="72"/>
    </row>
    <row r="81" s="1" customFormat="1" ht="6.96" customHeight="1">
      <c r="B81" s="46"/>
      <c r="C81" s="74"/>
      <c r="D81" s="74"/>
      <c r="E81" s="74"/>
      <c r="F81" s="74"/>
      <c r="G81" s="74"/>
      <c r="H81" s="74"/>
      <c r="I81" s="204"/>
      <c r="J81" s="74"/>
      <c r="K81" s="74"/>
      <c r="L81" s="72"/>
    </row>
    <row r="82" s="1" customFormat="1" ht="18" customHeight="1">
      <c r="B82" s="46"/>
      <c r="C82" s="76" t="s">
        <v>23</v>
      </c>
      <c r="D82" s="74"/>
      <c r="E82" s="74"/>
      <c r="F82" s="208" t="str">
        <f>F14</f>
        <v>Kačice</v>
      </c>
      <c r="G82" s="74"/>
      <c r="H82" s="74"/>
      <c r="I82" s="209" t="s">
        <v>25</v>
      </c>
      <c r="J82" s="85" t="str">
        <f>IF(J14="","",J14)</f>
        <v>4. 1. 2018</v>
      </c>
      <c r="K82" s="74"/>
      <c r="L82" s="72"/>
    </row>
    <row r="83" s="1" customFormat="1" ht="6.96" customHeight="1">
      <c r="B83" s="46"/>
      <c r="C83" s="74"/>
      <c r="D83" s="74"/>
      <c r="E83" s="74"/>
      <c r="F83" s="74"/>
      <c r="G83" s="74"/>
      <c r="H83" s="74"/>
      <c r="I83" s="204"/>
      <c r="J83" s="74"/>
      <c r="K83" s="74"/>
      <c r="L83" s="72"/>
    </row>
    <row r="84" s="1" customFormat="1">
      <c r="B84" s="46"/>
      <c r="C84" s="76" t="s">
        <v>31</v>
      </c>
      <c r="D84" s="74"/>
      <c r="E84" s="74"/>
      <c r="F84" s="208" t="str">
        <f>E17</f>
        <v>Správa železniční dopravní cesty, státní organizac</v>
      </c>
      <c r="G84" s="74"/>
      <c r="H84" s="74"/>
      <c r="I84" s="209" t="s">
        <v>39</v>
      </c>
      <c r="J84" s="208" t="str">
        <f>E23</f>
        <v>Ing. Ivan Šír, projektování dopravních staveb a.s.</v>
      </c>
      <c r="K84" s="74"/>
      <c r="L84" s="72"/>
    </row>
    <row r="85" s="1" customFormat="1" ht="14.4" customHeight="1">
      <c r="B85" s="46"/>
      <c r="C85" s="76" t="s">
        <v>37</v>
      </c>
      <c r="D85" s="74"/>
      <c r="E85" s="74"/>
      <c r="F85" s="208" t="str">
        <f>IF(E20="","",E20)</f>
        <v/>
      </c>
      <c r="G85" s="74"/>
      <c r="H85" s="74"/>
      <c r="I85" s="204"/>
      <c r="J85" s="74"/>
      <c r="K85" s="74"/>
      <c r="L85" s="72"/>
    </row>
    <row r="86" s="1" customFormat="1" ht="10.32" customHeight="1">
      <c r="B86" s="46"/>
      <c r="C86" s="74"/>
      <c r="D86" s="74"/>
      <c r="E86" s="74"/>
      <c r="F86" s="74"/>
      <c r="G86" s="74"/>
      <c r="H86" s="74"/>
      <c r="I86" s="204"/>
      <c r="J86" s="74"/>
      <c r="K86" s="74"/>
      <c r="L86" s="72"/>
    </row>
    <row r="87" s="10" customFormat="1" ht="29.28" customHeight="1">
      <c r="B87" s="210"/>
      <c r="C87" s="211" t="s">
        <v>131</v>
      </c>
      <c r="D87" s="212" t="s">
        <v>65</v>
      </c>
      <c r="E87" s="212" t="s">
        <v>61</v>
      </c>
      <c r="F87" s="212" t="s">
        <v>132</v>
      </c>
      <c r="G87" s="212" t="s">
        <v>133</v>
      </c>
      <c r="H87" s="212" t="s">
        <v>134</v>
      </c>
      <c r="I87" s="213" t="s">
        <v>135</v>
      </c>
      <c r="J87" s="212" t="s">
        <v>116</v>
      </c>
      <c r="K87" s="214" t="s">
        <v>136</v>
      </c>
      <c r="L87" s="215"/>
      <c r="M87" s="102" t="s">
        <v>137</v>
      </c>
      <c r="N87" s="103" t="s">
        <v>50</v>
      </c>
      <c r="O87" s="103" t="s">
        <v>138</v>
      </c>
      <c r="P87" s="103" t="s">
        <v>139</v>
      </c>
      <c r="Q87" s="103" t="s">
        <v>140</v>
      </c>
      <c r="R87" s="103" t="s">
        <v>141</v>
      </c>
      <c r="S87" s="103" t="s">
        <v>142</v>
      </c>
      <c r="T87" s="104" t="s">
        <v>143</v>
      </c>
    </row>
    <row r="88" s="1" customFormat="1" ht="29.28" customHeight="1">
      <c r="B88" s="46"/>
      <c r="C88" s="108" t="s">
        <v>117</v>
      </c>
      <c r="D88" s="74"/>
      <c r="E88" s="74"/>
      <c r="F88" s="74"/>
      <c r="G88" s="74"/>
      <c r="H88" s="74"/>
      <c r="I88" s="204"/>
      <c r="J88" s="216">
        <f>BK88</f>
        <v>0</v>
      </c>
      <c r="K88" s="74"/>
      <c r="L88" s="72"/>
      <c r="M88" s="105"/>
      <c r="N88" s="106"/>
      <c r="O88" s="106"/>
      <c r="P88" s="217">
        <f>P89</f>
        <v>0</v>
      </c>
      <c r="Q88" s="106"/>
      <c r="R88" s="217">
        <f>R89</f>
        <v>0</v>
      </c>
      <c r="S88" s="106"/>
      <c r="T88" s="218">
        <f>T89</f>
        <v>0</v>
      </c>
      <c r="AT88" s="23" t="s">
        <v>79</v>
      </c>
      <c r="AU88" s="23" t="s">
        <v>118</v>
      </c>
      <c r="BK88" s="219">
        <f>BK89</f>
        <v>0</v>
      </c>
    </row>
    <row r="89" s="11" customFormat="1" ht="37.44" customHeight="1">
      <c r="B89" s="220"/>
      <c r="C89" s="221"/>
      <c r="D89" s="222" t="s">
        <v>79</v>
      </c>
      <c r="E89" s="223" t="s">
        <v>612</v>
      </c>
      <c r="F89" s="223" t="s">
        <v>613</v>
      </c>
      <c r="G89" s="221"/>
      <c r="H89" s="221"/>
      <c r="I89" s="224"/>
      <c r="J89" s="225">
        <f>BK89</f>
        <v>0</v>
      </c>
      <c r="K89" s="221"/>
      <c r="L89" s="226"/>
      <c r="M89" s="227"/>
      <c r="N89" s="228"/>
      <c r="O89" s="228"/>
      <c r="P89" s="229">
        <f>P90+P93+P100+P104+P108</f>
        <v>0</v>
      </c>
      <c r="Q89" s="228"/>
      <c r="R89" s="229">
        <f>R90+R93+R100+R104+R108</f>
        <v>0</v>
      </c>
      <c r="S89" s="228"/>
      <c r="T89" s="230">
        <f>T90+T93+T100+T104+T108</f>
        <v>0</v>
      </c>
      <c r="AR89" s="231" t="s">
        <v>169</v>
      </c>
      <c r="AT89" s="232" t="s">
        <v>79</v>
      </c>
      <c r="AU89" s="232" t="s">
        <v>80</v>
      </c>
      <c r="AY89" s="231" t="s">
        <v>146</v>
      </c>
      <c r="BK89" s="233">
        <f>BK90+BK93+BK100+BK104+BK108</f>
        <v>0</v>
      </c>
    </row>
    <row r="90" s="11" customFormat="1" ht="19.92" customHeight="1">
      <c r="B90" s="220"/>
      <c r="C90" s="221"/>
      <c r="D90" s="222" t="s">
        <v>79</v>
      </c>
      <c r="E90" s="234" t="s">
        <v>614</v>
      </c>
      <c r="F90" s="234" t="s">
        <v>615</v>
      </c>
      <c r="G90" s="221"/>
      <c r="H90" s="221"/>
      <c r="I90" s="224"/>
      <c r="J90" s="235">
        <f>BK90</f>
        <v>0</v>
      </c>
      <c r="K90" s="221"/>
      <c r="L90" s="226"/>
      <c r="M90" s="227"/>
      <c r="N90" s="228"/>
      <c r="O90" s="228"/>
      <c r="P90" s="229">
        <f>SUM(P91:P92)</f>
        <v>0</v>
      </c>
      <c r="Q90" s="228"/>
      <c r="R90" s="229">
        <f>SUM(R91:R92)</f>
        <v>0</v>
      </c>
      <c r="S90" s="228"/>
      <c r="T90" s="230">
        <f>SUM(T91:T92)</f>
        <v>0</v>
      </c>
      <c r="AR90" s="231" t="s">
        <v>169</v>
      </c>
      <c r="AT90" s="232" t="s">
        <v>79</v>
      </c>
      <c r="AU90" s="232" t="s">
        <v>87</v>
      </c>
      <c r="AY90" s="231" t="s">
        <v>146</v>
      </c>
      <c r="BK90" s="233">
        <f>SUM(BK91:BK92)</f>
        <v>0</v>
      </c>
    </row>
    <row r="91" s="1" customFormat="1" ht="16.5" customHeight="1">
      <c r="B91" s="46"/>
      <c r="C91" s="236" t="s">
        <v>87</v>
      </c>
      <c r="D91" s="236" t="s">
        <v>148</v>
      </c>
      <c r="E91" s="237" t="s">
        <v>616</v>
      </c>
      <c r="F91" s="238" t="s">
        <v>617</v>
      </c>
      <c r="G91" s="239" t="s">
        <v>618</v>
      </c>
      <c r="H91" s="240">
        <v>1</v>
      </c>
      <c r="I91" s="241"/>
      <c r="J91" s="242">
        <f>ROUND(I91*H91,2)</f>
        <v>0</v>
      </c>
      <c r="K91" s="238" t="s">
        <v>152</v>
      </c>
      <c r="L91" s="72"/>
      <c r="M91" s="243" t="s">
        <v>45</v>
      </c>
      <c r="N91" s="244" t="s">
        <v>51</v>
      </c>
      <c r="O91" s="47"/>
      <c r="P91" s="245">
        <f>O91*H91</f>
        <v>0</v>
      </c>
      <c r="Q91" s="245">
        <v>0</v>
      </c>
      <c r="R91" s="245">
        <f>Q91*H91</f>
        <v>0</v>
      </c>
      <c r="S91" s="245">
        <v>0</v>
      </c>
      <c r="T91" s="246">
        <f>S91*H91</f>
        <v>0</v>
      </c>
      <c r="AR91" s="23" t="s">
        <v>619</v>
      </c>
      <c r="AT91" s="23" t="s">
        <v>148</v>
      </c>
      <c r="AU91" s="23" t="s">
        <v>89</v>
      </c>
      <c r="AY91" s="23" t="s">
        <v>146</v>
      </c>
      <c r="BE91" s="247">
        <f>IF(N91="základní",J91,0)</f>
        <v>0</v>
      </c>
      <c r="BF91" s="247">
        <f>IF(N91="snížená",J91,0)</f>
        <v>0</v>
      </c>
      <c r="BG91" s="247">
        <f>IF(N91="zákl. přenesená",J91,0)</f>
        <v>0</v>
      </c>
      <c r="BH91" s="247">
        <f>IF(N91="sníž. přenesená",J91,0)</f>
        <v>0</v>
      </c>
      <c r="BI91" s="247">
        <f>IF(N91="nulová",J91,0)</f>
        <v>0</v>
      </c>
      <c r="BJ91" s="23" t="s">
        <v>87</v>
      </c>
      <c r="BK91" s="247">
        <f>ROUND(I91*H91,2)</f>
        <v>0</v>
      </c>
      <c r="BL91" s="23" t="s">
        <v>619</v>
      </c>
      <c r="BM91" s="23" t="s">
        <v>620</v>
      </c>
    </row>
    <row r="92" s="1" customFormat="1">
      <c r="B92" s="46"/>
      <c r="C92" s="74"/>
      <c r="D92" s="250" t="s">
        <v>219</v>
      </c>
      <c r="E92" s="74"/>
      <c r="F92" s="281" t="s">
        <v>621</v>
      </c>
      <c r="G92" s="74"/>
      <c r="H92" s="74"/>
      <c r="I92" s="204"/>
      <c r="J92" s="74"/>
      <c r="K92" s="74"/>
      <c r="L92" s="72"/>
      <c r="M92" s="282"/>
      <c r="N92" s="47"/>
      <c r="O92" s="47"/>
      <c r="P92" s="47"/>
      <c r="Q92" s="47"/>
      <c r="R92" s="47"/>
      <c r="S92" s="47"/>
      <c r="T92" s="95"/>
      <c r="AT92" s="23" t="s">
        <v>219</v>
      </c>
      <c r="AU92" s="23" t="s">
        <v>89</v>
      </c>
    </row>
    <row r="93" s="11" customFormat="1" ht="29.88" customHeight="1">
      <c r="B93" s="220"/>
      <c r="C93" s="221"/>
      <c r="D93" s="222" t="s">
        <v>79</v>
      </c>
      <c r="E93" s="234" t="s">
        <v>622</v>
      </c>
      <c r="F93" s="234" t="s">
        <v>623</v>
      </c>
      <c r="G93" s="221"/>
      <c r="H93" s="221"/>
      <c r="I93" s="224"/>
      <c r="J93" s="235">
        <f>BK93</f>
        <v>0</v>
      </c>
      <c r="K93" s="221"/>
      <c r="L93" s="226"/>
      <c r="M93" s="227"/>
      <c r="N93" s="228"/>
      <c r="O93" s="228"/>
      <c r="P93" s="229">
        <f>SUM(P94:P99)</f>
        <v>0</v>
      </c>
      <c r="Q93" s="228"/>
      <c r="R93" s="229">
        <f>SUM(R94:R99)</f>
        <v>0</v>
      </c>
      <c r="S93" s="228"/>
      <c r="T93" s="230">
        <f>SUM(T94:T99)</f>
        <v>0</v>
      </c>
      <c r="AR93" s="231" t="s">
        <v>169</v>
      </c>
      <c r="AT93" s="232" t="s">
        <v>79</v>
      </c>
      <c r="AU93" s="232" t="s">
        <v>87</v>
      </c>
      <c r="AY93" s="231" t="s">
        <v>146</v>
      </c>
      <c r="BK93" s="233">
        <f>SUM(BK94:BK99)</f>
        <v>0</v>
      </c>
    </row>
    <row r="94" s="1" customFormat="1" ht="16.5" customHeight="1">
      <c r="B94" s="46"/>
      <c r="C94" s="236" t="s">
        <v>89</v>
      </c>
      <c r="D94" s="236" t="s">
        <v>148</v>
      </c>
      <c r="E94" s="237" t="s">
        <v>624</v>
      </c>
      <c r="F94" s="238" t="s">
        <v>623</v>
      </c>
      <c r="G94" s="239" t="s">
        <v>618</v>
      </c>
      <c r="H94" s="240">
        <v>1</v>
      </c>
      <c r="I94" s="241"/>
      <c r="J94" s="242">
        <f>ROUND(I94*H94,2)</f>
        <v>0</v>
      </c>
      <c r="K94" s="238" t="s">
        <v>152</v>
      </c>
      <c r="L94" s="72"/>
      <c r="M94" s="243" t="s">
        <v>45</v>
      </c>
      <c r="N94" s="244" t="s">
        <v>51</v>
      </c>
      <c r="O94" s="47"/>
      <c r="P94" s="245">
        <f>O94*H94</f>
        <v>0</v>
      </c>
      <c r="Q94" s="245">
        <v>0</v>
      </c>
      <c r="R94" s="245">
        <f>Q94*H94</f>
        <v>0</v>
      </c>
      <c r="S94" s="245">
        <v>0</v>
      </c>
      <c r="T94" s="246">
        <f>S94*H94</f>
        <v>0</v>
      </c>
      <c r="AR94" s="23" t="s">
        <v>619</v>
      </c>
      <c r="AT94" s="23" t="s">
        <v>148</v>
      </c>
      <c r="AU94" s="23" t="s">
        <v>89</v>
      </c>
      <c r="AY94" s="23" t="s">
        <v>146</v>
      </c>
      <c r="BE94" s="247">
        <f>IF(N94="základní",J94,0)</f>
        <v>0</v>
      </c>
      <c r="BF94" s="247">
        <f>IF(N94="snížená",J94,0)</f>
        <v>0</v>
      </c>
      <c r="BG94" s="247">
        <f>IF(N94="zákl. přenesená",J94,0)</f>
        <v>0</v>
      </c>
      <c r="BH94" s="247">
        <f>IF(N94="sníž. přenesená",J94,0)</f>
        <v>0</v>
      </c>
      <c r="BI94" s="247">
        <f>IF(N94="nulová",J94,0)</f>
        <v>0</v>
      </c>
      <c r="BJ94" s="23" t="s">
        <v>87</v>
      </c>
      <c r="BK94" s="247">
        <f>ROUND(I94*H94,2)</f>
        <v>0</v>
      </c>
      <c r="BL94" s="23" t="s">
        <v>619</v>
      </c>
      <c r="BM94" s="23" t="s">
        <v>625</v>
      </c>
    </row>
    <row r="95" s="1" customFormat="1" ht="16.5" customHeight="1">
      <c r="B95" s="46"/>
      <c r="C95" s="236" t="s">
        <v>160</v>
      </c>
      <c r="D95" s="236" t="s">
        <v>148</v>
      </c>
      <c r="E95" s="237" t="s">
        <v>626</v>
      </c>
      <c r="F95" s="238" t="s">
        <v>627</v>
      </c>
      <c r="G95" s="239" t="s">
        <v>618</v>
      </c>
      <c r="H95" s="240">
        <v>1</v>
      </c>
      <c r="I95" s="241"/>
      <c r="J95" s="242">
        <f>ROUND(I95*H95,2)</f>
        <v>0</v>
      </c>
      <c r="K95" s="238" t="s">
        <v>152</v>
      </c>
      <c r="L95" s="72"/>
      <c r="M95" s="243" t="s">
        <v>45</v>
      </c>
      <c r="N95" s="244" t="s">
        <v>51</v>
      </c>
      <c r="O95" s="47"/>
      <c r="P95" s="245">
        <f>O95*H95</f>
        <v>0</v>
      </c>
      <c r="Q95" s="245">
        <v>0</v>
      </c>
      <c r="R95" s="245">
        <f>Q95*H95</f>
        <v>0</v>
      </c>
      <c r="S95" s="245">
        <v>0</v>
      </c>
      <c r="T95" s="246">
        <f>S95*H95</f>
        <v>0</v>
      </c>
      <c r="AR95" s="23" t="s">
        <v>619</v>
      </c>
      <c r="AT95" s="23" t="s">
        <v>148</v>
      </c>
      <c r="AU95" s="23" t="s">
        <v>89</v>
      </c>
      <c r="AY95" s="23" t="s">
        <v>146</v>
      </c>
      <c r="BE95" s="247">
        <f>IF(N95="základní",J95,0)</f>
        <v>0</v>
      </c>
      <c r="BF95" s="247">
        <f>IF(N95="snížená",J95,0)</f>
        <v>0</v>
      </c>
      <c r="BG95" s="247">
        <f>IF(N95="zákl. přenesená",J95,0)</f>
        <v>0</v>
      </c>
      <c r="BH95" s="247">
        <f>IF(N95="sníž. přenesená",J95,0)</f>
        <v>0</v>
      </c>
      <c r="BI95" s="247">
        <f>IF(N95="nulová",J95,0)</f>
        <v>0</v>
      </c>
      <c r="BJ95" s="23" t="s">
        <v>87</v>
      </c>
      <c r="BK95" s="247">
        <f>ROUND(I95*H95,2)</f>
        <v>0</v>
      </c>
      <c r="BL95" s="23" t="s">
        <v>619</v>
      </c>
      <c r="BM95" s="23" t="s">
        <v>628</v>
      </c>
    </row>
    <row r="96" s="1" customFormat="1">
      <c r="B96" s="46"/>
      <c r="C96" s="74"/>
      <c r="D96" s="250" t="s">
        <v>219</v>
      </c>
      <c r="E96" s="74"/>
      <c r="F96" s="281" t="s">
        <v>629</v>
      </c>
      <c r="G96" s="74"/>
      <c r="H96" s="74"/>
      <c r="I96" s="204"/>
      <c r="J96" s="74"/>
      <c r="K96" s="74"/>
      <c r="L96" s="72"/>
      <c r="M96" s="282"/>
      <c r="N96" s="47"/>
      <c r="O96" s="47"/>
      <c r="P96" s="47"/>
      <c r="Q96" s="47"/>
      <c r="R96" s="47"/>
      <c r="S96" s="47"/>
      <c r="T96" s="95"/>
      <c r="AT96" s="23" t="s">
        <v>219</v>
      </c>
      <c r="AU96" s="23" t="s">
        <v>89</v>
      </c>
    </row>
    <row r="97" s="1" customFormat="1" ht="16.5" customHeight="1">
      <c r="B97" s="46"/>
      <c r="C97" s="236" t="s">
        <v>153</v>
      </c>
      <c r="D97" s="236" t="s">
        <v>148</v>
      </c>
      <c r="E97" s="237" t="s">
        <v>630</v>
      </c>
      <c r="F97" s="238" t="s">
        <v>631</v>
      </c>
      <c r="G97" s="239" t="s">
        <v>618</v>
      </c>
      <c r="H97" s="240">
        <v>1</v>
      </c>
      <c r="I97" s="241"/>
      <c r="J97" s="242">
        <f>ROUND(I97*H97,2)</f>
        <v>0</v>
      </c>
      <c r="K97" s="238" t="s">
        <v>152</v>
      </c>
      <c r="L97" s="72"/>
      <c r="M97" s="243" t="s">
        <v>45</v>
      </c>
      <c r="N97" s="244" t="s">
        <v>51</v>
      </c>
      <c r="O97" s="47"/>
      <c r="P97" s="245">
        <f>O97*H97</f>
        <v>0</v>
      </c>
      <c r="Q97" s="245">
        <v>0</v>
      </c>
      <c r="R97" s="245">
        <f>Q97*H97</f>
        <v>0</v>
      </c>
      <c r="S97" s="245">
        <v>0</v>
      </c>
      <c r="T97" s="246">
        <f>S97*H97</f>
        <v>0</v>
      </c>
      <c r="AR97" s="23" t="s">
        <v>619</v>
      </c>
      <c r="AT97" s="23" t="s">
        <v>148</v>
      </c>
      <c r="AU97" s="23" t="s">
        <v>89</v>
      </c>
      <c r="AY97" s="23" t="s">
        <v>146</v>
      </c>
      <c r="BE97" s="247">
        <f>IF(N97="základní",J97,0)</f>
        <v>0</v>
      </c>
      <c r="BF97" s="247">
        <f>IF(N97="snížená",J97,0)</f>
        <v>0</v>
      </c>
      <c r="BG97" s="247">
        <f>IF(N97="zákl. přenesená",J97,0)</f>
        <v>0</v>
      </c>
      <c r="BH97" s="247">
        <f>IF(N97="sníž. přenesená",J97,0)</f>
        <v>0</v>
      </c>
      <c r="BI97" s="247">
        <f>IF(N97="nulová",J97,0)</f>
        <v>0</v>
      </c>
      <c r="BJ97" s="23" t="s">
        <v>87</v>
      </c>
      <c r="BK97" s="247">
        <f>ROUND(I97*H97,2)</f>
        <v>0</v>
      </c>
      <c r="BL97" s="23" t="s">
        <v>619</v>
      </c>
      <c r="BM97" s="23" t="s">
        <v>632</v>
      </c>
    </row>
    <row r="98" s="1" customFormat="1">
      <c r="B98" s="46"/>
      <c r="C98" s="74"/>
      <c r="D98" s="250" t="s">
        <v>219</v>
      </c>
      <c r="E98" s="74"/>
      <c r="F98" s="281" t="s">
        <v>633</v>
      </c>
      <c r="G98" s="74"/>
      <c r="H98" s="74"/>
      <c r="I98" s="204"/>
      <c r="J98" s="74"/>
      <c r="K98" s="74"/>
      <c r="L98" s="72"/>
      <c r="M98" s="282"/>
      <c r="N98" s="47"/>
      <c r="O98" s="47"/>
      <c r="P98" s="47"/>
      <c r="Q98" s="47"/>
      <c r="R98" s="47"/>
      <c r="S98" s="47"/>
      <c r="T98" s="95"/>
      <c r="AT98" s="23" t="s">
        <v>219</v>
      </c>
      <c r="AU98" s="23" t="s">
        <v>89</v>
      </c>
    </row>
    <row r="99" s="1" customFormat="1" ht="16.5" customHeight="1">
      <c r="B99" s="46"/>
      <c r="C99" s="236" t="s">
        <v>169</v>
      </c>
      <c r="D99" s="236" t="s">
        <v>148</v>
      </c>
      <c r="E99" s="237" t="s">
        <v>634</v>
      </c>
      <c r="F99" s="238" t="s">
        <v>635</v>
      </c>
      <c r="G99" s="239" t="s">
        <v>618</v>
      </c>
      <c r="H99" s="240">
        <v>1</v>
      </c>
      <c r="I99" s="241"/>
      <c r="J99" s="242">
        <f>ROUND(I99*H99,2)</f>
        <v>0</v>
      </c>
      <c r="K99" s="238" t="s">
        <v>152</v>
      </c>
      <c r="L99" s="72"/>
      <c r="M99" s="243" t="s">
        <v>45</v>
      </c>
      <c r="N99" s="244" t="s">
        <v>51</v>
      </c>
      <c r="O99" s="47"/>
      <c r="P99" s="245">
        <f>O99*H99</f>
        <v>0</v>
      </c>
      <c r="Q99" s="245">
        <v>0</v>
      </c>
      <c r="R99" s="245">
        <f>Q99*H99</f>
        <v>0</v>
      </c>
      <c r="S99" s="245">
        <v>0</v>
      </c>
      <c r="T99" s="246">
        <f>S99*H99</f>
        <v>0</v>
      </c>
      <c r="AR99" s="23" t="s">
        <v>619</v>
      </c>
      <c r="AT99" s="23" t="s">
        <v>148</v>
      </c>
      <c r="AU99" s="23" t="s">
        <v>89</v>
      </c>
      <c r="AY99" s="23" t="s">
        <v>146</v>
      </c>
      <c r="BE99" s="247">
        <f>IF(N99="základní",J99,0)</f>
        <v>0</v>
      </c>
      <c r="BF99" s="247">
        <f>IF(N99="snížená",J99,0)</f>
        <v>0</v>
      </c>
      <c r="BG99" s="247">
        <f>IF(N99="zákl. přenesená",J99,0)</f>
        <v>0</v>
      </c>
      <c r="BH99" s="247">
        <f>IF(N99="sníž. přenesená",J99,0)</f>
        <v>0</v>
      </c>
      <c r="BI99" s="247">
        <f>IF(N99="nulová",J99,0)</f>
        <v>0</v>
      </c>
      <c r="BJ99" s="23" t="s">
        <v>87</v>
      </c>
      <c r="BK99" s="247">
        <f>ROUND(I99*H99,2)</f>
        <v>0</v>
      </c>
      <c r="BL99" s="23" t="s">
        <v>619</v>
      </c>
      <c r="BM99" s="23" t="s">
        <v>636</v>
      </c>
    </row>
    <row r="100" s="11" customFormat="1" ht="29.88" customHeight="1">
      <c r="B100" s="220"/>
      <c r="C100" s="221"/>
      <c r="D100" s="222" t="s">
        <v>79</v>
      </c>
      <c r="E100" s="234" t="s">
        <v>637</v>
      </c>
      <c r="F100" s="234" t="s">
        <v>638</v>
      </c>
      <c r="G100" s="221"/>
      <c r="H100" s="221"/>
      <c r="I100" s="224"/>
      <c r="J100" s="235">
        <f>BK100</f>
        <v>0</v>
      </c>
      <c r="K100" s="221"/>
      <c r="L100" s="226"/>
      <c r="M100" s="227"/>
      <c r="N100" s="228"/>
      <c r="O100" s="228"/>
      <c r="P100" s="229">
        <f>SUM(P101:P103)</f>
        <v>0</v>
      </c>
      <c r="Q100" s="228"/>
      <c r="R100" s="229">
        <f>SUM(R101:R103)</f>
        <v>0</v>
      </c>
      <c r="S100" s="228"/>
      <c r="T100" s="230">
        <f>SUM(T101:T103)</f>
        <v>0</v>
      </c>
      <c r="AR100" s="231" t="s">
        <v>169</v>
      </c>
      <c r="AT100" s="232" t="s">
        <v>79</v>
      </c>
      <c r="AU100" s="232" t="s">
        <v>87</v>
      </c>
      <c r="AY100" s="231" t="s">
        <v>146</v>
      </c>
      <c r="BK100" s="233">
        <f>SUM(BK101:BK103)</f>
        <v>0</v>
      </c>
    </row>
    <row r="101" s="1" customFormat="1" ht="16.5" customHeight="1">
      <c r="B101" s="46"/>
      <c r="C101" s="236" t="s">
        <v>177</v>
      </c>
      <c r="D101" s="236" t="s">
        <v>148</v>
      </c>
      <c r="E101" s="237" t="s">
        <v>639</v>
      </c>
      <c r="F101" s="238" t="s">
        <v>640</v>
      </c>
      <c r="G101" s="239" t="s">
        <v>618</v>
      </c>
      <c r="H101" s="240">
        <v>1</v>
      </c>
      <c r="I101" s="241"/>
      <c r="J101" s="242">
        <f>ROUND(I101*H101,2)</f>
        <v>0</v>
      </c>
      <c r="K101" s="238" t="s">
        <v>152</v>
      </c>
      <c r="L101" s="72"/>
      <c r="M101" s="243" t="s">
        <v>45</v>
      </c>
      <c r="N101" s="244" t="s">
        <v>51</v>
      </c>
      <c r="O101" s="47"/>
      <c r="P101" s="245">
        <f>O101*H101</f>
        <v>0</v>
      </c>
      <c r="Q101" s="245">
        <v>0</v>
      </c>
      <c r="R101" s="245">
        <f>Q101*H101</f>
        <v>0</v>
      </c>
      <c r="S101" s="245">
        <v>0</v>
      </c>
      <c r="T101" s="246">
        <f>S101*H101</f>
        <v>0</v>
      </c>
      <c r="AR101" s="23" t="s">
        <v>619</v>
      </c>
      <c r="AT101" s="23" t="s">
        <v>148</v>
      </c>
      <c r="AU101" s="23" t="s">
        <v>89</v>
      </c>
      <c r="AY101" s="23" t="s">
        <v>146</v>
      </c>
      <c r="BE101" s="247">
        <f>IF(N101="základní",J101,0)</f>
        <v>0</v>
      </c>
      <c r="BF101" s="247">
        <f>IF(N101="snížená",J101,0)</f>
        <v>0</v>
      </c>
      <c r="BG101" s="247">
        <f>IF(N101="zákl. přenesená",J101,0)</f>
        <v>0</v>
      </c>
      <c r="BH101" s="247">
        <f>IF(N101="sníž. přenesená",J101,0)</f>
        <v>0</v>
      </c>
      <c r="BI101" s="247">
        <f>IF(N101="nulová",J101,0)</f>
        <v>0</v>
      </c>
      <c r="BJ101" s="23" t="s">
        <v>87</v>
      </c>
      <c r="BK101" s="247">
        <f>ROUND(I101*H101,2)</f>
        <v>0</v>
      </c>
      <c r="BL101" s="23" t="s">
        <v>619</v>
      </c>
      <c r="BM101" s="23" t="s">
        <v>641</v>
      </c>
    </row>
    <row r="102" s="1" customFormat="1" ht="16.5" customHeight="1">
      <c r="B102" s="46"/>
      <c r="C102" s="236" t="s">
        <v>181</v>
      </c>
      <c r="D102" s="236" t="s">
        <v>148</v>
      </c>
      <c r="E102" s="237" t="s">
        <v>642</v>
      </c>
      <c r="F102" s="238" t="s">
        <v>643</v>
      </c>
      <c r="G102" s="239" t="s">
        <v>618</v>
      </c>
      <c r="H102" s="240">
        <v>1</v>
      </c>
      <c r="I102" s="241"/>
      <c r="J102" s="242">
        <f>ROUND(I102*H102,2)</f>
        <v>0</v>
      </c>
      <c r="K102" s="238" t="s">
        <v>152</v>
      </c>
      <c r="L102" s="72"/>
      <c r="M102" s="243" t="s">
        <v>45</v>
      </c>
      <c r="N102" s="244" t="s">
        <v>51</v>
      </c>
      <c r="O102" s="47"/>
      <c r="P102" s="245">
        <f>O102*H102</f>
        <v>0</v>
      </c>
      <c r="Q102" s="245">
        <v>0</v>
      </c>
      <c r="R102" s="245">
        <f>Q102*H102</f>
        <v>0</v>
      </c>
      <c r="S102" s="245">
        <v>0</v>
      </c>
      <c r="T102" s="246">
        <f>S102*H102</f>
        <v>0</v>
      </c>
      <c r="AR102" s="23" t="s">
        <v>619</v>
      </c>
      <c r="AT102" s="23" t="s">
        <v>148</v>
      </c>
      <c r="AU102" s="23" t="s">
        <v>89</v>
      </c>
      <c r="AY102" s="23" t="s">
        <v>146</v>
      </c>
      <c r="BE102" s="247">
        <f>IF(N102="základní",J102,0)</f>
        <v>0</v>
      </c>
      <c r="BF102" s="247">
        <f>IF(N102="snížená",J102,0)</f>
        <v>0</v>
      </c>
      <c r="BG102" s="247">
        <f>IF(N102="zákl. přenesená",J102,0)</f>
        <v>0</v>
      </c>
      <c r="BH102" s="247">
        <f>IF(N102="sníž. přenesená",J102,0)</f>
        <v>0</v>
      </c>
      <c r="BI102" s="247">
        <f>IF(N102="nulová",J102,0)</f>
        <v>0</v>
      </c>
      <c r="BJ102" s="23" t="s">
        <v>87</v>
      </c>
      <c r="BK102" s="247">
        <f>ROUND(I102*H102,2)</f>
        <v>0</v>
      </c>
      <c r="BL102" s="23" t="s">
        <v>619</v>
      </c>
      <c r="BM102" s="23" t="s">
        <v>644</v>
      </c>
    </row>
    <row r="103" s="1" customFormat="1">
      <c r="B103" s="46"/>
      <c r="C103" s="74"/>
      <c r="D103" s="250" t="s">
        <v>219</v>
      </c>
      <c r="E103" s="74"/>
      <c r="F103" s="281" t="s">
        <v>645</v>
      </c>
      <c r="G103" s="74"/>
      <c r="H103" s="74"/>
      <c r="I103" s="204"/>
      <c r="J103" s="74"/>
      <c r="K103" s="74"/>
      <c r="L103" s="72"/>
      <c r="M103" s="282"/>
      <c r="N103" s="47"/>
      <c r="O103" s="47"/>
      <c r="P103" s="47"/>
      <c r="Q103" s="47"/>
      <c r="R103" s="47"/>
      <c r="S103" s="47"/>
      <c r="T103" s="95"/>
      <c r="AT103" s="23" t="s">
        <v>219</v>
      </c>
      <c r="AU103" s="23" t="s">
        <v>89</v>
      </c>
    </row>
    <row r="104" s="11" customFormat="1" ht="29.88" customHeight="1">
      <c r="B104" s="220"/>
      <c r="C104" s="221"/>
      <c r="D104" s="222" t="s">
        <v>79</v>
      </c>
      <c r="E104" s="234" t="s">
        <v>646</v>
      </c>
      <c r="F104" s="234" t="s">
        <v>647</v>
      </c>
      <c r="G104" s="221"/>
      <c r="H104" s="221"/>
      <c r="I104" s="224"/>
      <c r="J104" s="235">
        <f>BK104</f>
        <v>0</v>
      </c>
      <c r="K104" s="221"/>
      <c r="L104" s="226"/>
      <c r="M104" s="227"/>
      <c r="N104" s="228"/>
      <c r="O104" s="228"/>
      <c r="P104" s="229">
        <f>SUM(P105:P107)</f>
        <v>0</v>
      </c>
      <c r="Q104" s="228"/>
      <c r="R104" s="229">
        <f>SUM(R105:R107)</f>
        <v>0</v>
      </c>
      <c r="S104" s="228"/>
      <c r="T104" s="230">
        <f>SUM(T105:T107)</f>
        <v>0</v>
      </c>
      <c r="AR104" s="231" t="s">
        <v>169</v>
      </c>
      <c r="AT104" s="232" t="s">
        <v>79</v>
      </c>
      <c r="AU104" s="232" t="s">
        <v>87</v>
      </c>
      <c r="AY104" s="231" t="s">
        <v>146</v>
      </c>
      <c r="BK104" s="233">
        <f>SUM(BK105:BK107)</f>
        <v>0</v>
      </c>
    </row>
    <row r="105" s="1" customFormat="1" ht="16.5" customHeight="1">
      <c r="B105" s="46"/>
      <c r="C105" s="236" t="s">
        <v>174</v>
      </c>
      <c r="D105" s="236" t="s">
        <v>148</v>
      </c>
      <c r="E105" s="237" t="s">
        <v>648</v>
      </c>
      <c r="F105" s="238" t="s">
        <v>647</v>
      </c>
      <c r="G105" s="239" t="s">
        <v>618</v>
      </c>
      <c r="H105" s="240">
        <v>1</v>
      </c>
      <c r="I105" s="241"/>
      <c r="J105" s="242">
        <f>ROUND(I105*H105,2)</f>
        <v>0</v>
      </c>
      <c r="K105" s="238" t="s">
        <v>152</v>
      </c>
      <c r="L105" s="72"/>
      <c r="M105" s="243" t="s">
        <v>45</v>
      </c>
      <c r="N105" s="244" t="s">
        <v>51</v>
      </c>
      <c r="O105" s="47"/>
      <c r="P105" s="245">
        <f>O105*H105</f>
        <v>0</v>
      </c>
      <c r="Q105" s="245">
        <v>0</v>
      </c>
      <c r="R105" s="245">
        <f>Q105*H105</f>
        <v>0</v>
      </c>
      <c r="S105" s="245">
        <v>0</v>
      </c>
      <c r="T105" s="246">
        <f>S105*H105</f>
        <v>0</v>
      </c>
      <c r="AR105" s="23" t="s">
        <v>619</v>
      </c>
      <c r="AT105" s="23" t="s">
        <v>148</v>
      </c>
      <c r="AU105" s="23" t="s">
        <v>89</v>
      </c>
      <c r="AY105" s="23" t="s">
        <v>146</v>
      </c>
      <c r="BE105" s="247">
        <f>IF(N105="základní",J105,0)</f>
        <v>0</v>
      </c>
      <c r="BF105" s="247">
        <f>IF(N105="snížená",J105,0)</f>
        <v>0</v>
      </c>
      <c r="BG105" s="247">
        <f>IF(N105="zákl. přenesená",J105,0)</f>
        <v>0</v>
      </c>
      <c r="BH105" s="247">
        <f>IF(N105="sníž. přenesená",J105,0)</f>
        <v>0</v>
      </c>
      <c r="BI105" s="247">
        <f>IF(N105="nulová",J105,0)</f>
        <v>0</v>
      </c>
      <c r="BJ105" s="23" t="s">
        <v>87</v>
      </c>
      <c r="BK105" s="247">
        <f>ROUND(I105*H105,2)</f>
        <v>0</v>
      </c>
      <c r="BL105" s="23" t="s">
        <v>619</v>
      </c>
      <c r="BM105" s="23" t="s">
        <v>649</v>
      </c>
    </row>
    <row r="106" s="1" customFormat="1" ht="16.5" customHeight="1">
      <c r="B106" s="46"/>
      <c r="C106" s="236" t="s">
        <v>192</v>
      </c>
      <c r="D106" s="236" t="s">
        <v>148</v>
      </c>
      <c r="E106" s="237" t="s">
        <v>650</v>
      </c>
      <c r="F106" s="238" t="s">
        <v>651</v>
      </c>
      <c r="G106" s="239" t="s">
        <v>618</v>
      </c>
      <c r="H106" s="240">
        <v>1</v>
      </c>
      <c r="I106" s="241"/>
      <c r="J106" s="242">
        <f>ROUND(I106*H106,2)</f>
        <v>0</v>
      </c>
      <c r="K106" s="238" t="s">
        <v>378</v>
      </c>
      <c r="L106" s="72"/>
      <c r="M106" s="243" t="s">
        <v>45</v>
      </c>
      <c r="N106" s="244" t="s">
        <v>51</v>
      </c>
      <c r="O106" s="47"/>
      <c r="P106" s="245">
        <f>O106*H106</f>
        <v>0</v>
      </c>
      <c r="Q106" s="245">
        <v>0</v>
      </c>
      <c r="R106" s="245">
        <f>Q106*H106</f>
        <v>0</v>
      </c>
      <c r="S106" s="245">
        <v>0</v>
      </c>
      <c r="T106" s="246">
        <f>S106*H106</f>
        <v>0</v>
      </c>
      <c r="AR106" s="23" t="s">
        <v>619</v>
      </c>
      <c r="AT106" s="23" t="s">
        <v>148</v>
      </c>
      <c r="AU106" s="23" t="s">
        <v>89</v>
      </c>
      <c r="AY106" s="23" t="s">
        <v>146</v>
      </c>
      <c r="BE106" s="247">
        <f>IF(N106="základní",J106,0)</f>
        <v>0</v>
      </c>
      <c r="BF106" s="247">
        <f>IF(N106="snížená",J106,0)</f>
        <v>0</v>
      </c>
      <c r="BG106" s="247">
        <f>IF(N106="zákl. přenesená",J106,0)</f>
        <v>0</v>
      </c>
      <c r="BH106" s="247">
        <f>IF(N106="sníž. přenesená",J106,0)</f>
        <v>0</v>
      </c>
      <c r="BI106" s="247">
        <f>IF(N106="nulová",J106,0)</f>
        <v>0</v>
      </c>
      <c r="BJ106" s="23" t="s">
        <v>87</v>
      </c>
      <c r="BK106" s="247">
        <f>ROUND(I106*H106,2)</f>
        <v>0</v>
      </c>
      <c r="BL106" s="23" t="s">
        <v>619</v>
      </c>
      <c r="BM106" s="23" t="s">
        <v>652</v>
      </c>
    </row>
    <row r="107" s="1" customFormat="1">
      <c r="B107" s="46"/>
      <c r="C107" s="74"/>
      <c r="D107" s="250" t="s">
        <v>219</v>
      </c>
      <c r="E107" s="74"/>
      <c r="F107" s="281" t="s">
        <v>653</v>
      </c>
      <c r="G107" s="74"/>
      <c r="H107" s="74"/>
      <c r="I107" s="204"/>
      <c r="J107" s="74"/>
      <c r="K107" s="74"/>
      <c r="L107" s="72"/>
      <c r="M107" s="282"/>
      <c r="N107" s="47"/>
      <c r="O107" s="47"/>
      <c r="P107" s="47"/>
      <c r="Q107" s="47"/>
      <c r="R107" s="47"/>
      <c r="S107" s="47"/>
      <c r="T107" s="95"/>
      <c r="AT107" s="23" t="s">
        <v>219</v>
      </c>
      <c r="AU107" s="23" t="s">
        <v>89</v>
      </c>
    </row>
    <row r="108" s="11" customFormat="1" ht="29.88" customHeight="1">
      <c r="B108" s="220"/>
      <c r="C108" s="221"/>
      <c r="D108" s="222" t="s">
        <v>79</v>
      </c>
      <c r="E108" s="234" t="s">
        <v>654</v>
      </c>
      <c r="F108" s="234" t="s">
        <v>655</v>
      </c>
      <c r="G108" s="221"/>
      <c r="H108" s="221"/>
      <c r="I108" s="224"/>
      <c r="J108" s="235">
        <f>BK108</f>
        <v>0</v>
      </c>
      <c r="K108" s="221"/>
      <c r="L108" s="226"/>
      <c r="M108" s="227"/>
      <c r="N108" s="228"/>
      <c r="O108" s="228"/>
      <c r="P108" s="229">
        <f>P109</f>
        <v>0</v>
      </c>
      <c r="Q108" s="228"/>
      <c r="R108" s="229">
        <f>R109</f>
        <v>0</v>
      </c>
      <c r="S108" s="228"/>
      <c r="T108" s="230">
        <f>T109</f>
        <v>0</v>
      </c>
      <c r="AR108" s="231" t="s">
        <v>169</v>
      </c>
      <c r="AT108" s="232" t="s">
        <v>79</v>
      </c>
      <c r="AU108" s="232" t="s">
        <v>87</v>
      </c>
      <c r="AY108" s="231" t="s">
        <v>146</v>
      </c>
      <c r="BK108" s="233">
        <f>BK109</f>
        <v>0</v>
      </c>
    </row>
    <row r="109" s="1" customFormat="1" ht="16.5" customHeight="1">
      <c r="B109" s="46"/>
      <c r="C109" s="236" t="s">
        <v>196</v>
      </c>
      <c r="D109" s="236" t="s">
        <v>148</v>
      </c>
      <c r="E109" s="237" t="s">
        <v>656</v>
      </c>
      <c r="F109" s="238" t="s">
        <v>657</v>
      </c>
      <c r="G109" s="239" t="s">
        <v>618</v>
      </c>
      <c r="H109" s="240">
        <v>1</v>
      </c>
      <c r="I109" s="241"/>
      <c r="J109" s="242">
        <f>ROUND(I109*H109,2)</f>
        <v>0</v>
      </c>
      <c r="K109" s="238" t="s">
        <v>152</v>
      </c>
      <c r="L109" s="72"/>
      <c r="M109" s="243" t="s">
        <v>45</v>
      </c>
      <c r="N109" s="283" t="s">
        <v>51</v>
      </c>
      <c r="O109" s="284"/>
      <c r="P109" s="285">
        <f>O109*H109</f>
        <v>0</v>
      </c>
      <c r="Q109" s="285">
        <v>0</v>
      </c>
      <c r="R109" s="285">
        <f>Q109*H109</f>
        <v>0</v>
      </c>
      <c r="S109" s="285">
        <v>0</v>
      </c>
      <c r="T109" s="286">
        <f>S109*H109</f>
        <v>0</v>
      </c>
      <c r="AR109" s="23" t="s">
        <v>619</v>
      </c>
      <c r="AT109" s="23" t="s">
        <v>148</v>
      </c>
      <c r="AU109" s="23" t="s">
        <v>89</v>
      </c>
      <c r="AY109" s="23" t="s">
        <v>146</v>
      </c>
      <c r="BE109" s="247">
        <f>IF(N109="základní",J109,0)</f>
        <v>0</v>
      </c>
      <c r="BF109" s="247">
        <f>IF(N109="snížená",J109,0)</f>
        <v>0</v>
      </c>
      <c r="BG109" s="247">
        <f>IF(N109="zákl. přenesená",J109,0)</f>
        <v>0</v>
      </c>
      <c r="BH109" s="247">
        <f>IF(N109="sníž. přenesená",J109,0)</f>
        <v>0</v>
      </c>
      <c r="BI109" s="247">
        <f>IF(N109="nulová",J109,0)</f>
        <v>0</v>
      </c>
      <c r="BJ109" s="23" t="s">
        <v>87</v>
      </c>
      <c r="BK109" s="247">
        <f>ROUND(I109*H109,2)</f>
        <v>0</v>
      </c>
      <c r="BL109" s="23" t="s">
        <v>619</v>
      </c>
      <c r="BM109" s="23" t="s">
        <v>658</v>
      </c>
    </row>
    <row r="110" s="1" customFormat="1" ht="6.96" customHeight="1">
      <c r="B110" s="67"/>
      <c r="C110" s="68"/>
      <c r="D110" s="68"/>
      <c r="E110" s="68"/>
      <c r="F110" s="68"/>
      <c r="G110" s="68"/>
      <c r="H110" s="68"/>
      <c r="I110" s="179"/>
      <c r="J110" s="68"/>
      <c r="K110" s="68"/>
      <c r="L110" s="72"/>
    </row>
  </sheetData>
  <sheetProtection sheet="1" autoFilter="0" formatColumns="0" formatRows="0" objects="1" scenarios="1" spinCount="100000" saltValue="YqA3VWnYwghONyFNqim5F9pjsJXQEKEM2QYOTdFvzEkSvEGdWH9wE+Q3aFwmkBa+XkFiRE9wT13uwot7d4rg2A==" hashValue="tWYxZPSUXENjjlcLUZUsDTi4A2vISnOK12Dfk0dECBM0Hf+mH31iwt2EHoNA20L68mXLbfF6buts663pXvW47A==" algorithmName="SHA-512" password="CC35"/>
  <autoFilter ref="C87:K109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6:H76"/>
    <mergeCell ref="E78:H78"/>
    <mergeCell ref="E80:H80"/>
    <mergeCell ref="G1:H1"/>
    <mergeCell ref="L2:V2"/>
  </mergeCells>
  <hyperlinks>
    <hyperlink ref="F1:G1" location="C2" display="1) Krycí list soupisu"/>
    <hyperlink ref="G1:H1" location="C58" display="2) Rekapitulace"/>
    <hyperlink ref="J1" location="C87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49"/>
      <c r="C1" s="149"/>
      <c r="D1" s="150" t="s">
        <v>1</v>
      </c>
      <c r="E1" s="149"/>
      <c r="F1" s="151" t="s">
        <v>104</v>
      </c>
      <c r="G1" s="151" t="s">
        <v>105</v>
      </c>
      <c r="H1" s="151"/>
      <c r="I1" s="152"/>
      <c r="J1" s="151" t="s">
        <v>106</v>
      </c>
      <c r="K1" s="150" t="s">
        <v>107</v>
      </c>
      <c r="L1" s="151" t="s">
        <v>108</v>
      </c>
      <c r="M1" s="151"/>
      <c r="N1" s="151"/>
      <c r="O1" s="151"/>
      <c r="P1" s="151"/>
      <c r="Q1" s="151"/>
      <c r="R1" s="151"/>
      <c r="S1" s="151"/>
      <c r="T1" s="151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103</v>
      </c>
    </row>
    <row r="3" ht="6.96" customHeight="1">
      <c r="B3" s="24"/>
      <c r="C3" s="25"/>
      <c r="D3" s="25"/>
      <c r="E3" s="25"/>
      <c r="F3" s="25"/>
      <c r="G3" s="25"/>
      <c r="H3" s="25"/>
      <c r="I3" s="153"/>
      <c r="J3" s="25"/>
      <c r="K3" s="26"/>
      <c r="AT3" s="23" t="s">
        <v>89</v>
      </c>
    </row>
    <row r="4" ht="36.96" customHeight="1">
      <c r="B4" s="27"/>
      <c r="C4" s="28"/>
      <c r="D4" s="29" t="s">
        <v>109</v>
      </c>
      <c r="E4" s="28"/>
      <c r="F4" s="28"/>
      <c r="G4" s="28"/>
      <c r="H4" s="28"/>
      <c r="I4" s="154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54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54"/>
      <c r="J6" s="28"/>
      <c r="K6" s="30"/>
    </row>
    <row r="7" ht="16.5" customHeight="1">
      <c r="B7" s="27"/>
      <c r="C7" s="28"/>
      <c r="D7" s="28"/>
      <c r="E7" s="155" t="str">
        <f>'Rekapitulace stavby'!K6</f>
        <v>Oprava mostu v km 38,292 trati Praha Bubny - Chomutov</v>
      </c>
      <c r="F7" s="39"/>
      <c r="G7" s="39"/>
      <c r="H7" s="39"/>
      <c r="I7" s="154"/>
      <c r="J7" s="28"/>
      <c r="K7" s="30"/>
    </row>
    <row r="8">
      <c r="B8" s="27"/>
      <c r="C8" s="28"/>
      <c r="D8" s="39" t="s">
        <v>110</v>
      </c>
      <c r="E8" s="28"/>
      <c r="F8" s="28"/>
      <c r="G8" s="28"/>
      <c r="H8" s="28"/>
      <c r="I8" s="154"/>
      <c r="J8" s="28"/>
      <c r="K8" s="30"/>
    </row>
    <row r="9" s="1" customFormat="1" ht="16.5" customHeight="1">
      <c r="B9" s="46"/>
      <c r="C9" s="47"/>
      <c r="D9" s="47"/>
      <c r="E9" s="155" t="s">
        <v>604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39" t="s">
        <v>112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659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39" t="s">
        <v>20</v>
      </c>
      <c r="E13" s="47"/>
      <c r="F13" s="34" t="s">
        <v>21</v>
      </c>
      <c r="G13" s="47"/>
      <c r="H13" s="47"/>
      <c r="I13" s="158" t="s">
        <v>22</v>
      </c>
      <c r="J13" s="34" t="s">
        <v>9</v>
      </c>
      <c r="K13" s="51"/>
    </row>
    <row r="14" s="1" customFormat="1" ht="14.4" customHeight="1">
      <c r="B14" s="46"/>
      <c r="C14" s="47"/>
      <c r="D14" s="39" t="s">
        <v>23</v>
      </c>
      <c r="E14" s="47"/>
      <c r="F14" s="34" t="s">
        <v>24</v>
      </c>
      <c r="G14" s="47"/>
      <c r="H14" s="47"/>
      <c r="I14" s="158" t="s">
        <v>25</v>
      </c>
      <c r="J14" s="159" t="str">
        <f>'Rekapitulace stavby'!AN8</f>
        <v>4. 1. 2018</v>
      </c>
      <c r="K14" s="51"/>
    </row>
    <row r="15" s="1" customFormat="1" ht="21.84" customHeight="1">
      <c r="B15" s="46"/>
      <c r="C15" s="47"/>
      <c r="D15" s="33" t="s">
        <v>27</v>
      </c>
      <c r="E15" s="47"/>
      <c r="F15" s="41" t="s">
        <v>28</v>
      </c>
      <c r="G15" s="47"/>
      <c r="H15" s="47"/>
      <c r="I15" s="160" t="s">
        <v>29</v>
      </c>
      <c r="J15" s="41" t="s">
        <v>30</v>
      </c>
      <c r="K15" s="51"/>
    </row>
    <row r="16" s="1" customFormat="1" ht="14.4" customHeight="1">
      <c r="B16" s="46"/>
      <c r="C16" s="47"/>
      <c r="D16" s="39" t="s">
        <v>31</v>
      </c>
      <c r="E16" s="47"/>
      <c r="F16" s="47"/>
      <c r="G16" s="47"/>
      <c r="H16" s="47"/>
      <c r="I16" s="158" t="s">
        <v>32</v>
      </c>
      <c r="J16" s="34" t="s">
        <v>33</v>
      </c>
      <c r="K16" s="51"/>
    </row>
    <row r="17" s="1" customFormat="1" ht="18" customHeight="1">
      <c r="B17" s="46"/>
      <c r="C17" s="47"/>
      <c r="D17" s="47"/>
      <c r="E17" s="34" t="s">
        <v>34</v>
      </c>
      <c r="F17" s="47"/>
      <c r="G17" s="47"/>
      <c r="H17" s="47"/>
      <c r="I17" s="158" t="s">
        <v>35</v>
      </c>
      <c r="J17" s="34" t="s">
        <v>36</v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39" t="s">
        <v>37</v>
      </c>
      <c r="E19" s="47"/>
      <c r="F19" s="47"/>
      <c r="G19" s="47"/>
      <c r="H19" s="47"/>
      <c r="I19" s="158" t="s">
        <v>32</v>
      </c>
      <c r="J19" s="34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4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35</v>
      </c>
      <c r="J20" s="34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39" t="s">
        <v>39</v>
      </c>
      <c r="E22" s="47"/>
      <c r="F22" s="47"/>
      <c r="G22" s="47"/>
      <c r="H22" s="47"/>
      <c r="I22" s="158" t="s">
        <v>32</v>
      </c>
      <c r="J22" s="34" t="s">
        <v>40</v>
      </c>
      <c r="K22" s="51"/>
    </row>
    <row r="23" s="1" customFormat="1" ht="18" customHeight="1">
      <c r="B23" s="46"/>
      <c r="C23" s="47"/>
      <c r="D23" s="47"/>
      <c r="E23" s="34" t="s">
        <v>41</v>
      </c>
      <c r="F23" s="47"/>
      <c r="G23" s="47"/>
      <c r="H23" s="47"/>
      <c r="I23" s="158" t="s">
        <v>35</v>
      </c>
      <c r="J23" s="34" t="s">
        <v>42</v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39" t="s">
        <v>44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1"/>
      <c r="C26" s="162"/>
      <c r="D26" s="162"/>
      <c r="E26" s="44" t="s">
        <v>45</v>
      </c>
      <c r="F26" s="44"/>
      <c r="G26" s="44"/>
      <c r="H26" s="44"/>
      <c r="I26" s="163"/>
      <c r="J26" s="162"/>
      <c r="K26" s="164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5"/>
      <c r="J28" s="106"/>
      <c r="K28" s="166"/>
    </row>
    <row r="29" s="1" customFormat="1" ht="25.44" customHeight="1">
      <c r="B29" s="46"/>
      <c r="C29" s="47"/>
      <c r="D29" s="167" t="s">
        <v>46</v>
      </c>
      <c r="E29" s="47"/>
      <c r="F29" s="47"/>
      <c r="G29" s="47"/>
      <c r="H29" s="47"/>
      <c r="I29" s="156"/>
      <c r="J29" s="168">
        <f>ROUND(J84,2)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5"/>
      <c r="J30" s="106"/>
      <c r="K30" s="166"/>
    </row>
    <row r="31" s="1" customFormat="1" ht="14.4" customHeight="1">
      <c r="B31" s="46"/>
      <c r="C31" s="47"/>
      <c r="D31" s="47"/>
      <c r="E31" s="47"/>
      <c r="F31" s="52" t="s">
        <v>48</v>
      </c>
      <c r="G31" s="47"/>
      <c r="H31" s="47"/>
      <c r="I31" s="169" t="s">
        <v>47</v>
      </c>
      <c r="J31" s="52" t="s">
        <v>49</v>
      </c>
      <c r="K31" s="51"/>
    </row>
    <row r="32" s="1" customFormat="1" ht="14.4" customHeight="1">
      <c r="B32" s="46"/>
      <c r="C32" s="47"/>
      <c r="D32" s="55" t="s">
        <v>50</v>
      </c>
      <c r="E32" s="55" t="s">
        <v>51</v>
      </c>
      <c r="F32" s="170">
        <f>ROUND(SUM(BE84:BE88), 2)</f>
        <v>0</v>
      </c>
      <c r="G32" s="47"/>
      <c r="H32" s="47"/>
      <c r="I32" s="171">
        <v>0.20999999999999999</v>
      </c>
      <c r="J32" s="170">
        <f>ROUND(ROUND((SUM(BE84:BE88)), 2)*I32, 2)</f>
        <v>0</v>
      </c>
      <c r="K32" s="51"/>
    </row>
    <row r="33" s="1" customFormat="1" ht="14.4" customHeight="1">
      <c r="B33" s="46"/>
      <c r="C33" s="47"/>
      <c r="D33" s="47"/>
      <c r="E33" s="55" t="s">
        <v>52</v>
      </c>
      <c r="F33" s="170">
        <f>ROUND(SUM(BF84:BF88), 2)</f>
        <v>0</v>
      </c>
      <c r="G33" s="47"/>
      <c r="H33" s="47"/>
      <c r="I33" s="171">
        <v>0.14999999999999999</v>
      </c>
      <c r="J33" s="170">
        <f>ROUND(ROUND((SUM(BF84:BF88)),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53</v>
      </c>
      <c r="F34" s="170">
        <f>ROUND(SUM(BG84:BG88), 2)</f>
        <v>0</v>
      </c>
      <c r="G34" s="47"/>
      <c r="H34" s="47"/>
      <c r="I34" s="171">
        <v>0.20999999999999999</v>
      </c>
      <c r="J34" s="170">
        <v>0</v>
      </c>
      <c r="K34" s="51"/>
    </row>
    <row r="35" hidden="1" s="1" customFormat="1" ht="14.4" customHeight="1">
      <c r="B35" s="46"/>
      <c r="C35" s="47"/>
      <c r="D35" s="47"/>
      <c r="E35" s="55" t="s">
        <v>54</v>
      </c>
      <c r="F35" s="170">
        <f>ROUND(SUM(BH84:BH88), 2)</f>
        <v>0</v>
      </c>
      <c r="G35" s="47"/>
      <c r="H35" s="47"/>
      <c r="I35" s="171">
        <v>0.14999999999999999</v>
      </c>
      <c r="J35" s="170">
        <v>0</v>
      </c>
      <c r="K35" s="51"/>
    </row>
    <row r="36" hidden="1" s="1" customFormat="1" ht="14.4" customHeight="1">
      <c r="B36" s="46"/>
      <c r="C36" s="47"/>
      <c r="D36" s="47"/>
      <c r="E36" s="55" t="s">
        <v>55</v>
      </c>
      <c r="F36" s="170">
        <f>ROUND(SUM(BI84:BI88), 2)</f>
        <v>0</v>
      </c>
      <c r="G36" s="47"/>
      <c r="H36" s="47"/>
      <c r="I36" s="171">
        <v>0</v>
      </c>
      <c r="J36" s="170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2"/>
      <c r="D38" s="173" t="s">
        <v>56</v>
      </c>
      <c r="E38" s="98"/>
      <c r="F38" s="98"/>
      <c r="G38" s="174" t="s">
        <v>57</v>
      </c>
      <c r="H38" s="175" t="s">
        <v>58</v>
      </c>
      <c r="I38" s="176"/>
      <c r="J38" s="177">
        <f>SUM(J29:J36)</f>
        <v>0</v>
      </c>
      <c r="K38" s="178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9"/>
      <c r="J39" s="68"/>
      <c r="K39" s="69"/>
    </row>
    <row r="43" s="1" customFormat="1" ht="6.96" customHeight="1">
      <c r="B43" s="180"/>
      <c r="C43" s="181"/>
      <c r="D43" s="181"/>
      <c r="E43" s="181"/>
      <c r="F43" s="181"/>
      <c r="G43" s="181"/>
      <c r="H43" s="181"/>
      <c r="I43" s="182"/>
      <c r="J43" s="181"/>
      <c r="K43" s="183"/>
    </row>
    <row r="44" s="1" customFormat="1" ht="36.96" customHeight="1">
      <c r="B44" s="46"/>
      <c r="C44" s="29" t="s">
        <v>114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39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mostu v km 38,292 trati Praha Bubny - Chomutov</v>
      </c>
      <c r="F47" s="39"/>
      <c r="G47" s="39"/>
      <c r="H47" s="39"/>
      <c r="I47" s="156"/>
      <c r="J47" s="47"/>
      <c r="K47" s="51"/>
    </row>
    <row r="48">
      <c r="B48" s="27"/>
      <c r="C48" s="39" t="s">
        <v>110</v>
      </c>
      <c r="D48" s="28"/>
      <c r="E48" s="28"/>
      <c r="F48" s="28"/>
      <c r="G48" s="28"/>
      <c r="H48" s="28"/>
      <c r="I48" s="154"/>
      <c r="J48" s="28"/>
      <c r="K48" s="30"/>
    </row>
    <row r="49" s="1" customFormat="1" ht="16.5" customHeight="1">
      <c r="B49" s="46"/>
      <c r="C49" s="47"/>
      <c r="D49" s="47"/>
      <c r="E49" s="155" t="s">
        <v>604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39" t="s">
        <v>112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18-001-2/02 - Oprava mostu v km 38,292 trati Praha Bubny - Chomutov_DSPS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39" t="s">
        <v>23</v>
      </c>
      <c r="D53" s="47"/>
      <c r="E53" s="47"/>
      <c r="F53" s="34" t="str">
        <f>F14</f>
        <v>Kačice</v>
      </c>
      <c r="G53" s="47"/>
      <c r="H53" s="47"/>
      <c r="I53" s="158" t="s">
        <v>25</v>
      </c>
      <c r="J53" s="159" t="str">
        <f>IF(J14="","",J14)</f>
        <v>4. 1. 2018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39" t="s">
        <v>31</v>
      </c>
      <c r="D55" s="47"/>
      <c r="E55" s="47"/>
      <c r="F55" s="34" t="str">
        <f>E17</f>
        <v>Správa železniční dopravní cesty, státní organizac</v>
      </c>
      <c r="G55" s="47"/>
      <c r="H55" s="47"/>
      <c r="I55" s="158" t="s">
        <v>39</v>
      </c>
      <c r="J55" s="44" t="str">
        <f>E23</f>
        <v>Ing. Ivan Šír, projektování dopravních staveb a.s.</v>
      </c>
      <c r="K55" s="51"/>
    </row>
    <row r="56" s="1" customFormat="1" ht="14.4" customHeight="1">
      <c r="B56" s="46"/>
      <c r="C56" s="39" t="s">
        <v>37</v>
      </c>
      <c r="D56" s="47"/>
      <c r="E56" s="47"/>
      <c r="F56" s="34" t="str">
        <f>IF(E20="","",E20)</f>
        <v/>
      </c>
      <c r="G56" s="47"/>
      <c r="H56" s="47"/>
      <c r="I56" s="156"/>
      <c r="J56" s="184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5" t="s">
        <v>115</v>
      </c>
      <c r="D58" s="172"/>
      <c r="E58" s="172"/>
      <c r="F58" s="172"/>
      <c r="G58" s="172"/>
      <c r="H58" s="172"/>
      <c r="I58" s="186"/>
      <c r="J58" s="187" t="s">
        <v>116</v>
      </c>
      <c r="K58" s="188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9" t="s">
        <v>117</v>
      </c>
      <c r="D60" s="47"/>
      <c r="E60" s="47"/>
      <c r="F60" s="47"/>
      <c r="G60" s="47"/>
      <c r="H60" s="47"/>
      <c r="I60" s="156"/>
      <c r="J60" s="168">
        <f>J84</f>
        <v>0</v>
      </c>
      <c r="K60" s="51"/>
      <c r="AU60" s="23" t="s">
        <v>118</v>
      </c>
    </row>
    <row r="61" s="8" customFormat="1" ht="24.96" customHeight="1">
      <c r="B61" s="190"/>
      <c r="C61" s="191"/>
      <c r="D61" s="192" t="s">
        <v>606</v>
      </c>
      <c r="E61" s="193"/>
      <c r="F61" s="193"/>
      <c r="G61" s="193"/>
      <c r="H61" s="193"/>
      <c r="I61" s="194"/>
      <c r="J61" s="195">
        <f>J85</f>
        <v>0</v>
      </c>
      <c r="K61" s="196"/>
    </row>
    <row r="62" s="9" customFormat="1" ht="19.92" customHeight="1">
      <c r="B62" s="197"/>
      <c r="C62" s="198"/>
      <c r="D62" s="199" t="s">
        <v>607</v>
      </c>
      <c r="E62" s="200"/>
      <c r="F62" s="200"/>
      <c r="G62" s="200"/>
      <c r="H62" s="200"/>
      <c r="I62" s="201"/>
      <c r="J62" s="202">
        <f>J86</f>
        <v>0</v>
      </c>
      <c r="K62" s="203"/>
    </row>
    <row r="63" s="1" customFormat="1" ht="21.84" customHeight="1">
      <c r="B63" s="46"/>
      <c r="C63" s="47"/>
      <c r="D63" s="47"/>
      <c r="E63" s="47"/>
      <c r="F63" s="47"/>
      <c r="G63" s="47"/>
      <c r="H63" s="47"/>
      <c r="I63" s="156"/>
      <c r="J63" s="47"/>
      <c r="K63" s="51"/>
    </row>
    <row r="64" s="1" customFormat="1" ht="6.96" customHeight="1">
      <c r="B64" s="67"/>
      <c r="C64" s="68"/>
      <c r="D64" s="68"/>
      <c r="E64" s="68"/>
      <c r="F64" s="68"/>
      <c r="G64" s="68"/>
      <c r="H64" s="68"/>
      <c r="I64" s="179"/>
      <c r="J64" s="68"/>
      <c r="K64" s="69"/>
    </row>
    <row r="68" s="1" customFormat="1" ht="6.96" customHeight="1">
      <c r="B68" s="70"/>
      <c r="C68" s="71"/>
      <c r="D68" s="71"/>
      <c r="E68" s="71"/>
      <c r="F68" s="71"/>
      <c r="G68" s="71"/>
      <c r="H68" s="71"/>
      <c r="I68" s="182"/>
      <c r="J68" s="71"/>
      <c r="K68" s="71"/>
      <c r="L68" s="72"/>
    </row>
    <row r="69" s="1" customFormat="1" ht="36.96" customHeight="1">
      <c r="B69" s="46"/>
      <c r="C69" s="73" t="s">
        <v>130</v>
      </c>
      <c r="D69" s="74"/>
      <c r="E69" s="74"/>
      <c r="F69" s="74"/>
      <c r="G69" s="74"/>
      <c r="H69" s="74"/>
      <c r="I69" s="204"/>
      <c r="J69" s="74"/>
      <c r="K69" s="74"/>
      <c r="L69" s="72"/>
    </row>
    <row r="70" s="1" customFormat="1" ht="6.96" customHeight="1">
      <c r="B70" s="46"/>
      <c r="C70" s="74"/>
      <c r="D70" s="74"/>
      <c r="E70" s="74"/>
      <c r="F70" s="74"/>
      <c r="G70" s="74"/>
      <c r="H70" s="74"/>
      <c r="I70" s="204"/>
      <c r="J70" s="74"/>
      <c r="K70" s="74"/>
      <c r="L70" s="72"/>
    </row>
    <row r="71" s="1" customFormat="1" ht="14.4" customHeight="1">
      <c r="B71" s="46"/>
      <c r="C71" s="76" t="s">
        <v>18</v>
      </c>
      <c r="D71" s="74"/>
      <c r="E71" s="74"/>
      <c r="F71" s="74"/>
      <c r="G71" s="74"/>
      <c r="H71" s="74"/>
      <c r="I71" s="204"/>
      <c r="J71" s="74"/>
      <c r="K71" s="74"/>
      <c r="L71" s="72"/>
    </row>
    <row r="72" s="1" customFormat="1" ht="16.5" customHeight="1">
      <c r="B72" s="46"/>
      <c r="C72" s="74"/>
      <c r="D72" s="74"/>
      <c r="E72" s="205" t="str">
        <f>E7</f>
        <v>Oprava mostu v km 38,292 trati Praha Bubny - Chomutov</v>
      </c>
      <c r="F72" s="76"/>
      <c r="G72" s="76"/>
      <c r="H72" s="76"/>
      <c r="I72" s="204"/>
      <c r="J72" s="74"/>
      <c r="K72" s="74"/>
      <c r="L72" s="72"/>
    </row>
    <row r="73">
      <c r="B73" s="27"/>
      <c r="C73" s="76" t="s">
        <v>110</v>
      </c>
      <c r="D73" s="206"/>
      <c r="E73" s="206"/>
      <c r="F73" s="206"/>
      <c r="G73" s="206"/>
      <c r="H73" s="206"/>
      <c r="I73" s="148"/>
      <c r="J73" s="206"/>
      <c r="K73" s="206"/>
      <c r="L73" s="207"/>
    </row>
    <row r="74" s="1" customFormat="1" ht="16.5" customHeight="1">
      <c r="B74" s="46"/>
      <c r="C74" s="74"/>
      <c r="D74" s="74"/>
      <c r="E74" s="205" t="s">
        <v>604</v>
      </c>
      <c r="F74" s="74"/>
      <c r="G74" s="74"/>
      <c r="H74" s="74"/>
      <c r="I74" s="204"/>
      <c r="J74" s="74"/>
      <c r="K74" s="74"/>
      <c r="L74" s="72"/>
    </row>
    <row r="75" s="1" customFormat="1" ht="14.4" customHeight="1">
      <c r="B75" s="46"/>
      <c r="C75" s="76" t="s">
        <v>112</v>
      </c>
      <c r="D75" s="74"/>
      <c r="E75" s="74"/>
      <c r="F75" s="74"/>
      <c r="G75" s="74"/>
      <c r="H75" s="74"/>
      <c r="I75" s="204"/>
      <c r="J75" s="74"/>
      <c r="K75" s="74"/>
      <c r="L75" s="72"/>
    </row>
    <row r="76" s="1" customFormat="1" ht="17.25" customHeight="1">
      <c r="B76" s="46"/>
      <c r="C76" s="74"/>
      <c r="D76" s="74"/>
      <c r="E76" s="82" t="str">
        <f>E11</f>
        <v>18-001-2/02 - Oprava mostu v km 38,292 trati Praha Bubny - Chomutov_DSPS</v>
      </c>
      <c r="F76" s="74"/>
      <c r="G76" s="74"/>
      <c r="H76" s="74"/>
      <c r="I76" s="204"/>
      <c r="J76" s="74"/>
      <c r="K76" s="74"/>
      <c r="L76" s="72"/>
    </row>
    <row r="77" s="1" customFormat="1" ht="6.96" customHeight="1">
      <c r="B77" s="46"/>
      <c r="C77" s="74"/>
      <c r="D77" s="74"/>
      <c r="E77" s="74"/>
      <c r="F77" s="74"/>
      <c r="G77" s="74"/>
      <c r="H77" s="74"/>
      <c r="I77" s="204"/>
      <c r="J77" s="74"/>
      <c r="K77" s="74"/>
      <c r="L77" s="72"/>
    </row>
    <row r="78" s="1" customFormat="1" ht="18" customHeight="1">
      <c r="B78" s="46"/>
      <c r="C78" s="76" t="s">
        <v>23</v>
      </c>
      <c r="D78" s="74"/>
      <c r="E78" s="74"/>
      <c r="F78" s="208" t="str">
        <f>F14</f>
        <v>Kačice</v>
      </c>
      <c r="G78" s="74"/>
      <c r="H78" s="74"/>
      <c r="I78" s="209" t="s">
        <v>25</v>
      </c>
      <c r="J78" s="85" t="str">
        <f>IF(J14="","",J14)</f>
        <v>4. 1. 2018</v>
      </c>
      <c r="K78" s="74"/>
      <c r="L78" s="72"/>
    </row>
    <row r="79" s="1" customFormat="1" ht="6.96" customHeight="1">
      <c r="B79" s="46"/>
      <c r="C79" s="74"/>
      <c r="D79" s="74"/>
      <c r="E79" s="74"/>
      <c r="F79" s="74"/>
      <c r="G79" s="74"/>
      <c r="H79" s="74"/>
      <c r="I79" s="204"/>
      <c r="J79" s="74"/>
      <c r="K79" s="74"/>
      <c r="L79" s="72"/>
    </row>
    <row r="80" s="1" customFormat="1">
      <c r="B80" s="46"/>
      <c r="C80" s="76" t="s">
        <v>31</v>
      </c>
      <c r="D80" s="74"/>
      <c r="E80" s="74"/>
      <c r="F80" s="208" t="str">
        <f>E17</f>
        <v>Správa železniční dopravní cesty, státní organizac</v>
      </c>
      <c r="G80" s="74"/>
      <c r="H80" s="74"/>
      <c r="I80" s="209" t="s">
        <v>39</v>
      </c>
      <c r="J80" s="208" t="str">
        <f>E23</f>
        <v>Ing. Ivan Šír, projektování dopravních staveb a.s.</v>
      </c>
      <c r="K80" s="74"/>
      <c r="L80" s="72"/>
    </row>
    <row r="81" s="1" customFormat="1" ht="14.4" customHeight="1">
      <c r="B81" s="46"/>
      <c r="C81" s="76" t="s">
        <v>37</v>
      </c>
      <c r="D81" s="74"/>
      <c r="E81" s="74"/>
      <c r="F81" s="208" t="str">
        <f>IF(E20="","",E20)</f>
        <v/>
      </c>
      <c r="G81" s="74"/>
      <c r="H81" s="74"/>
      <c r="I81" s="204"/>
      <c r="J81" s="74"/>
      <c r="K81" s="74"/>
      <c r="L81" s="72"/>
    </row>
    <row r="82" s="1" customFormat="1" ht="10.32" customHeight="1">
      <c r="B82" s="46"/>
      <c r="C82" s="74"/>
      <c r="D82" s="74"/>
      <c r="E82" s="74"/>
      <c r="F82" s="74"/>
      <c r="G82" s="74"/>
      <c r="H82" s="74"/>
      <c r="I82" s="204"/>
      <c r="J82" s="74"/>
      <c r="K82" s="74"/>
      <c r="L82" s="72"/>
    </row>
    <row r="83" s="10" customFormat="1" ht="29.28" customHeight="1">
      <c r="B83" s="210"/>
      <c r="C83" s="211" t="s">
        <v>131</v>
      </c>
      <c r="D83" s="212" t="s">
        <v>65</v>
      </c>
      <c r="E83" s="212" t="s">
        <v>61</v>
      </c>
      <c r="F83" s="212" t="s">
        <v>132</v>
      </c>
      <c r="G83" s="212" t="s">
        <v>133</v>
      </c>
      <c r="H83" s="212" t="s">
        <v>134</v>
      </c>
      <c r="I83" s="213" t="s">
        <v>135</v>
      </c>
      <c r="J83" s="212" t="s">
        <v>116</v>
      </c>
      <c r="K83" s="214" t="s">
        <v>136</v>
      </c>
      <c r="L83" s="215"/>
      <c r="M83" s="102" t="s">
        <v>137</v>
      </c>
      <c r="N83" s="103" t="s">
        <v>50</v>
      </c>
      <c r="O83" s="103" t="s">
        <v>138</v>
      </c>
      <c r="P83" s="103" t="s">
        <v>139</v>
      </c>
      <c r="Q83" s="103" t="s">
        <v>140</v>
      </c>
      <c r="R83" s="103" t="s">
        <v>141</v>
      </c>
      <c r="S83" s="103" t="s">
        <v>142</v>
      </c>
      <c r="T83" s="104" t="s">
        <v>143</v>
      </c>
    </row>
    <row r="84" s="1" customFormat="1" ht="29.28" customHeight="1">
      <c r="B84" s="46"/>
      <c r="C84" s="108" t="s">
        <v>117</v>
      </c>
      <c r="D84" s="74"/>
      <c r="E84" s="74"/>
      <c r="F84" s="74"/>
      <c r="G84" s="74"/>
      <c r="H84" s="74"/>
      <c r="I84" s="204"/>
      <c r="J84" s="216">
        <f>BK84</f>
        <v>0</v>
      </c>
      <c r="K84" s="74"/>
      <c r="L84" s="72"/>
      <c r="M84" s="105"/>
      <c r="N84" s="106"/>
      <c r="O84" s="106"/>
      <c r="P84" s="217">
        <f>P85</f>
        <v>0</v>
      </c>
      <c r="Q84" s="106"/>
      <c r="R84" s="217">
        <f>R85</f>
        <v>0</v>
      </c>
      <c r="S84" s="106"/>
      <c r="T84" s="218">
        <f>T85</f>
        <v>0</v>
      </c>
      <c r="AT84" s="23" t="s">
        <v>79</v>
      </c>
      <c r="AU84" s="23" t="s">
        <v>118</v>
      </c>
      <c r="BK84" s="219">
        <f>BK85</f>
        <v>0</v>
      </c>
    </row>
    <row r="85" s="11" customFormat="1" ht="37.44" customHeight="1">
      <c r="B85" s="220"/>
      <c r="C85" s="221"/>
      <c r="D85" s="222" t="s">
        <v>79</v>
      </c>
      <c r="E85" s="223" t="s">
        <v>612</v>
      </c>
      <c r="F85" s="223" t="s">
        <v>613</v>
      </c>
      <c r="G85" s="221"/>
      <c r="H85" s="221"/>
      <c r="I85" s="224"/>
      <c r="J85" s="225">
        <f>BK85</f>
        <v>0</v>
      </c>
      <c r="K85" s="221"/>
      <c r="L85" s="226"/>
      <c r="M85" s="227"/>
      <c r="N85" s="228"/>
      <c r="O85" s="228"/>
      <c r="P85" s="229">
        <f>P86</f>
        <v>0</v>
      </c>
      <c r="Q85" s="228"/>
      <c r="R85" s="229">
        <f>R86</f>
        <v>0</v>
      </c>
      <c r="S85" s="228"/>
      <c r="T85" s="230">
        <f>T86</f>
        <v>0</v>
      </c>
      <c r="AR85" s="231" t="s">
        <v>169</v>
      </c>
      <c r="AT85" s="232" t="s">
        <v>79</v>
      </c>
      <c r="AU85" s="232" t="s">
        <v>80</v>
      </c>
      <c r="AY85" s="231" t="s">
        <v>146</v>
      </c>
      <c r="BK85" s="233">
        <f>BK86</f>
        <v>0</v>
      </c>
    </row>
    <row r="86" s="11" customFormat="1" ht="19.92" customHeight="1">
      <c r="B86" s="220"/>
      <c r="C86" s="221"/>
      <c r="D86" s="222" t="s">
        <v>79</v>
      </c>
      <c r="E86" s="234" t="s">
        <v>614</v>
      </c>
      <c r="F86" s="234" t="s">
        <v>615</v>
      </c>
      <c r="G86" s="221"/>
      <c r="H86" s="221"/>
      <c r="I86" s="224"/>
      <c r="J86" s="235">
        <f>BK86</f>
        <v>0</v>
      </c>
      <c r="K86" s="221"/>
      <c r="L86" s="226"/>
      <c r="M86" s="227"/>
      <c r="N86" s="228"/>
      <c r="O86" s="228"/>
      <c r="P86" s="229">
        <f>SUM(P87:P88)</f>
        <v>0</v>
      </c>
      <c r="Q86" s="228"/>
      <c r="R86" s="229">
        <f>SUM(R87:R88)</f>
        <v>0</v>
      </c>
      <c r="S86" s="228"/>
      <c r="T86" s="230">
        <f>SUM(T87:T88)</f>
        <v>0</v>
      </c>
      <c r="AR86" s="231" t="s">
        <v>169</v>
      </c>
      <c r="AT86" s="232" t="s">
        <v>79</v>
      </c>
      <c r="AU86" s="232" t="s">
        <v>87</v>
      </c>
      <c r="AY86" s="231" t="s">
        <v>146</v>
      </c>
      <c r="BK86" s="233">
        <f>SUM(BK87:BK88)</f>
        <v>0</v>
      </c>
    </row>
    <row r="87" s="1" customFormat="1" ht="16.5" customHeight="1">
      <c r="B87" s="46"/>
      <c r="C87" s="236" t="s">
        <v>87</v>
      </c>
      <c r="D87" s="236" t="s">
        <v>148</v>
      </c>
      <c r="E87" s="237" t="s">
        <v>660</v>
      </c>
      <c r="F87" s="238" t="s">
        <v>661</v>
      </c>
      <c r="G87" s="239" t="s">
        <v>618</v>
      </c>
      <c r="H87" s="240">
        <v>1</v>
      </c>
      <c r="I87" s="241"/>
      <c r="J87" s="242">
        <f>ROUND(I87*H87,2)</f>
        <v>0</v>
      </c>
      <c r="K87" s="238" t="s">
        <v>152</v>
      </c>
      <c r="L87" s="72"/>
      <c r="M87" s="243" t="s">
        <v>45</v>
      </c>
      <c r="N87" s="244" t="s">
        <v>51</v>
      </c>
      <c r="O87" s="47"/>
      <c r="P87" s="245">
        <f>O87*H87</f>
        <v>0</v>
      </c>
      <c r="Q87" s="245">
        <v>0</v>
      </c>
      <c r="R87" s="245">
        <f>Q87*H87</f>
        <v>0</v>
      </c>
      <c r="S87" s="245">
        <v>0</v>
      </c>
      <c r="T87" s="246">
        <f>S87*H87</f>
        <v>0</v>
      </c>
      <c r="AR87" s="23" t="s">
        <v>619</v>
      </c>
      <c r="AT87" s="23" t="s">
        <v>148</v>
      </c>
      <c r="AU87" s="23" t="s">
        <v>89</v>
      </c>
      <c r="AY87" s="23" t="s">
        <v>146</v>
      </c>
      <c r="BE87" s="247">
        <f>IF(N87="základní",J87,0)</f>
        <v>0</v>
      </c>
      <c r="BF87" s="247">
        <f>IF(N87="snížená",J87,0)</f>
        <v>0</v>
      </c>
      <c r="BG87" s="247">
        <f>IF(N87="zákl. přenesená",J87,0)</f>
        <v>0</v>
      </c>
      <c r="BH87" s="247">
        <f>IF(N87="sníž. přenesená",J87,0)</f>
        <v>0</v>
      </c>
      <c r="BI87" s="247">
        <f>IF(N87="nulová",J87,0)</f>
        <v>0</v>
      </c>
      <c r="BJ87" s="23" t="s">
        <v>87</v>
      </c>
      <c r="BK87" s="247">
        <f>ROUND(I87*H87,2)</f>
        <v>0</v>
      </c>
      <c r="BL87" s="23" t="s">
        <v>619</v>
      </c>
      <c r="BM87" s="23" t="s">
        <v>662</v>
      </c>
    </row>
    <row r="88" s="1" customFormat="1">
      <c r="B88" s="46"/>
      <c r="C88" s="74"/>
      <c r="D88" s="250" t="s">
        <v>219</v>
      </c>
      <c r="E88" s="74"/>
      <c r="F88" s="281" t="s">
        <v>663</v>
      </c>
      <c r="G88" s="74"/>
      <c r="H88" s="74"/>
      <c r="I88" s="204"/>
      <c r="J88" s="74"/>
      <c r="K88" s="74"/>
      <c r="L88" s="72"/>
      <c r="M88" s="287"/>
      <c r="N88" s="284"/>
      <c r="O88" s="284"/>
      <c r="P88" s="284"/>
      <c r="Q88" s="284"/>
      <c r="R88" s="284"/>
      <c r="S88" s="284"/>
      <c r="T88" s="288"/>
      <c r="AT88" s="23" t="s">
        <v>219</v>
      </c>
      <c r="AU88" s="23" t="s">
        <v>89</v>
      </c>
    </row>
    <row r="89" s="1" customFormat="1" ht="6.96" customHeight="1">
      <c r="B89" s="67"/>
      <c r="C89" s="68"/>
      <c r="D89" s="68"/>
      <c r="E89" s="68"/>
      <c r="F89" s="68"/>
      <c r="G89" s="68"/>
      <c r="H89" s="68"/>
      <c r="I89" s="179"/>
      <c r="J89" s="68"/>
      <c r="K89" s="68"/>
      <c r="L89" s="72"/>
    </row>
  </sheetData>
  <sheetProtection sheet="1" autoFilter="0" formatColumns="0" formatRows="0" objects="1" scenarios="1" spinCount="100000" saltValue="12L8gN5pmM3DSVabfAzvSGxHcvvdhTyTLIgLhuKw56Z3KLjmT+irudLKxUfn+mzS4W5MfQ442KfzkicfFDuPzg==" hashValue="EzcMuKMDGY2hhelp+Az6HfF0Saltq5Pm6IaVhR7Bt8OQCVeUYAcTOH2ShbG5lvOKqYgsAAL8dd0JaXoN6dHaLw==" algorithmName="SHA-512" password="CC35"/>
  <autoFilter ref="C83:K88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2:H72"/>
    <mergeCell ref="E74:H74"/>
    <mergeCell ref="E76:H76"/>
    <mergeCell ref="G1:H1"/>
    <mergeCell ref="L2:V2"/>
  </mergeCells>
  <hyperlinks>
    <hyperlink ref="F1:G1" location="C2" display="1) Krycí list soupisu"/>
    <hyperlink ref="G1:H1" location="C58" display="2) Rekapitulace"/>
    <hyperlink ref="J1" location="C83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89" customWidth="1"/>
    <col min="2" max="2" width="1.664063" style="289" customWidth="1"/>
    <col min="3" max="4" width="5" style="289" customWidth="1"/>
    <col min="5" max="5" width="11.67" style="289" customWidth="1"/>
    <col min="6" max="6" width="9.17" style="289" customWidth="1"/>
    <col min="7" max="7" width="5" style="289" customWidth="1"/>
    <col min="8" max="8" width="77.83" style="289" customWidth="1"/>
    <col min="9" max="10" width="20" style="289" customWidth="1"/>
    <col min="11" max="11" width="1.664063" style="289" customWidth="1"/>
  </cols>
  <sheetData>
    <row r="1" ht="37.5" customHeight="1"/>
    <row r="2" ht="7.5" customHeight="1">
      <c r="B2" s="290"/>
      <c r="C2" s="291"/>
      <c r="D2" s="291"/>
      <c r="E2" s="291"/>
      <c r="F2" s="291"/>
      <c r="G2" s="291"/>
      <c r="H2" s="291"/>
      <c r="I2" s="291"/>
      <c r="J2" s="291"/>
      <c r="K2" s="292"/>
    </row>
    <row r="3" s="14" customFormat="1" ht="45" customHeight="1">
      <c r="B3" s="293"/>
      <c r="C3" s="294" t="s">
        <v>664</v>
      </c>
      <c r="D3" s="294"/>
      <c r="E3" s="294"/>
      <c r="F3" s="294"/>
      <c r="G3" s="294"/>
      <c r="H3" s="294"/>
      <c r="I3" s="294"/>
      <c r="J3" s="294"/>
      <c r="K3" s="295"/>
    </row>
    <row r="4" ht="25.5" customHeight="1">
      <c r="B4" s="296"/>
      <c r="C4" s="297" t="s">
        <v>665</v>
      </c>
      <c r="D4" s="297"/>
      <c r="E4" s="297"/>
      <c r="F4" s="297"/>
      <c r="G4" s="297"/>
      <c r="H4" s="297"/>
      <c r="I4" s="297"/>
      <c r="J4" s="297"/>
      <c r="K4" s="298"/>
    </row>
    <row r="5" ht="5.25" customHeight="1">
      <c r="B5" s="296"/>
      <c r="C5" s="299"/>
      <c r="D5" s="299"/>
      <c r="E5" s="299"/>
      <c r="F5" s="299"/>
      <c r="G5" s="299"/>
      <c r="H5" s="299"/>
      <c r="I5" s="299"/>
      <c r="J5" s="299"/>
      <c r="K5" s="298"/>
    </row>
    <row r="6" ht="15" customHeight="1">
      <c r="B6" s="296"/>
      <c r="C6" s="300" t="s">
        <v>666</v>
      </c>
      <c r="D6" s="300"/>
      <c r="E6" s="300"/>
      <c r="F6" s="300"/>
      <c r="G6" s="300"/>
      <c r="H6" s="300"/>
      <c r="I6" s="300"/>
      <c r="J6" s="300"/>
      <c r="K6" s="298"/>
    </row>
    <row r="7" ht="15" customHeight="1">
      <c r="B7" s="301"/>
      <c r="C7" s="300" t="s">
        <v>667</v>
      </c>
      <c r="D7" s="300"/>
      <c r="E7" s="300"/>
      <c r="F7" s="300"/>
      <c r="G7" s="300"/>
      <c r="H7" s="300"/>
      <c r="I7" s="300"/>
      <c r="J7" s="300"/>
      <c r="K7" s="298"/>
    </row>
    <row r="8" ht="12.75" customHeight="1">
      <c r="B8" s="301"/>
      <c r="C8" s="300"/>
      <c r="D8" s="300"/>
      <c r="E8" s="300"/>
      <c r="F8" s="300"/>
      <c r="G8" s="300"/>
      <c r="H8" s="300"/>
      <c r="I8" s="300"/>
      <c r="J8" s="300"/>
      <c r="K8" s="298"/>
    </row>
    <row r="9" ht="15" customHeight="1">
      <c r="B9" s="301"/>
      <c r="C9" s="300" t="s">
        <v>668</v>
      </c>
      <c r="D9" s="300"/>
      <c r="E9" s="300"/>
      <c r="F9" s="300"/>
      <c r="G9" s="300"/>
      <c r="H9" s="300"/>
      <c r="I9" s="300"/>
      <c r="J9" s="300"/>
      <c r="K9" s="298"/>
    </row>
    <row r="10" ht="15" customHeight="1">
      <c r="B10" s="301"/>
      <c r="C10" s="300"/>
      <c r="D10" s="300" t="s">
        <v>669</v>
      </c>
      <c r="E10" s="300"/>
      <c r="F10" s="300"/>
      <c r="G10" s="300"/>
      <c r="H10" s="300"/>
      <c r="I10" s="300"/>
      <c r="J10" s="300"/>
      <c r="K10" s="298"/>
    </row>
    <row r="11" ht="15" customHeight="1">
      <c r="B11" s="301"/>
      <c r="C11" s="302"/>
      <c r="D11" s="300" t="s">
        <v>670</v>
      </c>
      <c r="E11" s="300"/>
      <c r="F11" s="300"/>
      <c r="G11" s="300"/>
      <c r="H11" s="300"/>
      <c r="I11" s="300"/>
      <c r="J11" s="300"/>
      <c r="K11" s="298"/>
    </row>
    <row r="12" ht="12.75" customHeight="1">
      <c r="B12" s="301"/>
      <c r="C12" s="302"/>
      <c r="D12" s="302"/>
      <c r="E12" s="302"/>
      <c r="F12" s="302"/>
      <c r="G12" s="302"/>
      <c r="H12" s="302"/>
      <c r="I12" s="302"/>
      <c r="J12" s="302"/>
      <c r="K12" s="298"/>
    </row>
    <row r="13" ht="15" customHeight="1">
      <c r="B13" s="301"/>
      <c r="C13" s="302"/>
      <c r="D13" s="300" t="s">
        <v>671</v>
      </c>
      <c r="E13" s="300"/>
      <c r="F13" s="300"/>
      <c r="G13" s="300"/>
      <c r="H13" s="300"/>
      <c r="I13" s="300"/>
      <c r="J13" s="300"/>
      <c r="K13" s="298"/>
    </row>
    <row r="14" ht="15" customHeight="1">
      <c r="B14" s="301"/>
      <c r="C14" s="302"/>
      <c r="D14" s="300" t="s">
        <v>672</v>
      </c>
      <c r="E14" s="300"/>
      <c r="F14" s="300"/>
      <c r="G14" s="300"/>
      <c r="H14" s="300"/>
      <c r="I14" s="300"/>
      <c r="J14" s="300"/>
      <c r="K14" s="298"/>
    </row>
    <row r="15" ht="15" customHeight="1">
      <c r="B15" s="301"/>
      <c r="C15" s="302"/>
      <c r="D15" s="300" t="s">
        <v>673</v>
      </c>
      <c r="E15" s="300"/>
      <c r="F15" s="300"/>
      <c r="G15" s="300"/>
      <c r="H15" s="300"/>
      <c r="I15" s="300"/>
      <c r="J15" s="300"/>
      <c r="K15" s="298"/>
    </row>
    <row r="16" ht="15" customHeight="1">
      <c r="B16" s="301"/>
      <c r="C16" s="302"/>
      <c r="D16" s="302"/>
      <c r="E16" s="303" t="s">
        <v>674</v>
      </c>
      <c r="F16" s="300" t="s">
        <v>675</v>
      </c>
      <c r="G16" s="300"/>
      <c r="H16" s="300"/>
      <c r="I16" s="300"/>
      <c r="J16" s="300"/>
      <c r="K16" s="298"/>
    </row>
    <row r="17" ht="15" customHeight="1">
      <c r="B17" s="301"/>
      <c r="C17" s="302"/>
      <c r="D17" s="302"/>
      <c r="E17" s="303" t="s">
        <v>86</v>
      </c>
      <c r="F17" s="300" t="s">
        <v>676</v>
      </c>
      <c r="G17" s="300"/>
      <c r="H17" s="300"/>
      <c r="I17" s="300"/>
      <c r="J17" s="300"/>
      <c r="K17" s="298"/>
    </row>
    <row r="18" ht="15" customHeight="1">
      <c r="B18" s="301"/>
      <c r="C18" s="302"/>
      <c r="D18" s="302"/>
      <c r="E18" s="303" t="s">
        <v>677</v>
      </c>
      <c r="F18" s="300" t="s">
        <v>678</v>
      </c>
      <c r="G18" s="300"/>
      <c r="H18" s="300"/>
      <c r="I18" s="300"/>
      <c r="J18" s="300"/>
      <c r="K18" s="298"/>
    </row>
    <row r="19" ht="15" customHeight="1">
      <c r="B19" s="301"/>
      <c r="C19" s="302"/>
      <c r="D19" s="302"/>
      <c r="E19" s="303" t="s">
        <v>97</v>
      </c>
      <c r="F19" s="300" t="s">
        <v>679</v>
      </c>
      <c r="G19" s="300"/>
      <c r="H19" s="300"/>
      <c r="I19" s="300"/>
      <c r="J19" s="300"/>
      <c r="K19" s="298"/>
    </row>
    <row r="20" ht="15" customHeight="1">
      <c r="B20" s="301"/>
      <c r="C20" s="302"/>
      <c r="D20" s="302"/>
      <c r="E20" s="303" t="s">
        <v>680</v>
      </c>
      <c r="F20" s="300" t="s">
        <v>681</v>
      </c>
      <c r="G20" s="300"/>
      <c r="H20" s="300"/>
      <c r="I20" s="300"/>
      <c r="J20" s="300"/>
      <c r="K20" s="298"/>
    </row>
    <row r="21" ht="15" customHeight="1">
      <c r="B21" s="301"/>
      <c r="C21" s="302"/>
      <c r="D21" s="302"/>
      <c r="E21" s="303" t="s">
        <v>93</v>
      </c>
      <c r="F21" s="300" t="s">
        <v>682</v>
      </c>
      <c r="G21" s="300"/>
      <c r="H21" s="300"/>
      <c r="I21" s="300"/>
      <c r="J21" s="300"/>
      <c r="K21" s="298"/>
    </row>
    <row r="22" ht="12.75" customHeight="1">
      <c r="B22" s="301"/>
      <c r="C22" s="302"/>
      <c r="D22" s="302"/>
      <c r="E22" s="302"/>
      <c r="F22" s="302"/>
      <c r="G22" s="302"/>
      <c r="H22" s="302"/>
      <c r="I22" s="302"/>
      <c r="J22" s="302"/>
      <c r="K22" s="298"/>
    </row>
    <row r="23" ht="15" customHeight="1">
      <c r="B23" s="301"/>
      <c r="C23" s="300" t="s">
        <v>683</v>
      </c>
      <c r="D23" s="300"/>
      <c r="E23" s="300"/>
      <c r="F23" s="300"/>
      <c r="G23" s="300"/>
      <c r="H23" s="300"/>
      <c r="I23" s="300"/>
      <c r="J23" s="300"/>
      <c r="K23" s="298"/>
    </row>
    <row r="24" ht="15" customHeight="1">
      <c r="B24" s="301"/>
      <c r="C24" s="300" t="s">
        <v>684</v>
      </c>
      <c r="D24" s="300"/>
      <c r="E24" s="300"/>
      <c r="F24" s="300"/>
      <c r="G24" s="300"/>
      <c r="H24" s="300"/>
      <c r="I24" s="300"/>
      <c r="J24" s="300"/>
      <c r="K24" s="298"/>
    </row>
    <row r="25" ht="15" customHeight="1">
      <c r="B25" s="301"/>
      <c r="C25" s="300"/>
      <c r="D25" s="300" t="s">
        <v>685</v>
      </c>
      <c r="E25" s="300"/>
      <c r="F25" s="300"/>
      <c r="G25" s="300"/>
      <c r="H25" s="300"/>
      <c r="I25" s="300"/>
      <c r="J25" s="300"/>
      <c r="K25" s="298"/>
    </row>
    <row r="26" ht="15" customHeight="1">
      <c r="B26" s="301"/>
      <c r="C26" s="302"/>
      <c r="D26" s="300" t="s">
        <v>686</v>
      </c>
      <c r="E26" s="300"/>
      <c r="F26" s="300"/>
      <c r="G26" s="300"/>
      <c r="H26" s="300"/>
      <c r="I26" s="300"/>
      <c r="J26" s="300"/>
      <c r="K26" s="298"/>
    </row>
    <row r="27" ht="12.75" customHeight="1">
      <c r="B27" s="301"/>
      <c r="C27" s="302"/>
      <c r="D27" s="302"/>
      <c r="E27" s="302"/>
      <c r="F27" s="302"/>
      <c r="G27" s="302"/>
      <c r="H27" s="302"/>
      <c r="I27" s="302"/>
      <c r="J27" s="302"/>
      <c r="K27" s="298"/>
    </row>
    <row r="28" ht="15" customHeight="1">
      <c r="B28" s="301"/>
      <c r="C28" s="302"/>
      <c r="D28" s="300" t="s">
        <v>687</v>
      </c>
      <c r="E28" s="300"/>
      <c r="F28" s="300"/>
      <c r="G28" s="300"/>
      <c r="H28" s="300"/>
      <c r="I28" s="300"/>
      <c r="J28" s="300"/>
      <c r="K28" s="298"/>
    </row>
    <row r="29" ht="15" customHeight="1">
      <c r="B29" s="301"/>
      <c r="C29" s="302"/>
      <c r="D29" s="300" t="s">
        <v>688</v>
      </c>
      <c r="E29" s="300"/>
      <c r="F29" s="300"/>
      <c r="G29" s="300"/>
      <c r="H29" s="300"/>
      <c r="I29" s="300"/>
      <c r="J29" s="300"/>
      <c r="K29" s="298"/>
    </row>
    <row r="30" ht="12.75" customHeight="1">
      <c r="B30" s="301"/>
      <c r="C30" s="302"/>
      <c r="D30" s="302"/>
      <c r="E30" s="302"/>
      <c r="F30" s="302"/>
      <c r="G30" s="302"/>
      <c r="H30" s="302"/>
      <c r="I30" s="302"/>
      <c r="J30" s="302"/>
      <c r="K30" s="298"/>
    </row>
    <row r="31" ht="15" customHeight="1">
      <c r="B31" s="301"/>
      <c r="C31" s="302"/>
      <c r="D31" s="300" t="s">
        <v>689</v>
      </c>
      <c r="E31" s="300"/>
      <c r="F31" s="300"/>
      <c r="G31" s="300"/>
      <c r="H31" s="300"/>
      <c r="I31" s="300"/>
      <c r="J31" s="300"/>
      <c r="K31" s="298"/>
    </row>
    <row r="32" ht="15" customHeight="1">
      <c r="B32" s="301"/>
      <c r="C32" s="302"/>
      <c r="D32" s="300" t="s">
        <v>690</v>
      </c>
      <c r="E32" s="300"/>
      <c r="F32" s="300"/>
      <c r="G32" s="300"/>
      <c r="H32" s="300"/>
      <c r="I32" s="300"/>
      <c r="J32" s="300"/>
      <c r="K32" s="298"/>
    </row>
    <row r="33" ht="15" customHeight="1">
      <c r="B33" s="301"/>
      <c r="C33" s="302"/>
      <c r="D33" s="300" t="s">
        <v>691</v>
      </c>
      <c r="E33" s="300"/>
      <c r="F33" s="300"/>
      <c r="G33" s="300"/>
      <c r="H33" s="300"/>
      <c r="I33" s="300"/>
      <c r="J33" s="300"/>
      <c r="K33" s="298"/>
    </row>
    <row r="34" ht="15" customHeight="1">
      <c r="B34" s="301"/>
      <c r="C34" s="302"/>
      <c r="D34" s="300"/>
      <c r="E34" s="304" t="s">
        <v>131</v>
      </c>
      <c r="F34" s="300"/>
      <c r="G34" s="300" t="s">
        <v>692</v>
      </c>
      <c r="H34" s="300"/>
      <c r="I34" s="300"/>
      <c r="J34" s="300"/>
      <c r="K34" s="298"/>
    </row>
    <row r="35" ht="30.75" customHeight="1">
      <c r="B35" s="301"/>
      <c r="C35" s="302"/>
      <c r="D35" s="300"/>
      <c r="E35" s="304" t="s">
        <v>693</v>
      </c>
      <c r="F35" s="300"/>
      <c r="G35" s="300" t="s">
        <v>694</v>
      </c>
      <c r="H35" s="300"/>
      <c r="I35" s="300"/>
      <c r="J35" s="300"/>
      <c r="K35" s="298"/>
    </row>
    <row r="36" ht="15" customHeight="1">
      <c r="B36" s="301"/>
      <c r="C36" s="302"/>
      <c r="D36" s="300"/>
      <c r="E36" s="304" t="s">
        <v>61</v>
      </c>
      <c r="F36" s="300"/>
      <c r="G36" s="300" t="s">
        <v>695</v>
      </c>
      <c r="H36" s="300"/>
      <c r="I36" s="300"/>
      <c r="J36" s="300"/>
      <c r="K36" s="298"/>
    </row>
    <row r="37" ht="15" customHeight="1">
      <c r="B37" s="301"/>
      <c r="C37" s="302"/>
      <c r="D37" s="300"/>
      <c r="E37" s="304" t="s">
        <v>132</v>
      </c>
      <c r="F37" s="300"/>
      <c r="G37" s="300" t="s">
        <v>696</v>
      </c>
      <c r="H37" s="300"/>
      <c r="I37" s="300"/>
      <c r="J37" s="300"/>
      <c r="K37" s="298"/>
    </row>
    <row r="38" ht="15" customHeight="1">
      <c r="B38" s="301"/>
      <c r="C38" s="302"/>
      <c r="D38" s="300"/>
      <c r="E38" s="304" t="s">
        <v>133</v>
      </c>
      <c r="F38" s="300"/>
      <c r="G38" s="300" t="s">
        <v>697</v>
      </c>
      <c r="H38" s="300"/>
      <c r="I38" s="300"/>
      <c r="J38" s="300"/>
      <c r="K38" s="298"/>
    </row>
    <row r="39" ht="15" customHeight="1">
      <c r="B39" s="301"/>
      <c r="C39" s="302"/>
      <c r="D39" s="300"/>
      <c r="E39" s="304" t="s">
        <v>134</v>
      </c>
      <c r="F39" s="300"/>
      <c r="G39" s="300" t="s">
        <v>698</v>
      </c>
      <c r="H39" s="300"/>
      <c r="I39" s="300"/>
      <c r="J39" s="300"/>
      <c r="K39" s="298"/>
    </row>
    <row r="40" ht="15" customHeight="1">
      <c r="B40" s="301"/>
      <c r="C40" s="302"/>
      <c r="D40" s="300"/>
      <c r="E40" s="304" t="s">
        <v>699</v>
      </c>
      <c r="F40" s="300"/>
      <c r="G40" s="300" t="s">
        <v>700</v>
      </c>
      <c r="H40" s="300"/>
      <c r="I40" s="300"/>
      <c r="J40" s="300"/>
      <c r="K40" s="298"/>
    </row>
    <row r="41" ht="15" customHeight="1">
      <c r="B41" s="301"/>
      <c r="C41" s="302"/>
      <c r="D41" s="300"/>
      <c r="E41" s="304"/>
      <c r="F41" s="300"/>
      <c r="G41" s="300" t="s">
        <v>701</v>
      </c>
      <c r="H41" s="300"/>
      <c r="I41" s="300"/>
      <c r="J41" s="300"/>
      <c r="K41" s="298"/>
    </row>
    <row r="42" ht="15" customHeight="1">
      <c r="B42" s="301"/>
      <c r="C42" s="302"/>
      <c r="D42" s="300"/>
      <c r="E42" s="304" t="s">
        <v>702</v>
      </c>
      <c r="F42" s="300"/>
      <c r="G42" s="300" t="s">
        <v>703</v>
      </c>
      <c r="H42" s="300"/>
      <c r="I42" s="300"/>
      <c r="J42" s="300"/>
      <c r="K42" s="298"/>
    </row>
    <row r="43" ht="15" customHeight="1">
      <c r="B43" s="301"/>
      <c r="C43" s="302"/>
      <c r="D43" s="300"/>
      <c r="E43" s="304" t="s">
        <v>136</v>
      </c>
      <c r="F43" s="300"/>
      <c r="G43" s="300" t="s">
        <v>704</v>
      </c>
      <c r="H43" s="300"/>
      <c r="I43" s="300"/>
      <c r="J43" s="300"/>
      <c r="K43" s="298"/>
    </row>
    <row r="44" ht="12.75" customHeight="1">
      <c r="B44" s="301"/>
      <c r="C44" s="302"/>
      <c r="D44" s="300"/>
      <c r="E44" s="300"/>
      <c r="F44" s="300"/>
      <c r="G44" s="300"/>
      <c r="H44" s="300"/>
      <c r="I44" s="300"/>
      <c r="J44" s="300"/>
      <c r="K44" s="298"/>
    </row>
    <row r="45" ht="15" customHeight="1">
      <c r="B45" s="301"/>
      <c r="C45" s="302"/>
      <c r="D45" s="300" t="s">
        <v>705</v>
      </c>
      <c r="E45" s="300"/>
      <c r="F45" s="300"/>
      <c r="G45" s="300"/>
      <c r="H45" s="300"/>
      <c r="I45" s="300"/>
      <c r="J45" s="300"/>
      <c r="K45" s="298"/>
    </row>
    <row r="46" ht="15" customHeight="1">
      <c r="B46" s="301"/>
      <c r="C46" s="302"/>
      <c r="D46" s="302"/>
      <c r="E46" s="300" t="s">
        <v>706</v>
      </c>
      <c r="F46" s="300"/>
      <c r="G46" s="300"/>
      <c r="H46" s="300"/>
      <c r="I46" s="300"/>
      <c r="J46" s="300"/>
      <c r="K46" s="298"/>
    </row>
    <row r="47" ht="15" customHeight="1">
      <c r="B47" s="301"/>
      <c r="C47" s="302"/>
      <c r="D47" s="302"/>
      <c r="E47" s="300" t="s">
        <v>707</v>
      </c>
      <c r="F47" s="300"/>
      <c r="G47" s="300"/>
      <c r="H47" s="300"/>
      <c r="I47" s="300"/>
      <c r="J47" s="300"/>
      <c r="K47" s="298"/>
    </row>
    <row r="48" ht="15" customHeight="1">
      <c r="B48" s="301"/>
      <c r="C48" s="302"/>
      <c r="D48" s="302"/>
      <c r="E48" s="300" t="s">
        <v>708</v>
      </c>
      <c r="F48" s="300"/>
      <c r="G48" s="300"/>
      <c r="H48" s="300"/>
      <c r="I48" s="300"/>
      <c r="J48" s="300"/>
      <c r="K48" s="298"/>
    </row>
    <row r="49" ht="15" customHeight="1">
      <c r="B49" s="301"/>
      <c r="C49" s="302"/>
      <c r="D49" s="300" t="s">
        <v>709</v>
      </c>
      <c r="E49" s="300"/>
      <c r="F49" s="300"/>
      <c r="G49" s="300"/>
      <c r="H49" s="300"/>
      <c r="I49" s="300"/>
      <c r="J49" s="300"/>
      <c r="K49" s="298"/>
    </row>
    <row r="50" ht="25.5" customHeight="1">
      <c r="B50" s="296"/>
      <c r="C50" s="297" t="s">
        <v>710</v>
      </c>
      <c r="D50" s="297"/>
      <c r="E50" s="297"/>
      <c r="F50" s="297"/>
      <c r="G50" s="297"/>
      <c r="H50" s="297"/>
      <c r="I50" s="297"/>
      <c r="J50" s="297"/>
      <c r="K50" s="298"/>
    </row>
    <row r="51" ht="5.25" customHeight="1">
      <c r="B51" s="296"/>
      <c r="C51" s="299"/>
      <c r="D51" s="299"/>
      <c r="E51" s="299"/>
      <c r="F51" s="299"/>
      <c r="G51" s="299"/>
      <c r="H51" s="299"/>
      <c r="I51" s="299"/>
      <c r="J51" s="299"/>
      <c r="K51" s="298"/>
    </row>
    <row r="52" ht="15" customHeight="1">
      <c r="B52" s="296"/>
      <c r="C52" s="300" t="s">
        <v>711</v>
      </c>
      <c r="D52" s="300"/>
      <c r="E52" s="300"/>
      <c r="F52" s="300"/>
      <c r="G52" s="300"/>
      <c r="H52" s="300"/>
      <c r="I52" s="300"/>
      <c r="J52" s="300"/>
      <c r="K52" s="298"/>
    </row>
    <row r="53" ht="15" customHeight="1">
      <c r="B53" s="296"/>
      <c r="C53" s="300" t="s">
        <v>712</v>
      </c>
      <c r="D53" s="300"/>
      <c r="E53" s="300"/>
      <c r="F53" s="300"/>
      <c r="G53" s="300"/>
      <c r="H53" s="300"/>
      <c r="I53" s="300"/>
      <c r="J53" s="300"/>
      <c r="K53" s="298"/>
    </row>
    <row r="54" ht="12.75" customHeight="1">
      <c r="B54" s="296"/>
      <c r="C54" s="300"/>
      <c r="D54" s="300"/>
      <c r="E54" s="300"/>
      <c r="F54" s="300"/>
      <c r="G54" s="300"/>
      <c r="H54" s="300"/>
      <c r="I54" s="300"/>
      <c r="J54" s="300"/>
      <c r="K54" s="298"/>
    </row>
    <row r="55" ht="15" customHeight="1">
      <c r="B55" s="296"/>
      <c r="C55" s="300" t="s">
        <v>713</v>
      </c>
      <c r="D55" s="300"/>
      <c r="E55" s="300"/>
      <c r="F55" s="300"/>
      <c r="G55" s="300"/>
      <c r="H55" s="300"/>
      <c r="I55" s="300"/>
      <c r="J55" s="300"/>
      <c r="K55" s="298"/>
    </row>
    <row r="56" ht="15" customHeight="1">
      <c r="B56" s="296"/>
      <c r="C56" s="302"/>
      <c r="D56" s="300" t="s">
        <v>714</v>
      </c>
      <c r="E56" s="300"/>
      <c r="F56" s="300"/>
      <c r="G56" s="300"/>
      <c r="H56" s="300"/>
      <c r="I56" s="300"/>
      <c r="J56" s="300"/>
      <c r="K56" s="298"/>
    </row>
    <row r="57" ht="15" customHeight="1">
      <c r="B57" s="296"/>
      <c r="C57" s="302"/>
      <c r="D57" s="300" t="s">
        <v>715</v>
      </c>
      <c r="E57" s="300"/>
      <c r="F57" s="300"/>
      <c r="G57" s="300"/>
      <c r="H57" s="300"/>
      <c r="I57" s="300"/>
      <c r="J57" s="300"/>
      <c r="K57" s="298"/>
    </row>
    <row r="58" ht="15" customHeight="1">
      <c r="B58" s="296"/>
      <c r="C58" s="302"/>
      <c r="D58" s="300" t="s">
        <v>716</v>
      </c>
      <c r="E58" s="300"/>
      <c r="F58" s="300"/>
      <c r="G58" s="300"/>
      <c r="H58" s="300"/>
      <c r="I58" s="300"/>
      <c r="J58" s="300"/>
      <c r="K58" s="298"/>
    </row>
    <row r="59" ht="15" customHeight="1">
      <c r="B59" s="296"/>
      <c r="C59" s="302"/>
      <c r="D59" s="300" t="s">
        <v>717</v>
      </c>
      <c r="E59" s="300"/>
      <c r="F59" s="300"/>
      <c r="G59" s="300"/>
      <c r="H59" s="300"/>
      <c r="I59" s="300"/>
      <c r="J59" s="300"/>
      <c r="K59" s="298"/>
    </row>
    <row r="60" ht="15" customHeight="1">
      <c r="B60" s="296"/>
      <c r="C60" s="302"/>
      <c r="D60" s="305" t="s">
        <v>718</v>
      </c>
      <c r="E60" s="305"/>
      <c r="F60" s="305"/>
      <c r="G60" s="305"/>
      <c r="H60" s="305"/>
      <c r="I60" s="305"/>
      <c r="J60" s="305"/>
      <c r="K60" s="298"/>
    </row>
    <row r="61" ht="15" customHeight="1">
      <c r="B61" s="296"/>
      <c r="C61" s="302"/>
      <c r="D61" s="300" t="s">
        <v>719</v>
      </c>
      <c r="E61" s="300"/>
      <c r="F61" s="300"/>
      <c r="G61" s="300"/>
      <c r="H61" s="300"/>
      <c r="I61" s="300"/>
      <c r="J61" s="300"/>
      <c r="K61" s="298"/>
    </row>
    <row r="62" ht="12.75" customHeight="1">
      <c r="B62" s="296"/>
      <c r="C62" s="302"/>
      <c r="D62" s="302"/>
      <c r="E62" s="306"/>
      <c r="F62" s="302"/>
      <c r="G62" s="302"/>
      <c r="H62" s="302"/>
      <c r="I62" s="302"/>
      <c r="J62" s="302"/>
      <c r="K62" s="298"/>
    </row>
    <row r="63" ht="15" customHeight="1">
      <c r="B63" s="296"/>
      <c r="C63" s="302"/>
      <c r="D63" s="300" t="s">
        <v>720</v>
      </c>
      <c r="E63" s="300"/>
      <c r="F63" s="300"/>
      <c r="G63" s="300"/>
      <c r="H63" s="300"/>
      <c r="I63" s="300"/>
      <c r="J63" s="300"/>
      <c r="K63" s="298"/>
    </row>
    <row r="64" ht="15" customHeight="1">
      <c r="B64" s="296"/>
      <c r="C64" s="302"/>
      <c r="D64" s="305" t="s">
        <v>721</v>
      </c>
      <c r="E64" s="305"/>
      <c r="F64" s="305"/>
      <c r="G64" s="305"/>
      <c r="H64" s="305"/>
      <c r="I64" s="305"/>
      <c r="J64" s="305"/>
      <c r="K64" s="298"/>
    </row>
    <row r="65" ht="15" customHeight="1">
      <c r="B65" s="296"/>
      <c r="C65" s="302"/>
      <c r="D65" s="300" t="s">
        <v>722</v>
      </c>
      <c r="E65" s="300"/>
      <c r="F65" s="300"/>
      <c r="G65" s="300"/>
      <c r="H65" s="300"/>
      <c r="I65" s="300"/>
      <c r="J65" s="300"/>
      <c r="K65" s="298"/>
    </row>
    <row r="66" ht="15" customHeight="1">
      <c r="B66" s="296"/>
      <c r="C66" s="302"/>
      <c r="D66" s="300" t="s">
        <v>723</v>
      </c>
      <c r="E66" s="300"/>
      <c r="F66" s="300"/>
      <c r="G66" s="300"/>
      <c r="H66" s="300"/>
      <c r="I66" s="300"/>
      <c r="J66" s="300"/>
      <c r="K66" s="298"/>
    </row>
    <row r="67" ht="15" customHeight="1">
      <c r="B67" s="296"/>
      <c r="C67" s="302"/>
      <c r="D67" s="300" t="s">
        <v>724</v>
      </c>
      <c r="E67" s="300"/>
      <c r="F67" s="300"/>
      <c r="G67" s="300"/>
      <c r="H67" s="300"/>
      <c r="I67" s="300"/>
      <c r="J67" s="300"/>
      <c r="K67" s="298"/>
    </row>
    <row r="68" ht="15" customHeight="1">
      <c r="B68" s="296"/>
      <c r="C68" s="302"/>
      <c r="D68" s="300" t="s">
        <v>725</v>
      </c>
      <c r="E68" s="300"/>
      <c r="F68" s="300"/>
      <c r="G68" s="300"/>
      <c r="H68" s="300"/>
      <c r="I68" s="300"/>
      <c r="J68" s="300"/>
      <c r="K68" s="298"/>
    </row>
    <row r="69" ht="12.75" customHeight="1">
      <c r="B69" s="307"/>
      <c r="C69" s="308"/>
      <c r="D69" s="308"/>
      <c r="E69" s="308"/>
      <c r="F69" s="308"/>
      <c r="G69" s="308"/>
      <c r="H69" s="308"/>
      <c r="I69" s="308"/>
      <c r="J69" s="308"/>
      <c r="K69" s="309"/>
    </row>
    <row r="70" ht="18.75" customHeight="1">
      <c r="B70" s="310"/>
      <c r="C70" s="310"/>
      <c r="D70" s="310"/>
      <c r="E70" s="310"/>
      <c r="F70" s="310"/>
      <c r="G70" s="310"/>
      <c r="H70" s="310"/>
      <c r="I70" s="310"/>
      <c r="J70" s="310"/>
      <c r="K70" s="311"/>
    </row>
    <row r="71" ht="18.75" customHeight="1">
      <c r="B71" s="311"/>
      <c r="C71" s="311"/>
      <c r="D71" s="311"/>
      <c r="E71" s="311"/>
      <c r="F71" s="311"/>
      <c r="G71" s="311"/>
      <c r="H71" s="311"/>
      <c r="I71" s="311"/>
      <c r="J71" s="311"/>
      <c r="K71" s="311"/>
    </row>
    <row r="72" ht="7.5" customHeight="1">
      <c r="B72" s="312"/>
      <c r="C72" s="313"/>
      <c r="D72" s="313"/>
      <c r="E72" s="313"/>
      <c r="F72" s="313"/>
      <c r="G72" s="313"/>
      <c r="H72" s="313"/>
      <c r="I72" s="313"/>
      <c r="J72" s="313"/>
      <c r="K72" s="314"/>
    </row>
    <row r="73" ht="45" customHeight="1">
      <c r="B73" s="315"/>
      <c r="C73" s="316" t="s">
        <v>108</v>
      </c>
      <c r="D73" s="316"/>
      <c r="E73" s="316"/>
      <c r="F73" s="316"/>
      <c r="G73" s="316"/>
      <c r="H73" s="316"/>
      <c r="I73" s="316"/>
      <c r="J73" s="316"/>
      <c r="K73" s="317"/>
    </row>
    <row r="74" ht="17.25" customHeight="1">
      <c r="B74" s="315"/>
      <c r="C74" s="318" t="s">
        <v>726</v>
      </c>
      <c r="D74" s="318"/>
      <c r="E74" s="318"/>
      <c r="F74" s="318" t="s">
        <v>727</v>
      </c>
      <c r="G74" s="319"/>
      <c r="H74" s="318" t="s">
        <v>132</v>
      </c>
      <c r="I74" s="318" t="s">
        <v>65</v>
      </c>
      <c r="J74" s="318" t="s">
        <v>728</v>
      </c>
      <c r="K74" s="317"/>
    </row>
    <row r="75" ht="17.25" customHeight="1">
      <c r="B75" s="315"/>
      <c r="C75" s="320" t="s">
        <v>729</v>
      </c>
      <c r="D75" s="320"/>
      <c r="E75" s="320"/>
      <c r="F75" s="321" t="s">
        <v>730</v>
      </c>
      <c r="G75" s="322"/>
      <c r="H75" s="320"/>
      <c r="I75" s="320"/>
      <c r="J75" s="320" t="s">
        <v>731</v>
      </c>
      <c r="K75" s="317"/>
    </row>
    <row r="76" ht="5.25" customHeight="1">
      <c r="B76" s="315"/>
      <c r="C76" s="323"/>
      <c r="D76" s="323"/>
      <c r="E76" s="323"/>
      <c r="F76" s="323"/>
      <c r="G76" s="324"/>
      <c r="H76" s="323"/>
      <c r="I76" s="323"/>
      <c r="J76" s="323"/>
      <c r="K76" s="317"/>
    </row>
    <row r="77" ht="15" customHeight="1">
      <c r="B77" s="315"/>
      <c r="C77" s="304" t="s">
        <v>61</v>
      </c>
      <c r="D77" s="323"/>
      <c r="E77" s="323"/>
      <c r="F77" s="325" t="s">
        <v>732</v>
      </c>
      <c r="G77" s="324"/>
      <c r="H77" s="304" t="s">
        <v>733</v>
      </c>
      <c r="I77" s="304" t="s">
        <v>734</v>
      </c>
      <c r="J77" s="304">
        <v>20</v>
      </c>
      <c r="K77" s="317"/>
    </row>
    <row r="78" ht="15" customHeight="1">
      <c r="B78" s="315"/>
      <c r="C78" s="304" t="s">
        <v>735</v>
      </c>
      <c r="D78" s="304"/>
      <c r="E78" s="304"/>
      <c r="F78" s="325" t="s">
        <v>732</v>
      </c>
      <c r="G78" s="324"/>
      <c r="H78" s="304" t="s">
        <v>736</v>
      </c>
      <c r="I78" s="304" t="s">
        <v>734</v>
      </c>
      <c r="J78" s="304">
        <v>120</v>
      </c>
      <c r="K78" s="317"/>
    </row>
    <row r="79" ht="15" customHeight="1">
      <c r="B79" s="326"/>
      <c r="C79" s="304" t="s">
        <v>737</v>
      </c>
      <c r="D79" s="304"/>
      <c r="E79" s="304"/>
      <c r="F79" s="325" t="s">
        <v>738</v>
      </c>
      <c r="G79" s="324"/>
      <c r="H79" s="304" t="s">
        <v>739</v>
      </c>
      <c r="I79" s="304" t="s">
        <v>734</v>
      </c>
      <c r="J79" s="304">
        <v>50</v>
      </c>
      <c r="K79" s="317"/>
    </row>
    <row r="80" ht="15" customHeight="1">
      <c r="B80" s="326"/>
      <c r="C80" s="304" t="s">
        <v>740</v>
      </c>
      <c r="D80" s="304"/>
      <c r="E80" s="304"/>
      <c r="F80" s="325" t="s">
        <v>732</v>
      </c>
      <c r="G80" s="324"/>
      <c r="H80" s="304" t="s">
        <v>741</v>
      </c>
      <c r="I80" s="304" t="s">
        <v>742</v>
      </c>
      <c r="J80" s="304"/>
      <c r="K80" s="317"/>
    </row>
    <row r="81" ht="15" customHeight="1">
      <c r="B81" s="326"/>
      <c r="C81" s="327" t="s">
        <v>743</v>
      </c>
      <c r="D81" s="327"/>
      <c r="E81" s="327"/>
      <c r="F81" s="328" t="s">
        <v>738</v>
      </c>
      <c r="G81" s="327"/>
      <c r="H81" s="327" t="s">
        <v>744</v>
      </c>
      <c r="I81" s="327" t="s">
        <v>734</v>
      </c>
      <c r="J81" s="327">
        <v>15</v>
      </c>
      <c r="K81" s="317"/>
    </row>
    <row r="82" ht="15" customHeight="1">
      <c r="B82" s="326"/>
      <c r="C82" s="327" t="s">
        <v>745</v>
      </c>
      <c r="D82" s="327"/>
      <c r="E82" s="327"/>
      <c r="F82" s="328" t="s">
        <v>738</v>
      </c>
      <c r="G82" s="327"/>
      <c r="H82" s="327" t="s">
        <v>746</v>
      </c>
      <c r="I82" s="327" t="s">
        <v>734</v>
      </c>
      <c r="J82" s="327">
        <v>15</v>
      </c>
      <c r="K82" s="317"/>
    </row>
    <row r="83" ht="15" customHeight="1">
      <c r="B83" s="326"/>
      <c r="C83" s="327" t="s">
        <v>747</v>
      </c>
      <c r="D83" s="327"/>
      <c r="E83" s="327"/>
      <c r="F83" s="328" t="s">
        <v>738</v>
      </c>
      <c r="G83" s="327"/>
      <c r="H83" s="327" t="s">
        <v>748</v>
      </c>
      <c r="I83" s="327" t="s">
        <v>734</v>
      </c>
      <c r="J83" s="327">
        <v>20</v>
      </c>
      <c r="K83" s="317"/>
    </row>
    <row r="84" ht="15" customHeight="1">
      <c r="B84" s="326"/>
      <c r="C84" s="327" t="s">
        <v>749</v>
      </c>
      <c r="D84" s="327"/>
      <c r="E84" s="327"/>
      <c r="F84" s="328" t="s">
        <v>738</v>
      </c>
      <c r="G84" s="327"/>
      <c r="H84" s="327" t="s">
        <v>750</v>
      </c>
      <c r="I84" s="327" t="s">
        <v>734</v>
      </c>
      <c r="J84" s="327">
        <v>20</v>
      </c>
      <c r="K84" s="317"/>
    </row>
    <row r="85" ht="15" customHeight="1">
      <c r="B85" s="326"/>
      <c r="C85" s="304" t="s">
        <v>751</v>
      </c>
      <c r="D85" s="304"/>
      <c r="E85" s="304"/>
      <c r="F85" s="325" t="s">
        <v>738</v>
      </c>
      <c r="G85" s="324"/>
      <c r="H85" s="304" t="s">
        <v>752</v>
      </c>
      <c r="I85" s="304" t="s">
        <v>734</v>
      </c>
      <c r="J85" s="304">
        <v>50</v>
      </c>
      <c r="K85" s="317"/>
    </row>
    <row r="86" ht="15" customHeight="1">
      <c r="B86" s="326"/>
      <c r="C86" s="304" t="s">
        <v>753</v>
      </c>
      <c r="D86" s="304"/>
      <c r="E86" s="304"/>
      <c r="F86" s="325" t="s">
        <v>738</v>
      </c>
      <c r="G86" s="324"/>
      <c r="H86" s="304" t="s">
        <v>754</v>
      </c>
      <c r="I86" s="304" t="s">
        <v>734</v>
      </c>
      <c r="J86" s="304">
        <v>20</v>
      </c>
      <c r="K86" s="317"/>
    </row>
    <row r="87" ht="15" customHeight="1">
      <c r="B87" s="326"/>
      <c r="C87" s="304" t="s">
        <v>755</v>
      </c>
      <c r="D87" s="304"/>
      <c r="E87" s="304"/>
      <c r="F87" s="325" t="s">
        <v>738</v>
      </c>
      <c r="G87" s="324"/>
      <c r="H87" s="304" t="s">
        <v>756</v>
      </c>
      <c r="I87" s="304" t="s">
        <v>734</v>
      </c>
      <c r="J87" s="304">
        <v>20</v>
      </c>
      <c r="K87" s="317"/>
    </row>
    <row r="88" ht="15" customHeight="1">
      <c r="B88" s="326"/>
      <c r="C88" s="304" t="s">
        <v>757</v>
      </c>
      <c r="D88" s="304"/>
      <c r="E88" s="304"/>
      <c r="F88" s="325" t="s">
        <v>738</v>
      </c>
      <c r="G88" s="324"/>
      <c r="H88" s="304" t="s">
        <v>758</v>
      </c>
      <c r="I88" s="304" t="s">
        <v>734</v>
      </c>
      <c r="J88" s="304">
        <v>50</v>
      </c>
      <c r="K88" s="317"/>
    </row>
    <row r="89" ht="15" customHeight="1">
      <c r="B89" s="326"/>
      <c r="C89" s="304" t="s">
        <v>759</v>
      </c>
      <c r="D89" s="304"/>
      <c r="E89" s="304"/>
      <c r="F89" s="325" t="s">
        <v>738</v>
      </c>
      <c r="G89" s="324"/>
      <c r="H89" s="304" t="s">
        <v>759</v>
      </c>
      <c r="I89" s="304" t="s">
        <v>734</v>
      </c>
      <c r="J89" s="304">
        <v>50</v>
      </c>
      <c r="K89" s="317"/>
    </row>
    <row r="90" ht="15" customHeight="1">
      <c r="B90" s="326"/>
      <c r="C90" s="304" t="s">
        <v>137</v>
      </c>
      <c r="D90" s="304"/>
      <c r="E90" s="304"/>
      <c r="F90" s="325" t="s">
        <v>738</v>
      </c>
      <c r="G90" s="324"/>
      <c r="H90" s="304" t="s">
        <v>760</v>
      </c>
      <c r="I90" s="304" t="s">
        <v>734</v>
      </c>
      <c r="J90" s="304">
        <v>255</v>
      </c>
      <c r="K90" s="317"/>
    </row>
    <row r="91" ht="15" customHeight="1">
      <c r="B91" s="326"/>
      <c r="C91" s="304" t="s">
        <v>761</v>
      </c>
      <c r="D91" s="304"/>
      <c r="E91" s="304"/>
      <c r="F91" s="325" t="s">
        <v>732</v>
      </c>
      <c r="G91" s="324"/>
      <c r="H91" s="304" t="s">
        <v>762</v>
      </c>
      <c r="I91" s="304" t="s">
        <v>763</v>
      </c>
      <c r="J91" s="304"/>
      <c r="K91" s="317"/>
    </row>
    <row r="92" ht="15" customHeight="1">
      <c r="B92" s="326"/>
      <c r="C92" s="304" t="s">
        <v>764</v>
      </c>
      <c r="D92" s="304"/>
      <c r="E92" s="304"/>
      <c r="F92" s="325" t="s">
        <v>732</v>
      </c>
      <c r="G92" s="324"/>
      <c r="H92" s="304" t="s">
        <v>765</v>
      </c>
      <c r="I92" s="304" t="s">
        <v>766</v>
      </c>
      <c r="J92" s="304"/>
      <c r="K92" s="317"/>
    </row>
    <row r="93" ht="15" customHeight="1">
      <c r="B93" s="326"/>
      <c r="C93" s="304" t="s">
        <v>767</v>
      </c>
      <c r="D93" s="304"/>
      <c r="E93" s="304"/>
      <c r="F93" s="325" t="s">
        <v>732</v>
      </c>
      <c r="G93" s="324"/>
      <c r="H93" s="304" t="s">
        <v>767</v>
      </c>
      <c r="I93" s="304" t="s">
        <v>766</v>
      </c>
      <c r="J93" s="304"/>
      <c r="K93" s="317"/>
    </row>
    <row r="94" ht="15" customHeight="1">
      <c r="B94" s="326"/>
      <c r="C94" s="304" t="s">
        <v>46</v>
      </c>
      <c r="D94" s="304"/>
      <c r="E94" s="304"/>
      <c r="F94" s="325" t="s">
        <v>732</v>
      </c>
      <c r="G94" s="324"/>
      <c r="H94" s="304" t="s">
        <v>768</v>
      </c>
      <c r="I94" s="304" t="s">
        <v>766</v>
      </c>
      <c r="J94" s="304"/>
      <c r="K94" s="317"/>
    </row>
    <row r="95" ht="15" customHeight="1">
      <c r="B95" s="326"/>
      <c r="C95" s="304" t="s">
        <v>56</v>
      </c>
      <c r="D95" s="304"/>
      <c r="E95" s="304"/>
      <c r="F95" s="325" t="s">
        <v>732</v>
      </c>
      <c r="G95" s="324"/>
      <c r="H95" s="304" t="s">
        <v>769</v>
      </c>
      <c r="I95" s="304" t="s">
        <v>766</v>
      </c>
      <c r="J95" s="304"/>
      <c r="K95" s="317"/>
    </row>
    <row r="96" ht="15" customHeight="1">
      <c r="B96" s="329"/>
      <c r="C96" s="330"/>
      <c r="D96" s="330"/>
      <c r="E96" s="330"/>
      <c r="F96" s="330"/>
      <c r="G96" s="330"/>
      <c r="H96" s="330"/>
      <c r="I96" s="330"/>
      <c r="J96" s="330"/>
      <c r="K96" s="331"/>
    </row>
    <row r="97" ht="18.75" customHeight="1">
      <c r="B97" s="332"/>
      <c r="C97" s="333"/>
      <c r="D97" s="333"/>
      <c r="E97" s="333"/>
      <c r="F97" s="333"/>
      <c r="G97" s="333"/>
      <c r="H97" s="333"/>
      <c r="I97" s="333"/>
      <c r="J97" s="333"/>
      <c r="K97" s="332"/>
    </row>
    <row r="98" ht="18.75" customHeight="1">
      <c r="B98" s="311"/>
      <c r="C98" s="311"/>
      <c r="D98" s="311"/>
      <c r="E98" s="311"/>
      <c r="F98" s="311"/>
      <c r="G98" s="311"/>
      <c r="H98" s="311"/>
      <c r="I98" s="311"/>
      <c r="J98" s="311"/>
      <c r="K98" s="311"/>
    </row>
    <row r="99" ht="7.5" customHeight="1">
      <c r="B99" s="312"/>
      <c r="C99" s="313"/>
      <c r="D99" s="313"/>
      <c r="E99" s="313"/>
      <c r="F99" s="313"/>
      <c r="G99" s="313"/>
      <c r="H99" s="313"/>
      <c r="I99" s="313"/>
      <c r="J99" s="313"/>
      <c r="K99" s="314"/>
    </row>
    <row r="100" ht="45" customHeight="1">
      <c r="B100" s="315"/>
      <c r="C100" s="316" t="s">
        <v>770</v>
      </c>
      <c r="D100" s="316"/>
      <c r="E100" s="316"/>
      <c r="F100" s="316"/>
      <c r="G100" s="316"/>
      <c r="H100" s="316"/>
      <c r="I100" s="316"/>
      <c r="J100" s="316"/>
      <c r="K100" s="317"/>
    </row>
    <row r="101" ht="17.25" customHeight="1">
      <c r="B101" s="315"/>
      <c r="C101" s="318" t="s">
        <v>726</v>
      </c>
      <c r="D101" s="318"/>
      <c r="E101" s="318"/>
      <c r="F101" s="318" t="s">
        <v>727</v>
      </c>
      <c r="G101" s="319"/>
      <c r="H101" s="318" t="s">
        <v>132</v>
      </c>
      <c r="I101" s="318" t="s">
        <v>65</v>
      </c>
      <c r="J101" s="318" t="s">
        <v>728</v>
      </c>
      <c r="K101" s="317"/>
    </row>
    <row r="102" ht="17.25" customHeight="1">
      <c r="B102" s="315"/>
      <c r="C102" s="320" t="s">
        <v>729</v>
      </c>
      <c r="D102" s="320"/>
      <c r="E102" s="320"/>
      <c r="F102" s="321" t="s">
        <v>730</v>
      </c>
      <c r="G102" s="322"/>
      <c r="H102" s="320"/>
      <c r="I102" s="320"/>
      <c r="J102" s="320" t="s">
        <v>731</v>
      </c>
      <c r="K102" s="317"/>
    </row>
    <row r="103" ht="5.25" customHeight="1">
      <c r="B103" s="315"/>
      <c r="C103" s="318"/>
      <c r="D103" s="318"/>
      <c r="E103" s="318"/>
      <c r="F103" s="318"/>
      <c r="G103" s="334"/>
      <c r="H103" s="318"/>
      <c r="I103" s="318"/>
      <c r="J103" s="318"/>
      <c r="K103" s="317"/>
    </row>
    <row r="104" ht="15" customHeight="1">
      <c r="B104" s="315"/>
      <c r="C104" s="304" t="s">
        <v>61</v>
      </c>
      <c r="D104" s="323"/>
      <c r="E104" s="323"/>
      <c r="F104" s="325" t="s">
        <v>732</v>
      </c>
      <c r="G104" s="334"/>
      <c r="H104" s="304" t="s">
        <v>771</v>
      </c>
      <c r="I104" s="304" t="s">
        <v>734</v>
      </c>
      <c r="J104" s="304">
        <v>20</v>
      </c>
      <c r="K104" s="317"/>
    </row>
    <row r="105" ht="15" customHeight="1">
      <c r="B105" s="315"/>
      <c r="C105" s="304" t="s">
        <v>735</v>
      </c>
      <c r="D105" s="304"/>
      <c r="E105" s="304"/>
      <c r="F105" s="325" t="s">
        <v>732</v>
      </c>
      <c r="G105" s="304"/>
      <c r="H105" s="304" t="s">
        <v>771</v>
      </c>
      <c r="I105" s="304" t="s">
        <v>734</v>
      </c>
      <c r="J105" s="304">
        <v>120</v>
      </c>
      <c r="K105" s="317"/>
    </row>
    <row r="106" ht="15" customHeight="1">
      <c r="B106" s="326"/>
      <c r="C106" s="304" t="s">
        <v>737</v>
      </c>
      <c r="D106" s="304"/>
      <c r="E106" s="304"/>
      <c r="F106" s="325" t="s">
        <v>738</v>
      </c>
      <c r="G106" s="304"/>
      <c r="H106" s="304" t="s">
        <v>771</v>
      </c>
      <c r="I106" s="304" t="s">
        <v>734</v>
      </c>
      <c r="J106" s="304">
        <v>50</v>
      </c>
      <c r="K106" s="317"/>
    </row>
    <row r="107" ht="15" customHeight="1">
      <c r="B107" s="326"/>
      <c r="C107" s="304" t="s">
        <v>740</v>
      </c>
      <c r="D107" s="304"/>
      <c r="E107" s="304"/>
      <c r="F107" s="325" t="s">
        <v>732</v>
      </c>
      <c r="G107" s="304"/>
      <c r="H107" s="304" t="s">
        <v>771</v>
      </c>
      <c r="I107" s="304" t="s">
        <v>742</v>
      </c>
      <c r="J107" s="304"/>
      <c r="K107" s="317"/>
    </row>
    <row r="108" ht="15" customHeight="1">
      <c r="B108" s="326"/>
      <c r="C108" s="304" t="s">
        <v>751</v>
      </c>
      <c r="D108" s="304"/>
      <c r="E108" s="304"/>
      <c r="F108" s="325" t="s">
        <v>738</v>
      </c>
      <c r="G108" s="304"/>
      <c r="H108" s="304" t="s">
        <v>771</v>
      </c>
      <c r="I108" s="304" t="s">
        <v>734</v>
      </c>
      <c r="J108" s="304">
        <v>50</v>
      </c>
      <c r="K108" s="317"/>
    </row>
    <row r="109" ht="15" customHeight="1">
      <c r="B109" s="326"/>
      <c r="C109" s="304" t="s">
        <v>759</v>
      </c>
      <c r="D109" s="304"/>
      <c r="E109" s="304"/>
      <c r="F109" s="325" t="s">
        <v>738</v>
      </c>
      <c r="G109" s="304"/>
      <c r="H109" s="304" t="s">
        <v>771</v>
      </c>
      <c r="I109" s="304" t="s">
        <v>734</v>
      </c>
      <c r="J109" s="304">
        <v>50</v>
      </c>
      <c r="K109" s="317"/>
    </row>
    <row r="110" ht="15" customHeight="1">
      <c r="B110" s="326"/>
      <c r="C110" s="304" t="s">
        <v>757</v>
      </c>
      <c r="D110" s="304"/>
      <c r="E110" s="304"/>
      <c r="F110" s="325" t="s">
        <v>738</v>
      </c>
      <c r="G110" s="304"/>
      <c r="H110" s="304" t="s">
        <v>771</v>
      </c>
      <c r="I110" s="304" t="s">
        <v>734</v>
      </c>
      <c r="J110" s="304">
        <v>50</v>
      </c>
      <c r="K110" s="317"/>
    </row>
    <row r="111" ht="15" customHeight="1">
      <c r="B111" s="326"/>
      <c r="C111" s="304" t="s">
        <v>61</v>
      </c>
      <c r="D111" s="304"/>
      <c r="E111" s="304"/>
      <c r="F111" s="325" t="s">
        <v>732</v>
      </c>
      <c r="G111" s="304"/>
      <c r="H111" s="304" t="s">
        <v>772</v>
      </c>
      <c r="I111" s="304" t="s">
        <v>734</v>
      </c>
      <c r="J111" s="304">
        <v>20</v>
      </c>
      <c r="K111" s="317"/>
    </row>
    <row r="112" ht="15" customHeight="1">
      <c r="B112" s="326"/>
      <c r="C112" s="304" t="s">
        <v>773</v>
      </c>
      <c r="D112" s="304"/>
      <c r="E112" s="304"/>
      <c r="F112" s="325" t="s">
        <v>732</v>
      </c>
      <c r="G112" s="304"/>
      <c r="H112" s="304" t="s">
        <v>774</v>
      </c>
      <c r="I112" s="304" t="s">
        <v>734</v>
      </c>
      <c r="J112" s="304">
        <v>120</v>
      </c>
      <c r="K112" s="317"/>
    </row>
    <row r="113" ht="15" customHeight="1">
      <c r="B113" s="326"/>
      <c r="C113" s="304" t="s">
        <v>46</v>
      </c>
      <c r="D113" s="304"/>
      <c r="E113" s="304"/>
      <c r="F113" s="325" t="s">
        <v>732</v>
      </c>
      <c r="G113" s="304"/>
      <c r="H113" s="304" t="s">
        <v>775</v>
      </c>
      <c r="I113" s="304" t="s">
        <v>766</v>
      </c>
      <c r="J113" s="304"/>
      <c r="K113" s="317"/>
    </row>
    <row r="114" ht="15" customHeight="1">
      <c r="B114" s="326"/>
      <c r="C114" s="304" t="s">
        <v>56</v>
      </c>
      <c r="D114" s="304"/>
      <c r="E114" s="304"/>
      <c r="F114" s="325" t="s">
        <v>732</v>
      </c>
      <c r="G114" s="304"/>
      <c r="H114" s="304" t="s">
        <v>776</v>
      </c>
      <c r="I114" s="304" t="s">
        <v>766</v>
      </c>
      <c r="J114" s="304"/>
      <c r="K114" s="317"/>
    </row>
    <row r="115" ht="15" customHeight="1">
      <c r="B115" s="326"/>
      <c r="C115" s="304" t="s">
        <v>65</v>
      </c>
      <c r="D115" s="304"/>
      <c r="E115" s="304"/>
      <c r="F115" s="325" t="s">
        <v>732</v>
      </c>
      <c r="G115" s="304"/>
      <c r="H115" s="304" t="s">
        <v>777</v>
      </c>
      <c r="I115" s="304" t="s">
        <v>778</v>
      </c>
      <c r="J115" s="304"/>
      <c r="K115" s="317"/>
    </row>
    <row r="116" ht="15" customHeight="1">
      <c r="B116" s="329"/>
      <c r="C116" s="335"/>
      <c r="D116" s="335"/>
      <c r="E116" s="335"/>
      <c r="F116" s="335"/>
      <c r="G116" s="335"/>
      <c r="H116" s="335"/>
      <c r="I116" s="335"/>
      <c r="J116" s="335"/>
      <c r="K116" s="331"/>
    </row>
    <row r="117" ht="18.75" customHeight="1">
      <c r="B117" s="336"/>
      <c r="C117" s="300"/>
      <c r="D117" s="300"/>
      <c r="E117" s="300"/>
      <c r="F117" s="337"/>
      <c r="G117" s="300"/>
      <c r="H117" s="300"/>
      <c r="I117" s="300"/>
      <c r="J117" s="300"/>
      <c r="K117" s="336"/>
    </row>
    <row r="118" ht="18.75" customHeight="1">
      <c r="B118" s="311"/>
      <c r="C118" s="311"/>
      <c r="D118" s="311"/>
      <c r="E118" s="311"/>
      <c r="F118" s="311"/>
      <c r="G118" s="311"/>
      <c r="H118" s="311"/>
      <c r="I118" s="311"/>
      <c r="J118" s="311"/>
      <c r="K118" s="311"/>
    </row>
    <row r="119" ht="7.5" customHeight="1">
      <c r="B119" s="338"/>
      <c r="C119" s="339"/>
      <c r="D119" s="339"/>
      <c r="E119" s="339"/>
      <c r="F119" s="339"/>
      <c r="G119" s="339"/>
      <c r="H119" s="339"/>
      <c r="I119" s="339"/>
      <c r="J119" s="339"/>
      <c r="K119" s="340"/>
    </row>
    <row r="120" ht="45" customHeight="1">
      <c r="B120" s="341"/>
      <c r="C120" s="294" t="s">
        <v>779</v>
      </c>
      <c r="D120" s="294"/>
      <c r="E120" s="294"/>
      <c r="F120" s="294"/>
      <c r="G120" s="294"/>
      <c r="H120" s="294"/>
      <c r="I120" s="294"/>
      <c r="J120" s="294"/>
      <c r="K120" s="342"/>
    </row>
    <row r="121" ht="17.25" customHeight="1">
      <c r="B121" s="343"/>
      <c r="C121" s="318" t="s">
        <v>726</v>
      </c>
      <c r="D121" s="318"/>
      <c r="E121" s="318"/>
      <c r="F121" s="318" t="s">
        <v>727</v>
      </c>
      <c r="G121" s="319"/>
      <c r="H121" s="318" t="s">
        <v>132</v>
      </c>
      <c r="I121" s="318" t="s">
        <v>65</v>
      </c>
      <c r="J121" s="318" t="s">
        <v>728</v>
      </c>
      <c r="K121" s="344"/>
    </row>
    <row r="122" ht="17.25" customHeight="1">
      <c r="B122" s="343"/>
      <c r="C122" s="320" t="s">
        <v>729</v>
      </c>
      <c r="D122" s="320"/>
      <c r="E122" s="320"/>
      <c r="F122" s="321" t="s">
        <v>730</v>
      </c>
      <c r="G122" s="322"/>
      <c r="H122" s="320"/>
      <c r="I122" s="320"/>
      <c r="J122" s="320" t="s">
        <v>731</v>
      </c>
      <c r="K122" s="344"/>
    </row>
    <row r="123" ht="5.25" customHeight="1">
      <c r="B123" s="345"/>
      <c r="C123" s="323"/>
      <c r="D123" s="323"/>
      <c r="E123" s="323"/>
      <c r="F123" s="323"/>
      <c r="G123" s="304"/>
      <c r="H123" s="323"/>
      <c r="I123" s="323"/>
      <c r="J123" s="323"/>
      <c r="K123" s="346"/>
    </row>
    <row r="124" ht="15" customHeight="1">
      <c r="B124" s="345"/>
      <c r="C124" s="304" t="s">
        <v>735</v>
      </c>
      <c r="D124" s="323"/>
      <c r="E124" s="323"/>
      <c r="F124" s="325" t="s">
        <v>732</v>
      </c>
      <c r="G124" s="304"/>
      <c r="H124" s="304" t="s">
        <v>771</v>
      </c>
      <c r="I124" s="304" t="s">
        <v>734</v>
      </c>
      <c r="J124" s="304">
        <v>120</v>
      </c>
      <c r="K124" s="347"/>
    </row>
    <row r="125" ht="15" customHeight="1">
      <c r="B125" s="345"/>
      <c r="C125" s="304" t="s">
        <v>780</v>
      </c>
      <c r="D125" s="304"/>
      <c r="E125" s="304"/>
      <c r="F125" s="325" t="s">
        <v>732</v>
      </c>
      <c r="G125" s="304"/>
      <c r="H125" s="304" t="s">
        <v>781</v>
      </c>
      <c r="I125" s="304" t="s">
        <v>734</v>
      </c>
      <c r="J125" s="304" t="s">
        <v>782</v>
      </c>
      <c r="K125" s="347"/>
    </row>
    <row r="126" ht="15" customHeight="1">
      <c r="B126" s="345"/>
      <c r="C126" s="304" t="s">
        <v>93</v>
      </c>
      <c r="D126" s="304"/>
      <c r="E126" s="304"/>
      <c r="F126" s="325" t="s">
        <v>732</v>
      </c>
      <c r="G126" s="304"/>
      <c r="H126" s="304" t="s">
        <v>783</v>
      </c>
      <c r="I126" s="304" t="s">
        <v>734</v>
      </c>
      <c r="J126" s="304" t="s">
        <v>782</v>
      </c>
      <c r="K126" s="347"/>
    </row>
    <row r="127" ht="15" customHeight="1">
      <c r="B127" s="345"/>
      <c r="C127" s="304" t="s">
        <v>743</v>
      </c>
      <c r="D127" s="304"/>
      <c r="E127" s="304"/>
      <c r="F127" s="325" t="s">
        <v>738</v>
      </c>
      <c r="G127" s="304"/>
      <c r="H127" s="304" t="s">
        <v>744</v>
      </c>
      <c r="I127" s="304" t="s">
        <v>734</v>
      </c>
      <c r="J127" s="304">
        <v>15</v>
      </c>
      <c r="K127" s="347"/>
    </row>
    <row r="128" ht="15" customHeight="1">
      <c r="B128" s="345"/>
      <c r="C128" s="327" t="s">
        <v>745</v>
      </c>
      <c r="D128" s="327"/>
      <c r="E128" s="327"/>
      <c r="F128" s="328" t="s">
        <v>738</v>
      </c>
      <c r="G128" s="327"/>
      <c r="H128" s="327" t="s">
        <v>746</v>
      </c>
      <c r="I128" s="327" t="s">
        <v>734</v>
      </c>
      <c r="J128" s="327">
        <v>15</v>
      </c>
      <c r="K128" s="347"/>
    </row>
    <row r="129" ht="15" customHeight="1">
      <c r="B129" s="345"/>
      <c r="C129" s="327" t="s">
        <v>747</v>
      </c>
      <c r="D129" s="327"/>
      <c r="E129" s="327"/>
      <c r="F129" s="328" t="s">
        <v>738</v>
      </c>
      <c r="G129" s="327"/>
      <c r="H129" s="327" t="s">
        <v>748</v>
      </c>
      <c r="I129" s="327" t="s">
        <v>734</v>
      </c>
      <c r="J129" s="327">
        <v>20</v>
      </c>
      <c r="K129" s="347"/>
    </row>
    <row r="130" ht="15" customHeight="1">
      <c r="B130" s="345"/>
      <c r="C130" s="327" t="s">
        <v>749</v>
      </c>
      <c r="D130" s="327"/>
      <c r="E130" s="327"/>
      <c r="F130" s="328" t="s">
        <v>738</v>
      </c>
      <c r="G130" s="327"/>
      <c r="H130" s="327" t="s">
        <v>750</v>
      </c>
      <c r="I130" s="327" t="s">
        <v>734</v>
      </c>
      <c r="J130" s="327">
        <v>20</v>
      </c>
      <c r="K130" s="347"/>
    </row>
    <row r="131" ht="15" customHeight="1">
      <c r="B131" s="345"/>
      <c r="C131" s="304" t="s">
        <v>737</v>
      </c>
      <c r="D131" s="304"/>
      <c r="E131" s="304"/>
      <c r="F131" s="325" t="s">
        <v>738</v>
      </c>
      <c r="G131" s="304"/>
      <c r="H131" s="304" t="s">
        <v>771</v>
      </c>
      <c r="I131" s="304" t="s">
        <v>734</v>
      </c>
      <c r="J131" s="304">
        <v>50</v>
      </c>
      <c r="K131" s="347"/>
    </row>
    <row r="132" ht="15" customHeight="1">
      <c r="B132" s="345"/>
      <c r="C132" s="304" t="s">
        <v>751</v>
      </c>
      <c r="D132" s="304"/>
      <c r="E132" s="304"/>
      <c r="F132" s="325" t="s">
        <v>738</v>
      </c>
      <c r="G132" s="304"/>
      <c r="H132" s="304" t="s">
        <v>771</v>
      </c>
      <c r="I132" s="304" t="s">
        <v>734</v>
      </c>
      <c r="J132" s="304">
        <v>50</v>
      </c>
      <c r="K132" s="347"/>
    </row>
    <row r="133" ht="15" customHeight="1">
      <c r="B133" s="345"/>
      <c r="C133" s="304" t="s">
        <v>757</v>
      </c>
      <c r="D133" s="304"/>
      <c r="E133" s="304"/>
      <c r="F133" s="325" t="s">
        <v>738</v>
      </c>
      <c r="G133" s="304"/>
      <c r="H133" s="304" t="s">
        <v>771</v>
      </c>
      <c r="I133" s="304" t="s">
        <v>734</v>
      </c>
      <c r="J133" s="304">
        <v>50</v>
      </c>
      <c r="K133" s="347"/>
    </row>
    <row r="134" ht="15" customHeight="1">
      <c r="B134" s="345"/>
      <c r="C134" s="304" t="s">
        <v>759</v>
      </c>
      <c r="D134" s="304"/>
      <c r="E134" s="304"/>
      <c r="F134" s="325" t="s">
        <v>738</v>
      </c>
      <c r="G134" s="304"/>
      <c r="H134" s="304" t="s">
        <v>771</v>
      </c>
      <c r="I134" s="304" t="s">
        <v>734</v>
      </c>
      <c r="J134" s="304">
        <v>50</v>
      </c>
      <c r="K134" s="347"/>
    </row>
    <row r="135" ht="15" customHeight="1">
      <c r="B135" s="345"/>
      <c r="C135" s="304" t="s">
        <v>137</v>
      </c>
      <c r="D135" s="304"/>
      <c r="E135" s="304"/>
      <c r="F135" s="325" t="s">
        <v>738</v>
      </c>
      <c r="G135" s="304"/>
      <c r="H135" s="304" t="s">
        <v>784</v>
      </c>
      <c r="I135" s="304" t="s">
        <v>734</v>
      </c>
      <c r="J135" s="304">
        <v>255</v>
      </c>
      <c r="K135" s="347"/>
    </row>
    <row r="136" ht="15" customHeight="1">
      <c r="B136" s="345"/>
      <c r="C136" s="304" t="s">
        <v>761</v>
      </c>
      <c r="D136" s="304"/>
      <c r="E136" s="304"/>
      <c r="F136" s="325" t="s">
        <v>732</v>
      </c>
      <c r="G136" s="304"/>
      <c r="H136" s="304" t="s">
        <v>785</v>
      </c>
      <c r="I136" s="304" t="s">
        <v>763</v>
      </c>
      <c r="J136" s="304"/>
      <c r="K136" s="347"/>
    </row>
    <row r="137" ht="15" customHeight="1">
      <c r="B137" s="345"/>
      <c r="C137" s="304" t="s">
        <v>764</v>
      </c>
      <c r="D137" s="304"/>
      <c r="E137" s="304"/>
      <c r="F137" s="325" t="s">
        <v>732</v>
      </c>
      <c r="G137" s="304"/>
      <c r="H137" s="304" t="s">
        <v>786</v>
      </c>
      <c r="I137" s="304" t="s">
        <v>766</v>
      </c>
      <c r="J137" s="304"/>
      <c r="K137" s="347"/>
    </row>
    <row r="138" ht="15" customHeight="1">
      <c r="B138" s="345"/>
      <c r="C138" s="304" t="s">
        <v>767</v>
      </c>
      <c r="D138" s="304"/>
      <c r="E138" s="304"/>
      <c r="F138" s="325" t="s">
        <v>732</v>
      </c>
      <c r="G138" s="304"/>
      <c r="H138" s="304" t="s">
        <v>767</v>
      </c>
      <c r="I138" s="304" t="s">
        <v>766</v>
      </c>
      <c r="J138" s="304"/>
      <c r="K138" s="347"/>
    </row>
    <row r="139" ht="15" customHeight="1">
      <c r="B139" s="345"/>
      <c r="C139" s="304" t="s">
        <v>46</v>
      </c>
      <c r="D139" s="304"/>
      <c r="E139" s="304"/>
      <c r="F139" s="325" t="s">
        <v>732</v>
      </c>
      <c r="G139" s="304"/>
      <c r="H139" s="304" t="s">
        <v>787</v>
      </c>
      <c r="I139" s="304" t="s">
        <v>766</v>
      </c>
      <c r="J139" s="304"/>
      <c r="K139" s="347"/>
    </row>
    <row r="140" ht="15" customHeight="1">
      <c r="B140" s="345"/>
      <c r="C140" s="304" t="s">
        <v>788</v>
      </c>
      <c r="D140" s="304"/>
      <c r="E140" s="304"/>
      <c r="F140" s="325" t="s">
        <v>732</v>
      </c>
      <c r="G140" s="304"/>
      <c r="H140" s="304" t="s">
        <v>789</v>
      </c>
      <c r="I140" s="304" t="s">
        <v>766</v>
      </c>
      <c r="J140" s="304"/>
      <c r="K140" s="347"/>
    </row>
    <row r="141" ht="15" customHeight="1">
      <c r="B141" s="348"/>
      <c r="C141" s="349"/>
      <c r="D141" s="349"/>
      <c r="E141" s="349"/>
      <c r="F141" s="349"/>
      <c r="G141" s="349"/>
      <c r="H141" s="349"/>
      <c r="I141" s="349"/>
      <c r="J141" s="349"/>
      <c r="K141" s="350"/>
    </row>
    <row r="142" ht="18.75" customHeight="1">
      <c r="B142" s="300"/>
      <c r="C142" s="300"/>
      <c r="D142" s="300"/>
      <c r="E142" s="300"/>
      <c r="F142" s="337"/>
      <c r="G142" s="300"/>
      <c r="H142" s="300"/>
      <c r="I142" s="300"/>
      <c r="J142" s="300"/>
      <c r="K142" s="300"/>
    </row>
    <row r="143" ht="18.75" customHeight="1">
      <c r="B143" s="311"/>
      <c r="C143" s="311"/>
      <c r="D143" s="311"/>
      <c r="E143" s="311"/>
      <c r="F143" s="311"/>
      <c r="G143" s="311"/>
      <c r="H143" s="311"/>
      <c r="I143" s="311"/>
      <c r="J143" s="311"/>
      <c r="K143" s="311"/>
    </row>
    <row r="144" ht="7.5" customHeight="1">
      <c r="B144" s="312"/>
      <c r="C144" s="313"/>
      <c r="D144" s="313"/>
      <c r="E144" s="313"/>
      <c r="F144" s="313"/>
      <c r="G144" s="313"/>
      <c r="H144" s="313"/>
      <c r="I144" s="313"/>
      <c r="J144" s="313"/>
      <c r="K144" s="314"/>
    </row>
    <row r="145" ht="45" customHeight="1">
      <c r="B145" s="315"/>
      <c r="C145" s="316" t="s">
        <v>790</v>
      </c>
      <c r="D145" s="316"/>
      <c r="E145" s="316"/>
      <c r="F145" s="316"/>
      <c r="G145" s="316"/>
      <c r="H145" s="316"/>
      <c r="I145" s="316"/>
      <c r="J145" s="316"/>
      <c r="K145" s="317"/>
    </row>
    <row r="146" ht="17.25" customHeight="1">
      <c r="B146" s="315"/>
      <c r="C146" s="318" t="s">
        <v>726</v>
      </c>
      <c r="D146" s="318"/>
      <c r="E146" s="318"/>
      <c r="F146" s="318" t="s">
        <v>727</v>
      </c>
      <c r="G146" s="319"/>
      <c r="H146" s="318" t="s">
        <v>132</v>
      </c>
      <c r="I146" s="318" t="s">
        <v>65</v>
      </c>
      <c r="J146" s="318" t="s">
        <v>728</v>
      </c>
      <c r="K146" s="317"/>
    </row>
    <row r="147" ht="17.25" customHeight="1">
      <c r="B147" s="315"/>
      <c r="C147" s="320" t="s">
        <v>729</v>
      </c>
      <c r="D147" s="320"/>
      <c r="E147" s="320"/>
      <c r="F147" s="321" t="s">
        <v>730</v>
      </c>
      <c r="G147" s="322"/>
      <c r="H147" s="320"/>
      <c r="I147" s="320"/>
      <c r="J147" s="320" t="s">
        <v>731</v>
      </c>
      <c r="K147" s="317"/>
    </row>
    <row r="148" ht="5.25" customHeight="1">
      <c r="B148" s="326"/>
      <c r="C148" s="323"/>
      <c r="D148" s="323"/>
      <c r="E148" s="323"/>
      <c r="F148" s="323"/>
      <c r="G148" s="324"/>
      <c r="H148" s="323"/>
      <c r="I148" s="323"/>
      <c r="J148" s="323"/>
      <c r="K148" s="347"/>
    </row>
    <row r="149" ht="15" customHeight="1">
      <c r="B149" s="326"/>
      <c r="C149" s="351" t="s">
        <v>735</v>
      </c>
      <c r="D149" s="304"/>
      <c r="E149" s="304"/>
      <c r="F149" s="352" t="s">
        <v>732</v>
      </c>
      <c r="G149" s="304"/>
      <c r="H149" s="351" t="s">
        <v>771</v>
      </c>
      <c r="I149" s="351" t="s">
        <v>734</v>
      </c>
      <c r="J149" s="351">
        <v>120</v>
      </c>
      <c r="K149" s="347"/>
    </row>
    <row r="150" ht="15" customHeight="1">
      <c r="B150" s="326"/>
      <c r="C150" s="351" t="s">
        <v>780</v>
      </c>
      <c r="D150" s="304"/>
      <c r="E150" s="304"/>
      <c r="F150" s="352" t="s">
        <v>732</v>
      </c>
      <c r="G150" s="304"/>
      <c r="H150" s="351" t="s">
        <v>791</v>
      </c>
      <c r="I150" s="351" t="s">
        <v>734</v>
      </c>
      <c r="J150" s="351" t="s">
        <v>782</v>
      </c>
      <c r="K150" s="347"/>
    </row>
    <row r="151" ht="15" customHeight="1">
      <c r="B151" s="326"/>
      <c r="C151" s="351" t="s">
        <v>93</v>
      </c>
      <c r="D151" s="304"/>
      <c r="E151" s="304"/>
      <c r="F151" s="352" t="s">
        <v>732</v>
      </c>
      <c r="G151" s="304"/>
      <c r="H151" s="351" t="s">
        <v>792</v>
      </c>
      <c r="I151" s="351" t="s">
        <v>734</v>
      </c>
      <c r="J151" s="351" t="s">
        <v>782</v>
      </c>
      <c r="K151" s="347"/>
    </row>
    <row r="152" ht="15" customHeight="1">
      <c r="B152" s="326"/>
      <c r="C152" s="351" t="s">
        <v>737</v>
      </c>
      <c r="D152" s="304"/>
      <c r="E152" s="304"/>
      <c r="F152" s="352" t="s">
        <v>738</v>
      </c>
      <c r="G152" s="304"/>
      <c r="H152" s="351" t="s">
        <v>771</v>
      </c>
      <c r="I152" s="351" t="s">
        <v>734</v>
      </c>
      <c r="J152" s="351">
        <v>50</v>
      </c>
      <c r="K152" s="347"/>
    </row>
    <row r="153" ht="15" customHeight="1">
      <c r="B153" s="326"/>
      <c r="C153" s="351" t="s">
        <v>740</v>
      </c>
      <c r="D153" s="304"/>
      <c r="E153" s="304"/>
      <c r="F153" s="352" t="s">
        <v>732</v>
      </c>
      <c r="G153" s="304"/>
      <c r="H153" s="351" t="s">
        <v>771</v>
      </c>
      <c r="I153" s="351" t="s">
        <v>742</v>
      </c>
      <c r="J153" s="351"/>
      <c r="K153" s="347"/>
    </row>
    <row r="154" ht="15" customHeight="1">
      <c r="B154" s="326"/>
      <c r="C154" s="351" t="s">
        <v>751</v>
      </c>
      <c r="D154" s="304"/>
      <c r="E154" s="304"/>
      <c r="F154" s="352" t="s">
        <v>738</v>
      </c>
      <c r="G154" s="304"/>
      <c r="H154" s="351" t="s">
        <v>771</v>
      </c>
      <c r="I154" s="351" t="s">
        <v>734</v>
      </c>
      <c r="J154" s="351">
        <v>50</v>
      </c>
      <c r="K154" s="347"/>
    </row>
    <row r="155" ht="15" customHeight="1">
      <c r="B155" s="326"/>
      <c r="C155" s="351" t="s">
        <v>759</v>
      </c>
      <c r="D155" s="304"/>
      <c r="E155" s="304"/>
      <c r="F155" s="352" t="s">
        <v>738</v>
      </c>
      <c r="G155" s="304"/>
      <c r="H155" s="351" t="s">
        <v>771</v>
      </c>
      <c r="I155" s="351" t="s">
        <v>734</v>
      </c>
      <c r="J155" s="351">
        <v>50</v>
      </c>
      <c r="K155" s="347"/>
    </row>
    <row r="156" ht="15" customHeight="1">
      <c r="B156" s="326"/>
      <c r="C156" s="351" t="s">
        <v>757</v>
      </c>
      <c r="D156" s="304"/>
      <c r="E156" s="304"/>
      <c r="F156" s="352" t="s">
        <v>738</v>
      </c>
      <c r="G156" s="304"/>
      <c r="H156" s="351" t="s">
        <v>771</v>
      </c>
      <c r="I156" s="351" t="s">
        <v>734</v>
      </c>
      <c r="J156" s="351">
        <v>50</v>
      </c>
      <c r="K156" s="347"/>
    </row>
    <row r="157" ht="15" customHeight="1">
      <c r="B157" s="326"/>
      <c r="C157" s="351" t="s">
        <v>115</v>
      </c>
      <c r="D157" s="304"/>
      <c r="E157" s="304"/>
      <c r="F157" s="352" t="s">
        <v>732</v>
      </c>
      <c r="G157" s="304"/>
      <c r="H157" s="351" t="s">
        <v>793</v>
      </c>
      <c r="I157" s="351" t="s">
        <v>734</v>
      </c>
      <c r="J157" s="351" t="s">
        <v>794</v>
      </c>
      <c r="K157" s="347"/>
    </row>
    <row r="158" ht="15" customHeight="1">
      <c r="B158" s="326"/>
      <c r="C158" s="351" t="s">
        <v>795</v>
      </c>
      <c r="D158" s="304"/>
      <c r="E158" s="304"/>
      <c r="F158" s="352" t="s">
        <v>732</v>
      </c>
      <c r="G158" s="304"/>
      <c r="H158" s="351" t="s">
        <v>796</v>
      </c>
      <c r="I158" s="351" t="s">
        <v>766</v>
      </c>
      <c r="J158" s="351"/>
      <c r="K158" s="347"/>
    </row>
    <row r="159" ht="15" customHeight="1">
      <c r="B159" s="353"/>
      <c r="C159" s="335"/>
      <c r="D159" s="335"/>
      <c r="E159" s="335"/>
      <c r="F159" s="335"/>
      <c r="G159" s="335"/>
      <c r="H159" s="335"/>
      <c r="I159" s="335"/>
      <c r="J159" s="335"/>
      <c r="K159" s="354"/>
    </row>
    <row r="160" ht="18.75" customHeight="1">
      <c r="B160" s="300"/>
      <c r="C160" s="304"/>
      <c r="D160" s="304"/>
      <c r="E160" s="304"/>
      <c r="F160" s="325"/>
      <c r="G160" s="304"/>
      <c r="H160" s="304"/>
      <c r="I160" s="304"/>
      <c r="J160" s="304"/>
      <c r="K160" s="300"/>
    </row>
    <row r="161" ht="18.75" customHeight="1">
      <c r="B161" s="311"/>
      <c r="C161" s="311"/>
      <c r="D161" s="311"/>
      <c r="E161" s="311"/>
      <c r="F161" s="311"/>
      <c r="G161" s="311"/>
      <c r="H161" s="311"/>
      <c r="I161" s="311"/>
      <c r="J161" s="311"/>
      <c r="K161" s="311"/>
    </row>
    <row r="162" ht="7.5" customHeight="1">
      <c r="B162" s="290"/>
      <c r="C162" s="291"/>
      <c r="D162" s="291"/>
      <c r="E162" s="291"/>
      <c r="F162" s="291"/>
      <c r="G162" s="291"/>
      <c r="H162" s="291"/>
      <c r="I162" s="291"/>
      <c r="J162" s="291"/>
      <c r="K162" s="292"/>
    </row>
    <row r="163" ht="45" customHeight="1">
      <c r="B163" s="293"/>
      <c r="C163" s="294" t="s">
        <v>797</v>
      </c>
      <c r="D163" s="294"/>
      <c r="E163" s="294"/>
      <c r="F163" s="294"/>
      <c r="G163" s="294"/>
      <c r="H163" s="294"/>
      <c r="I163" s="294"/>
      <c r="J163" s="294"/>
      <c r="K163" s="295"/>
    </row>
    <row r="164" ht="17.25" customHeight="1">
      <c r="B164" s="293"/>
      <c r="C164" s="318" t="s">
        <v>726</v>
      </c>
      <c r="D164" s="318"/>
      <c r="E164" s="318"/>
      <c r="F164" s="318" t="s">
        <v>727</v>
      </c>
      <c r="G164" s="355"/>
      <c r="H164" s="356" t="s">
        <v>132</v>
      </c>
      <c r="I164" s="356" t="s">
        <v>65</v>
      </c>
      <c r="J164" s="318" t="s">
        <v>728</v>
      </c>
      <c r="K164" s="295"/>
    </row>
    <row r="165" ht="17.25" customHeight="1">
      <c r="B165" s="296"/>
      <c r="C165" s="320" t="s">
        <v>729</v>
      </c>
      <c r="D165" s="320"/>
      <c r="E165" s="320"/>
      <c r="F165" s="321" t="s">
        <v>730</v>
      </c>
      <c r="G165" s="357"/>
      <c r="H165" s="358"/>
      <c r="I165" s="358"/>
      <c r="J165" s="320" t="s">
        <v>731</v>
      </c>
      <c r="K165" s="298"/>
    </row>
    <row r="166" ht="5.25" customHeight="1">
      <c r="B166" s="326"/>
      <c r="C166" s="323"/>
      <c r="D166" s="323"/>
      <c r="E166" s="323"/>
      <c r="F166" s="323"/>
      <c r="G166" s="324"/>
      <c r="H166" s="323"/>
      <c r="I166" s="323"/>
      <c r="J166" s="323"/>
      <c r="K166" s="347"/>
    </row>
    <row r="167" ht="15" customHeight="1">
      <c r="B167" s="326"/>
      <c r="C167" s="304" t="s">
        <v>735</v>
      </c>
      <c r="D167" s="304"/>
      <c r="E167" s="304"/>
      <c r="F167" s="325" t="s">
        <v>732</v>
      </c>
      <c r="G167" s="304"/>
      <c r="H167" s="304" t="s">
        <v>771</v>
      </c>
      <c r="I167" s="304" t="s">
        <v>734</v>
      </c>
      <c r="J167" s="304">
        <v>120</v>
      </c>
      <c r="K167" s="347"/>
    </row>
    <row r="168" ht="15" customHeight="1">
      <c r="B168" s="326"/>
      <c r="C168" s="304" t="s">
        <v>780</v>
      </c>
      <c r="D168" s="304"/>
      <c r="E168" s="304"/>
      <c r="F168" s="325" t="s">
        <v>732</v>
      </c>
      <c r="G168" s="304"/>
      <c r="H168" s="304" t="s">
        <v>781</v>
      </c>
      <c r="I168" s="304" t="s">
        <v>734</v>
      </c>
      <c r="J168" s="304" t="s">
        <v>782</v>
      </c>
      <c r="K168" s="347"/>
    </row>
    <row r="169" ht="15" customHeight="1">
      <c r="B169" s="326"/>
      <c r="C169" s="304" t="s">
        <v>93</v>
      </c>
      <c r="D169" s="304"/>
      <c r="E169" s="304"/>
      <c r="F169" s="325" t="s">
        <v>732</v>
      </c>
      <c r="G169" s="304"/>
      <c r="H169" s="304" t="s">
        <v>798</v>
      </c>
      <c r="I169" s="304" t="s">
        <v>734</v>
      </c>
      <c r="J169" s="304" t="s">
        <v>782</v>
      </c>
      <c r="K169" s="347"/>
    </row>
    <row r="170" ht="15" customHeight="1">
      <c r="B170" s="326"/>
      <c r="C170" s="304" t="s">
        <v>737</v>
      </c>
      <c r="D170" s="304"/>
      <c r="E170" s="304"/>
      <c r="F170" s="325" t="s">
        <v>738</v>
      </c>
      <c r="G170" s="304"/>
      <c r="H170" s="304" t="s">
        <v>798</v>
      </c>
      <c r="I170" s="304" t="s">
        <v>734</v>
      </c>
      <c r="J170" s="304">
        <v>50</v>
      </c>
      <c r="K170" s="347"/>
    </row>
    <row r="171" ht="15" customHeight="1">
      <c r="B171" s="326"/>
      <c r="C171" s="304" t="s">
        <v>740</v>
      </c>
      <c r="D171" s="304"/>
      <c r="E171" s="304"/>
      <c r="F171" s="325" t="s">
        <v>732</v>
      </c>
      <c r="G171" s="304"/>
      <c r="H171" s="304" t="s">
        <v>798</v>
      </c>
      <c r="I171" s="304" t="s">
        <v>742</v>
      </c>
      <c r="J171" s="304"/>
      <c r="K171" s="347"/>
    </row>
    <row r="172" ht="15" customHeight="1">
      <c r="B172" s="326"/>
      <c r="C172" s="304" t="s">
        <v>751</v>
      </c>
      <c r="D172" s="304"/>
      <c r="E172" s="304"/>
      <c r="F172" s="325" t="s">
        <v>738</v>
      </c>
      <c r="G172" s="304"/>
      <c r="H172" s="304" t="s">
        <v>798</v>
      </c>
      <c r="I172" s="304" t="s">
        <v>734</v>
      </c>
      <c r="J172" s="304">
        <v>50</v>
      </c>
      <c r="K172" s="347"/>
    </row>
    <row r="173" ht="15" customHeight="1">
      <c r="B173" s="326"/>
      <c r="C173" s="304" t="s">
        <v>759</v>
      </c>
      <c r="D173" s="304"/>
      <c r="E173" s="304"/>
      <c r="F173" s="325" t="s">
        <v>738</v>
      </c>
      <c r="G173" s="304"/>
      <c r="H173" s="304" t="s">
        <v>798</v>
      </c>
      <c r="I173" s="304" t="s">
        <v>734</v>
      </c>
      <c r="J173" s="304">
        <v>50</v>
      </c>
      <c r="K173" s="347"/>
    </row>
    <row r="174" ht="15" customHeight="1">
      <c r="B174" s="326"/>
      <c r="C174" s="304" t="s">
        <v>757</v>
      </c>
      <c r="D174" s="304"/>
      <c r="E174" s="304"/>
      <c r="F174" s="325" t="s">
        <v>738</v>
      </c>
      <c r="G174" s="304"/>
      <c r="H174" s="304" t="s">
        <v>798</v>
      </c>
      <c r="I174" s="304" t="s">
        <v>734</v>
      </c>
      <c r="J174" s="304">
        <v>50</v>
      </c>
      <c r="K174" s="347"/>
    </row>
    <row r="175" ht="15" customHeight="1">
      <c r="B175" s="326"/>
      <c r="C175" s="304" t="s">
        <v>131</v>
      </c>
      <c r="D175" s="304"/>
      <c r="E175" s="304"/>
      <c r="F175" s="325" t="s">
        <v>732</v>
      </c>
      <c r="G175" s="304"/>
      <c r="H175" s="304" t="s">
        <v>799</v>
      </c>
      <c r="I175" s="304" t="s">
        <v>800</v>
      </c>
      <c r="J175" s="304"/>
      <c r="K175" s="347"/>
    </row>
    <row r="176" ht="15" customHeight="1">
      <c r="B176" s="326"/>
      <c r="C176" s="304" t="s">
        <v>65</v>
      </c>
      <c r="D176" s="304"/>
      <c r="E176" s="304"/>
      <c r="F176" s="325" t="s">
        <v>732</v>
      </c>
      <c r="G176" s="304"/>
      <c r="H176" s="304" t="s">
        <v>801</v>
      </c>
      <c r="I176" s="304" t="s">
        <v>802</v>
      </c>
      <c r="J176" s="304">
        <v>1</v>
      </c>
      <c r="K176" s="347"/>
    </row>
    <row r="177" ht="15" customHeight="1">
      <c r="B177" s="326"/>
      <c r="C177" s="304" t="s">
        <v>61</v>
      </c>
      <c r="D177" s="304"/>
      <c r="E177" s="304"/>
      <c r="F177" s="325" t="s">
        <v>732</v>
      </c>
      <c r="G177" s="304"/>
      <c r="H177" s="304" t="s">
        <v>803</v>
      </c>
      <c r="I177" s="304" t="s">
        <v>734</v>
      </c>
      <c r="J177" s="304">
        <v>20</v>
      </c>
      <c r="K177" s="347"/>
    </row>
    <row r="178" ht="15" customHeight="1">
      <c r="B178" s="326"/>
      <c r="C178" s="304" t="s">
        <v>132</v>
      </c>
      <c r="D178" s="304"/>
      <c r="E178" s="304"/>
      <c r="F178" s="325" t="s">
        <v>732</v>
      </c>
      <c r="G178" s="304"/>
      <c r="H178" s="304" t="s">
        <v>804</v>
      </c>
      <c r="I178" s="304" t="s">
        <v>734</v>
      </c>
      <c r="J178" s="304">
        <v>255</v>
      </c>
      <c r="K178" s="347"/>
    </row>
    <row r="179" ht="15" customHeight="1">
      <c r="B179" s="326"/>
      <c r="C179" s="304" t="s">
        <v>133</v>
      </c>
      <c r="D179" s="304"/>
      <c r="E179" s="304"/>
      <c r="F179" s="325" t="s">
        <v>732</v>
      </c>
      <c r="G179" s="304"/>
      <c r="H179" s="304" t="s">
        <v>697</v>
      </c>
      <c r="I179" s="304" t="s">
        <v>734</v>
      </c>
      <c r="J179" s="304">
        <v>10</v>
      </c>
      <c r="K179" s="347"/>
    </row>
    <row r="180" ht="15" customHeight="1">
      <c r="B180" s="326"/>
      <c r="C180" s="304" t="s">
        <v>134</v>
      </c>
      <c r="D180" s="304"/>
      <c r="E180" s="304"/>
      <c r="F180" s="325" t="s">
        <v>732</v>
      </c>
      <c r="G180" s="304"/>
      <c r="H180" s="304" t="s">
        <v>805</v>
      </c>
      <c r="I180" s="304" t="s">
        <v>766</v>
      </c>
      <c r="J180" s="304"/>
      <c r="K180" s="347"/>
    </row>
    <row r="181" ht="15" customHeight="1">
      <c r="B181" s="326"/>
      <c r="C181" s="304" t="s">
        <v>806</v>
      </c>
      <c r="D181" s="304"/>
      <c r="E181" s="304"/>
      <c r="F181" s="325" t="s">
        <v>732</v>
      </c>
      <c r="G181" s="304"/>
      <c r="H181" s="304" t="s">
        <v>807</v>
      </c>
      <c r="I181" s="304" t="s">
        <v>766</v>
      </c>
      <c r="J181" s="304"/>
      <c r="K181" s="347"/>
    </row>
    <row r="182" ht="15" customHeight="1">
      <c r="B182" s="326"/>
      <c r="C182" s="304" t="s">
        <v>795</v>
      </c>
      <c r="D182" s="304"/>
      <c r="E182" s="304"/>
      <c r="F182" s="325" t="s">
        <v>732</v>
      </c>
      <c r="G182" s="304"/>
      <c r="H182" s="304" t="s">
        <v>808</v>
      </c>
      <c r="I182" s="304" t="s">
        <v>766</v>
      </c>
      <c r="J182" s="304"/>
      <c r="K182" s="347"/>
    </row>
    <row r="183" ht="15" customHeight="1">
      <c r="B183" s="326"/>
      <c r="C183" s="304" t="s">
        <v>136</v>
      </c>
      <c r="D183" s="304"/>
      <c r="E183" s="304"/>
      <c r="F183" s="325" t="s">
        <v>738</v>
      </c>
      <c r="G183" s="304"/>
      <c r="H183" s="304" t="s">
        <v>809</v>
      </c>
      <c r="I183" s="304" t="s">
        <v>734</v>
      </c>
      <c r="J183" s="304">
        <v>50</v>
      </c>
      <c r="K183" s="347"/>
    </row>
    <row r="184" ht="15" customHeight="1">
      <c r="B184" s="326"/>
      <c r="C184" s="304" t="s">
        <v>810</v>
      </c>
      <c r="D184" s="304"/>
      <c r="E184" s="304"/>
      <c r="F184" s="325" t="s">
        <v>738</v>
      </c>
      <c r="G184" s="304"/>
      <c r="H184" s="304" t="s">
        <v>811</v>
      </c>
      <c r="I184" s="304" t="s">
        <v>812</v>
      </c>
      <c r="J184" s="304"/>
      <c r="K184" s="347"/>
    </row>
    <row r="185" ht="15" customHeight="1">
      <c r="B185" s="326"/>
      <c r="C185" s="304" t="s">
        <v>813</v>
      </c>
      <c r="D185" s="304"/>
      <c r="E185" s="304"/>
      <c r="F185" s="325" t="s">
        <v>738</v>
      </c>
      <c r="G185" s="304"/>
      <c r="H185" s="304" t="s">
        <v>814</v>
      </c>
      <c r="I185" s="304" t="s">
        <v>812</v>
      </c>
      <c r="J185" s="304"/>
      <c r="K185" s="347"/>
    </row>
    <row r="186" ht="15" customHeight="1">
      <c r="B186" s="326"/>
      <c r="C186" s="304" t="s">
        <v>815</v>
      </c>
      <c r="D186" s="304"/>
      <c r="E186" s="304"/>
      <c r="F186" s="325" t="s">
        <v>738</v>
      </c>
      <c r="G186" s="304"/>
      <c r="H186" s="304" t="s">
        <v>816</v>
      </c>
      <c r="I186" s="304" t="s">
        <v>812</v>
      </c>
      <c r="J186" s="304"/>
      <c r="K186" s="347"/>
    </row>
    <row r="187" ht="15" customHeight="1">
      <c r="B187" s="326"/>
      <c r="C187" s="359" t="s">
        <v>817</v>
      </c>
      <c r="D187" s="304"/>
      <c r="E187" s="304"/>
      <c r="F187" s="325" t="s">
        <v>738</v>
      </c>
      <c r="G187" s="304"/>
      <c r="H187" s="304" t="s">
        <v>818</v>
      </c>
      <c r="I187" s="304" t="s">
        <v>819</v>
      </c>
      <c r="J187" s="360" t="s">
        <v>820</v>
      </c>
      <c r="K187" s="347"/>
    </row>
    <row r="188" ht="15" customHeight="1">
      <c r="B188" s="326"/>
      <c r="C188" s="310" t="s">
        <v>50</v>
      </c>
      <c r="D188" s="304"/>
      <c r="E188" s="304"/>
      <c r="F188" s="325" t="s">
        <v>732</v>
      </c>
      <c r="G188" s="304"/>
      <c r="H188" s="300" t="s">
        <v>821</v>
      </c>
      <c r="I188" s="304" t="s">
        <v>822</v>
      </c>
      <c r="J188" s="304"/>
      <c r="K188" s="347"/>
    </row>
    <row r="189" ht="15" customHeight="1">
      <c r="B189" s="326"/>
      <c r="C189" s="310" t="s">
        <v>823</v>
      </c>
      <c r="D189" s="304"/>
      <c r="E189" s="304"/>
      <c r="F189" s="325" t="s">
        <v>732</v>
      </c>
      <c r="G189" s="304"/>
      <c r="H189" s="304" t="s">
        <v>824</v>
      </c>
      <c r="I189" s="304" t="s">
        <v>766</v>
      </c>
      <c r="J189" s="304"/>
      <c r="K189" s="347"/>
    </row>
    <row r="190" ht="15" customHeight="1">
      <c r="B190" s="326"/>
      <c r="C190" s="310" t="s">
        <v>825</v>
      </c>
      <c r="D190" s="304"/>
      <c r="E190" s="304"/>
      <c r="F190" s="325" t="s">
        <v>732</v>
      </c>
      <c r="G190" s="304"/>
      <c r="H190" s="304" t="s">
        <v>826</v>
      </c>
      <c r="I190" s="304" t="s">
        <v>766</v>
      </c>
      <c r="J190" s="304"/>
      <c r="K190" s="347"/>
    </row>
    <row r="191" ht="15" customHeight="1">
      <c r="B191" s="326"/>
      <c r="C191" s="310" t="s">
        <v>827</v>
      </c>
      <c r="D191" s="304"/>
      <c r="E191" s="304"/>
      <c r="F191" s="325" t="s">
        <v>738</v>
      </c>
      <c r="G191" s="304"/>
      <c r="H191" s="304" t="s">
        <v>828</v>
      </c>
      <c r="I191" s="304" t="s">
        <v>766</v>
      </c>
      <c r="J191" s="304"/>
      <c r="K191" s="347"/>
    </row>
    <row r="192" ht="15" customHeight="1">
      <c r="B192" s="353"/>
      <c r="C192" s="361"/>
      <c r="D192" s="335"/>
      <c r="E192" s="335"/>
      <c r="F192" s="335"/>
      <c r="G192" s="335"/>
      <c r="H192" s="335"/>
      <c r="I192" s="335"/>
      <c r="J192" s="335"/>
      <c r="K192" s="354"/>
    </row>
    <row r="193" ht="18.75" customHeight="1">
      <c r="B193" s="300"/>
      <c r="C193" s="304"/>
      <c r="D193" s="304"/>
      <c r="E193" s="304"/>
      <c r="F193" s="325"/>
      <c r="G193" s="304"/>
      <c r="H193" s="304"/>
      <c r="I193" s="304"/>
      <c r="J193" s="304"/>
      <c r="K193" s="300"/>
    </row>
    <row r="194" ht="18.75" customHeight="1">
      <c r="B194" s="300"/>
      <c r="C194" s="304"/>
      <c r="D194" s="304"/>
      <c r="E194" s="304"/>
      <c r="F194" s="325"/>
      <c r="G194" s="304"/>
      <c r="H194" s="304"/>
      <c r="I194" s="304"/>
      <c r="J194" s="304"/>
      <c r="K194" s="300"/>
    </row>
    <row r="195" ht="18.75" customHeight="1">
      <c r="B195" s="311"/>
      <c r="C195" s="311"/>
      <c r="D195" s="311"/>
      <c r="E195" s="311"/>
      <c r="F195" s="311"/>
      <c r="G195" s="311"/>
      <c r="H195" s="311"/>
      <c r="I195" s="311"/>
      <c r="J195" s="311"/>
      <c r="K195" s="311"/>
    </row>
    <row r="196" ht="13.5">
      <c r="B196" s="290"/>
      <c r="C196" s="291"/>
      <c r="D196" s="291"/>
      <c r="E196" s="291"/>
      <c r="F196" s="291"/>
      <c r="G196" s="291"/>
      <c r="H196" s="291"/>
      <c r="I196" s="291"/>
      <c r="J196" s="291"/>
      <c r="K196" s="292"/>
    </row>
    <row r="197" ht="21">
      <c r="B197" s="293"/>
      <c r="C197" s="294" t="s">
        <v>829</v>
      </c>
      <c r="D197" s="294"/>
      <c r="E197" s="294"/>
      <c r="F197" s="294"/>
      <c r="G197" s="294"/>
      <c r="H197" s="294"/>
      <c r="I197" s="294"/>
      <c r="J197" s="294"/>
      <c r="K197" s="295"/>
    </row>
    <row r="198" ht="25.5" customHeight="1">
      <c r="B198" s="293"/>
      <c r="C198" s="362" t="s">
        <v>830</v>
      </c>
      <c r="D198" s="362"/>
      <c r="E198" s="362"/>
      <c r="F198" s="362" t="s">
        <v>831</v>
      </c>
      <c r="G198" s="363"/>
      <c r="H198" s="362" t="s">
        <v>832</v>
      </c>
      <c r="I198" s="362"/>
      <c r="J198" s="362"/>
      <c r="K198" s="295"/>
    </row>
    <row r="199" ht="5.25" customHeight="1">
      <c r="B199" s="326"/>
      <c r="C199" s="323"/>
      <c r="D199" s="323"/>
      <c r="E199" s="323"/>
      <c r="F199" s="323"/>
      <c r="G199" s="304"/>
      <c r="H199" s="323"/>
      <c r="I199" s="323"/>
      <c r="J199" s="323"/>
      <c r="K199" s="347"/>
    </row>
    <row r="200" ht="15" customHeight="1">
      <c r="B200" s="326"/>
      <c r="C200" s="304" t="s">
        <v>822</v>
      </c>
      <c r="D200" s="304"/>
      <c r="E200" s="304"/>
      <c r="F200" s="325" t="s">
        <v>51</v>
      </c>
      <c r="G200" s="304"/>
      <c r="H200" s="304" t="s">
        <v>833</v>
      </c>
      <c r="I200" s="304"/>
      <c r="J200" s="304"/>
      <c r="K200" s="347"/>
    </row>
    <row r="201" ht="15" customHeight="1">
      <c r="B201" s="326"/>
      <c r="C201" s="332"/>
      <c r="D201" s="304"/>
      <c r="E201" s="304"/>
      <c r="F201" s="325" t="s">
        <v>52</v>
      </c>
      <c r="G201" s="304"/>
      <c r="H201" s="304" t="s">
        <v>834</v>
      </c>
      <c r="I201" s="304"/>
      <c r="J201" s="304"/>
      <c r="K201" s="347"/>
    </row>
    <row r="202" ht="15" customHeight="1">
      <c r="B202" s="326"/>
      <c r="C202" s="332"/>
      <c r="D202" s="304"/>
      <c r="E202" s="304"/>
      <c r="F202" s="325" t="s">
        <v>55</v>
      </c>
      <c r="G202" s="304"/>
      <c r="H202" s="304" t="s">
        <v>835</v>
      </c>
      <c r="I202" s="304"/>
      <c r="J202" s="304"/>
      <c r="K202" s="347"/>
    </row>
    <row r="203" ht="15" customHeight="1">
      <c r="B203" s="326"/>
      <c r="C203" s="304"/>
      <c r="D203" s="304"/>
      <c r="E203" s="304"/>
      <c r="F203" s="325" t="s">
        <v>53</v>
      </c>
      <c r="G203" s="304"/>
      <c r="H203" s="304" t="s">
        <v>836</v>
      </c>
      <c r="I203" s="304"/>
      <c r="J203" s="304"/>
      <c r="K203" s="347"/>
    </row>
    <row r="204" ht="15" customHeight="1">
      <c r="B204" s="326"/>
      <c r="C204" s="304"/>
      <c r="D204" s="304"/>
      <c r="E204" s="304"/>
      <c r="F204" s="325" t="s">
        <v>54</v>
      </c>
      <c r="G204" s="304"/>
      <c r="H204" s="304" t="s">
        <v>837</v>
      </c>
      <c r="I204" s="304"/>
      <c r="J204" s="304"/>
      <c r="K204" s="347"/>
    </row>
    <row r="205" ht="15" customHeight="1">
      <c r="B205" s="326"/>
      <c r="C205" s="304"/>
      <c r="D205" s="304"/>
      <c r="E205" s="304"/>
      <c r="F205" s="325"/>
      <c r="G205" s="304"/>
      <c r="H205" s="304"/>
      <c r="I205" s="304"/>
      <c r="J205" s="304"/>
      <c r="K205" s="347"/>
    </row>
    <row r="206" ht="15" customHeight="1">
      <c r="B206" s="326"/>
      <c r="C206" s="304" t="s">
        <v>778</v>
      </c>
      <c r="D206" s="304"/>
      <c r="E206" s="304"/>
      <c r="F206" s="325" t="s">
        <v>674</v>
      </c>
      <c r="G206" s="304"/>
      <c r="H206" s="304" t="s">
        <v>838</v>
      </c>
      <c r="I206" s="304"/>
      <c r="J206" s="304"/>
      <c r="K206" s="347"/>
    </row>
    <row r="207" ht="15" customHeight="1">
      <c r="B207" s="326"/>
      <c r="C207" s="332"/>
      <c r="D207" s="304"/>
      <c r="E207" s="304"/>
      <c r="F207" s="325" t="s">
        <v>677</v>
      </c>
      <c r="G207" s="304"/>
      <c r="H207" s="304" t="s">
        <v>678</v>
      </c>
      <c r="I207" s="304"/>
      <c r="J207" s="304"/>
      <c r="K207" s="347"/>
    </row>
    <row r="208" ht="15" customHeight="1">
      <c r="B208" s="326"/>
      <c r="C208" s="304"/>
      <c r="D208" s="304"/>
      <c r="E208" s="304"/>
      <c r="F208" s="325" t="s">
        <v>86</v>
      </c>
      <c r="G208" s="304"/>
      <c r="H208" s="304" t="s">
        <v>839</v>
      </c>
      <c r="I208" s="304"/>
      <c r="J208" s="304"/>
      <c r="K208" s="347"/>
    </row>
    <row r="209" ht="15" customHeight="1">
      <c r="B209" s="364"/>
      <c r="C209" s="332"/>
      <c r="D209" s="332"/>
      <c r="E209" s="332"/>
      <c r="F209" s="325" t="s">
        <v>97</v>
      </c>
      <c r="G209" s="310"/>
      <c r="H209" s="351" t="s">
        <v>679</v>
      </c>
      <c r="I209" s="351"/>
      <c r="J209" s="351"/>
      <c r="K209" s="365"/>
    </row>
    <row r="210" ht="15" customHeight="1">
      <c r="B210" s="364"/>
      <c r="C210" s="332"/>
      <c r="D210" s="332"/>
      <c r="E210" s="332"/>
      <c r="F210" s="325" t="s">
        <v>680</v>
      </c>
      <c r="G210" s="310"/>
      <c r="H210" s="351" t="s">
        <v>840</v>
      </c>
      <c r="I210" s="351"/>
      <c r="J210" s="351"/>
      <c r="K210" s="365"/>
    </row>
    <row r="211" ht="15" customHeight="1">
      <c r="B211" s="364"/>
      <c r="C211" s="332"/>
      <c r="D211" s="332"/>
      <c r="E211" s="332"/>
      <c r="F211" s="366"/>
      <c r="G211" s="310"/>
      <c r="H211" s="367"/>
      <c r="I211" s="367"/>
      <c r="J211" s="367"/>
      <c r="K211" s="365"/>
    </row>
    <row r="212" ht="15" customHeight="1">
      <c r="B212" s="364"/>
      <c r="C212" s="304" t="s">
        <v>802</v>
      </c>
      <c r="D212" s="332"/>
      <c r="E212" s="332"/>
      <c r="F212" s="325">
        <v>1</v>
      </c>
      <c r="G212" s="310"/>
      <c r="H212" s="351" t="s">
        <v>841</v>
      </c>
      <c r="I212" s="351"/>
      <c r="J212" s="351"/>
      <c r="K212" s="365"/>
    </row>
    <row r="213" ht="15" customHeight="1">
      <c r="B213" s="364"/>
      <c r="C213" s="332"/>
      <c r="D213" s="332"/>
      <c r="E213" s="332"/>
      <c r="F213" s="325">
        <v>2</v>
      </c>
      <c r="G213" s="310"/>
      <c r="H213" s="351" t="s">
        <v>842</v>
      </c>
      <c r="I213" s="351"/>
      <c r="J213" s="351"/>
      <c r="K213" s="365"/>
    </row>
    <row r="214" ht="15" customHeight="1">
      <c r="B214" s="364"/>
      <c r="C214" s="332"/>
      <c r="D214" s="332"/>
      <c r="E214" s="332"/>
      <c r="F214" s="325">
        <v>3</v>
      </c>
      <c r="G214" s="310"/>
      <c r="H214" s="351" t="s">
        <v>843</v>
      </c>
      <c r="I214" s="351"/>
      <c r="J214" s="351"/>
      <c r="K214" s="365"/>
    </row>
    <row r="215" ht="15" customHeight="1">
      <c r="B215" s="364"/>
      <c r="C215" s="332"/>
      <c r="D215" s="332"/>
      <c r="E215" s="332"/>
      <c r="F215" s="325">
        <v>4</v>
      </c>
      <c r="G215" s="310"/>
      <c r="H215" s="351" t="s">
        <v>844</v>
      </c>
      <c r="I215" s="351"/>
      <c r="J215" s="351"/>
      <c r="K215" s="365"/>
    </row>
    <row r="216" ht="12.75" customHeight="1">
      <c r="B216" s="368"/>
      <c r="C216" s="369"/>
      <c r="D216" s="369"/>
      <c r="E216" s="369"/>
      <c r="F216" s="369"/>
      <c r="G216" s="369"/>
      <c r="H216" s="369"/>
      <c r="I216" s="369"/>
      <c r="J216" s="369"/>
      <c r="K216" s="370"/>
    </row>
  </sheetData>
  <sheetProtection autoFilter="0" deleteColumns="0" deleteRows="0" formatCells="0" formatColumns="0" formatRows="0" insertColumns="0" insertHyperlinks="0" insertRows="0" pivotTables="0" sort="0"/>
  <mergeCells count="77">
    <mergeCell ref="H208:J208"/>
    <mergeCell ref="H203:J203"/>
    <mergeCell ref="H201:J201"/>
    <mergeCell ref="H212:J212"/>
    <mergeCell ref="H214:J214"/>
    <mergeCell ref="H215:J215"/>
    <mergeCell ref="H213:J213"/>
    <mergeCell ref="H210:J210"/>
    <mergeCell ref="H209:J209"/>
    <mergeCell ref="H207:J207"/>
    <mergeCell ref="H198:J198"/>
    <mergeCell ref="C163:J163"/>
    <mergeCell ref="C120:J120"/>
    <mergeCell ref="C145:J145"/>
    <mergeCell ref="C197:J197"/>
    <mergeCell ref="H206:J206"/>
    <mergeCell ref="H204:J204"/>
    <mergeCell ref="H202:J202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C52:J52"/>
    <mergeCell ref="C53:J53"/>
    <mergeCell ref="C55:J55"/>
    <mergeCell ref="D56:J56"/>
    <mergeCell ref="D57:J5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D33:J33"/>
    <mergeCell ref="G34:J34"/>
    <mergeCell ref="G35:J35"/>
    <mergeCell ref="D49:J49"/>
    <mergeCell ref="E48:J48"/>
    <mergeCell ref="G36:J36"/>
    <mergeCell ref="G37:J37"/>
    <mergeCell ref="C23:J23"/>
    <mergeCell ref="D25:J25"/>
    <mergeCell ref="D26:J26"/>
    <mergeCell ref="D28:J28"/>
    <mergeCell ref="D29:J29"/>
    <mergeCell ref="D31:J31"/>
    <mergeCell ref="C24:J24"/>
    <mergeCell ref="D32:J32"/>
    <mergeCell ref="F18:J18"/>
    <mergeCell ref="F21:J21"/>
    <mergeCell ref="D11:J11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</mergeCells>
  <pageMargins left="0.5902778" right="0.5902778" top="0.5902778" bottom="0.5902778" header="0" footer="0"/>
  <pageSetup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Ondrouch Alois</dc:creator>
  <cp:lastModifiedBy>Ondrouch Alois</cp:lastModifiedBy>
  <dcterms:created xsi:type="dcterms:W3CDTF">2018-07-18T11:14:55Z</dcterms:created>
  <dcterms:modified xsi:type="dcterms:W3CDTF">2018-07-18T11:14:59Z</dcterms:modified>
</cp:coreProperties>
</file>