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belJ\Documents\Graffiti\2021\Výběrové řízení_rámcovka\Graffiti_2021_2022_3\"/>
    </mc:Choice>
  </mc:AlternateContent>
  <bookViews>
    <workbookView xWindow="0" yWindow="0" windowWidth="25200" windowHeight="11385"/>
  </bookViews>
  <sheets>
    <sheet name="21-10 - Odstranění graffi..." sheetId="2" r:id="rId1"/>
  </sheets>
  <definedNames>
    <definedName name="_xlnm._FilterDatabase" localSheetId="0" hidden="1">'21-10 - Odstranění graffi...'!$C$15:$K$104</definedName>
    <definedName name="_xlnm.Print_Titles" localSheetId="0">'21-10 - Odstranění graffi...'!$15:$15</definedName>
  </definedNames>
  <calcPr calcId="162913"/>
</workbook>
</file>

<file path=xl/calcChain.xml><?xml version="1.0" encoding="utf-8"?>
<calcChain xmlns="http://schemas.openxmlformats.org/spreadsheetml/2006/main">
  <c r="BI103" i="2" l="1"/>
  <c r="BH103" i="2"/>
  <c r="BG103" i="2"/>
  <c r="BF103" i="2"/>
  <c r="T103" i="2"/>
  <c r="T102" i="2" s="1"/>
  <c r="R103" i="2"/>
  <c r="R102" i="2" s="1"/>
  <c r="P103" i="2"/>
  <c r="P102" i="2" s="1"/>
  <c r="BI100" i="2"/>
  <c r="BH100" i="2"/>
  <c r="BG100" i="2"/>
  <c r="BF100" i="2"/>
  <c r="T100" i="2"/>
  <c r="T99" i="2" s="1"/>
  <c r="R100" i="2"/>
  <c r="R99" i="2" s="1"/>
  <c r="P100" i="2"/>
  <c r="P99" i="2" s="1"/>
  <c r="BI97" i="2"/>
  <c r="BH97" i="2"/>
  <c r="BG97" i="2"/>
  <c r="BF97" i="2"/>
  <c r="T97" i="2"/>
  <c r="T96" i="2" s="1"/>
  <c r="R97" i="2"/>
  <c r="R96" i="2" s="1"/>
  <c r="P97" i="2"/>
  <c r="P96" i="2" s="1"/>
  <c r="BI93" i="2"/>
  <c r="BH93" i="2"/>
  <c r="BG93" i="2"/>
  <c r="BF93" i="2"/>
  <c r="T93" i="2"/>
  <c r="T92" i="2"/>
  <c r="R93" i="2"/>
  <c r="R92" i="2" s="1"/>
  <c r="P93" i="2"/>
  <c r="P92" i="2"/>
  <c r="BI90" i="2"/>
  <c r="BH90" i="2"/>
  <c r="BG90" i="2"/>
  <c r="BF90" i="2"/>
  <c r="T90" i="2"/>
  <c r="R90" i="2"/>
  <c r="P90" i="2"/>
  <c r="BI88" i="2"/>
  <c r="BH88" i="2"/>
  <c r="BG88" i="2"/>
  <c r="BF88" i="2"/>
  <c r="T88" i="2"/>
  <c r="R88" i="2"/>
  <c r="P88" i="2"/>
  <c r="BI86" i="2"/>
  <c r="BH86" i="2"/>
  <c r="BG86" i="2"/>
  <c r="BF86" i="2"/>
  <c r="T86" i="2"/>
  <c r="R86" i="2"/>
  <c r="P86" i="2"/>
  <c r="BI84" i="2"/>
  <c r="BH84" i="2"/>
  <c r="BG84" i="2"/>
  <c r="BF84" i="2"/>
  <c r="T84" i="2"/>
  <c r="R84" i="2"/>
  <c r="P84" i="2"/>
  <c r="BI82" i="2"/>
  <c r="BH82" i="2"/>
  <c r="BG82" i="2"/>
  <c r="BF82" i="2"/>
  <c r="T82" i="2"/>
  <c r="R82" i="2"/>
  <c r="P82" i="2"/>
  <c r="BI80" i="2"/>
  <c r="BH80" i="2"/>
  <c r="BG80" i="2"/>
  <c r="BF80" i="2"/>
  <c r="T80" i="2"/>
  <c r="R80" i="2"/>
  <c r="P80" i="2"/>
  <c r="BI78" i="2"/>
  <c r="BH78" i="2"/>
  <c r="BG78" i="2"/>
  <c r="BF78" i="2"/>
  <c r="T78" i="2"/>
  <c r="R78" i="2"/>
  <c r="P78" i="2"/>
  <c r="BI76" i="2"/>
  <c r="BH76" i="2"/>
  <c r="BG76" i="2"/>
  <c r="BF76" i="2"/>
  <c r="T76" i="2"/>
  <c r="R76" i="2"/>
  <c r="P76" i="2"/>
  <c r="BI74" i="2"/>
  <c r="BH74" i="2"/>
  <c r="BG74" i="2"/>
  <c r="BF74" i="2"/>
  <c r="T74" i="2"/>
  <c r="R74" i="2"/>
  <c r="P74" i="2"/>
  <c r="BI72" i="2"/>
  <c r="BH72" i="2"/>
  <c r="BG72" i="2"/>
  <c r="BF72" i="2"/>
  <c r="T72" i="2"/>
  <c r="R72" i="2"/>
  <c r="P72" i="2"/>
  <c r="BI70" i="2"/>
  <c r="BH70" i="2"/>
  <c r="BG70" i="2"/>
  <c r="BF70" i="2"/>
  <c r="T70" i="2"/>
  <c r="R70" i="2"/>
  <c r="P70" i="2"/>
  <c r="BI69" i="2"/>
  <c r="BH69" i="2"/>
  <c r="BG69" i="2"/>
  <c r="BF69" i="2"/>
  <c r="T69" i="2"/>
  <c r="R69" i="2"/>
  <c r="P69" i="2"/>
  <c r="BI68" i="2"/>
  <c r="BH68" i="2"/>
  <c r="BG68" i="2"/>
  <c r="BF68" i="2"/>
  <c r="T68" i="2"/>
  <c r="R68" i="2"/>
  <c r="P68" i="2"/>
  <c r="BI66" i="2"/>
  <c r="BH66" i="2"/>
  <c r="BG66" i="2"/>
  <c r="BF66" i="2"/>
  <c r="T66" i="2"/>
  <c r="R66" i="2"/>
  <c r="P66" i="2"/>
  <c r="BI64" i="2"/>
  <c r="BH64" i="2"/>
  <c r="BG64" i="2"/>
  <c r="BF64" i="2"/>
  <c r="T64" i="2"/>
  <c r="R64" i="2"/>
  <c r="P64" i="2"/>
  <c r="BI62" i="2"/>
  <c r="BH62" i="2"/>
  <c r="BG62" i="2"/>
  <c r="BF62" i="2"/>
  <c r="T62" i="2"/>
  <c r="R62" i="2"/>
  <c r="P62" i="2"/>
  <c r="BI60" i="2"/>
  <c r="BH60" i="2"/>
  <c r="BG60" i="2"/>
  <c r="BF60" i="2"/>
  <c r="T60" i="2"/>
  <c r="R60" i="2"/>
  <c r="P60" i="2"/>
  <c r="BI58" i="2"/>
  <c r="BH58" i="2"/>
  <c r="BG58" i="2"/>
  <c r="BF58" i="2"/>
  <c r="T58" i="2"/>
  <c r="R58" i="2"/>
  <c r="P58" i="2"/>
  <c r="BI56" i="2"/>
  <c r="BH56" i="2"/>
  <c r="BG56" i="2"/>
  <c r="BF56" i="2"/>
  <c r="T56" i="2"/>
  <c r="R56" i="2"/>
  <c r="P56" i="2"/>
  <c r="BI54" i="2"/>
  <c r="BH54" i="2"/>
  <c r="BG54" i="2"/>
  <c r="BF54" i="2"/>
  <c r="T54" i="2"/>
  <c r="R54" i="2"/>
  <c r="P54" i="2"/>
  <c r="BI50" i="2"/>
  <c r="BH50" i="2"/>
  <c r="BG50" i="2"/>
  <c r="BF50" i="2"/>
  <c r="T50" i="2"/>
  <c r="R50" i="2"/>
  <c r="P50" i="2"/>
  <c r="BI48" i="2"/>
  <c r="BH48" i="2"/>
  <c r="BG48" i="2"/>
  <c r="BF48" i="2"/>
  <c r="T48" i="2"/>
  <c r="R48" i="2"/>
  <c r="P48" i="2"/>
  <c r="BI46" i="2"/>
  <c r="BH46" i="2"/>
  <c r="BG46" i="2"/>
  <c r="BF46" i="2"/>
  <c r="T46" i="2"/>
  <c r="R46" i="2"/>
  <c r="P46" i="2"/>
  <c r="BI44" i="2"/>
  <c r="BH44" i="2"/>
  <c r="BG44" i="2"/>
  <c r="BF44" i="2"/>
  <c r="T44" i="2"/>
  <c r="R44" i="2"/>
  <c r="P44" i="2"/>
  <c r="BI42" i="2"/>
  <c r="BH42" i="2"/>
  <c r="BG42" i="2"/>
  <c r="BF42" i="2"/>
  <c r="T42" i="2"/>
  <c r="R42" i="2"/>
  <c r="P42" i="2"/>
  <c r="BI40" i="2"/>
  <c r="BH40" i="2"/>
  <c r="BG40" i="2"/>
  <c r="BF40" i="2"/>
  <c r="T40" i="2"/>
  <c r="R40" i="2"/>
  <c r="P40" i="2"/>
  <c r="BI38" i="2"/>
  <c r="BH38" i="2"/>
  <c r="BG38" i="2"/>
  <c r="BF38" i="2"/>
  <c r="T38" i="2"/>
  <c r="R38" i="2"/>
  <c r="P38" i="2"/>
  <c r="BI36" i="2"/>
  <c r="BH36" i="2"/>
  <c r="BG36" i="2"/>
  <c r="BF36" i="2"/>
  <c r="T36" i="2"/>
  <c r="R36" i="2"/>
  <c r="P36" i="2"/>
  <c r="BI34" i="2"/>
  <c r="BH34" i="2"/>
  <c r="BG34" i="2"/>
  <c r="BF34" i="2"/>
  <c r="T34" i="2"/>
  <c r="R34" i="2"/>
  <c r="P34" i="2"/>
  <c r="BI32" i="2"/>
  <c r="BH32" i="2"/>
  <c r="BG32" i="2"/>
  <c r="BF32" i="2"/>
  <c r="T32" i="2"/>
  <c r="R32" i="2"/>
  <c r="P32" i="2"/>
  <c r="BI30" i="2"/>
  <c r="BH30" i="2"/>
  <c r="BG30" i="2"/>
  <c r="BF30" i="2"/>
  <c r="T30" i="2"/>
  <c r="R30" i="2"/>
  <c r="P30" i="2"/>
  <c r="BI28" i="2"/>
  <c r="BH28" i="2"/>
  <c r="BG28" i="2"/>
  <c r="BF28" i="2"/>
  <c r="T28" i="2"/>
  <c r="R28" i="2"/>
  <c r="P28" i="2"/>
  <c r="BI26" i="2"/>
  <c r="BH26" i="2"/>
  <c r="BG26" i="2"/>
  <c r="BF26" i="2"/>
  <c r="T26" i="2"/>
  <c r="R26" i="2"/>
  <c r="P26" i="2"/>
  <c r="BI24" i="2"/>
  <c r="BH24" i="2"/>
  <c r="BG24" i="2"/>
  <c r="BF24" i="2"/>
  <c r="T24" i="2"/>
  <c r="R24" i="2"/>
  <c r="P24" i="2"/>
  <c r="BI22" i="2"/>
  <c r="BH22" i="2"/>
  <c r="BG22" i="2"/>
  <c r="BF22" i="2"/>
  <c r="T22" i="2"/>
  <c r="R22" i="2"/>
  <c r="P22" i="2"/>
  <c r="BI19" i="2"/>
  <c r="BH19" i="2"/>
  <c r="BG19" i="2"/>
  <c r="BF19" i="2"/>
  <c r="T19" i="2"/>
  <c r="T18" i="2" s="1"/>
  <c r="R19" i="2"/>
  <c r="R18" i="2" s="1"/>
  <c r="P19" i="2"/>
  <c r="P18" i="2" s="1"/>
  <c r="J60" i="2"/>
  <c r="BK46" i="2"/>
  <c r="J40" i="2"/>
  <c r="J38" i="2"/>
  <c r="J28" i="2"/>
  <c r="BK22" i="2"/>
  <c r="J93" i="2"/>
  <c r="BK84" i="2"/>
  <c r="BK78" i="2"/>
  <c r="J69" i="2"/>
  <c r="BK60" i="2"/>
  <c r="J54" i="2"/>
  <c r="BK34" i="2"/>
  <c r="BK97" i="2"/>
  <c r="J86" i="2"/>
  <c r="J76" i="2"/>
  <c r="BK69" i="2"/>
  <c r="BK62" i="2"/>
  <c r="J50" i="2"/>
  <c r="BK40" i="2"/>
  <c r="J34" i="2"/>
  <c r="J19" i="2"/>
  <c r="BK100" i="2"/>
  <c r="J88" i="2"/>
  <c r="BK76" i="2"/>
  <c r="BK70" i="2"/>
  <c r="BK50" i="2"/>
  <c r="J36" i="2"/>
  <c r="BK24" i="2"/>
  <c r="J62" i="2"/>
  <c r="BK48" i="2"/>
  <c r="BK44" i="2"/>
  <c r="BK32" i="2"/>
  <c r="BK26" i="2"/>
  <c r="BK19" i="2"/>
  <c r="J97" i="2"/>
  <c r="BK86" i="2"/>
  <c r="BK80" i="2"/>
  <c r="J70" i="2"/>
  <c r="BK66" i="2"/>
  <c r="BK56" i="2"/>
  <c r="BK42" i="2"/>
  <c r="BK103" i="2"/>
  <c r="BK88" i="2"/>
  <c r="J78" i="2"/>
  <c r="J66" i="2"/>
  <c r="J58" i="2"/>
  <c r="J48" i="2"/>
  <c r="BK38" i="2"/>
  <c r="J32" i="2"/>
  <c r="BK90" i="2"/>
  <c r="BK82" i="2"/>
  <c r="J74" i="2"/>
  <c r="J68" i="2"/>
  <c r="J42" i="2"/>
  <c r="J26" i="2"/>
  <c r="BK54" i="2"/>
  <c r="BK30" i="2"/>
  <c r="J24" i="2"/>
  <c r="J100" i="2"/>
  <c r="J90" i="2"/>
  <c r="J82" i="2"/>
  <c r="BK72" i="2"/>
  <c r="BK68" i="2"/>
  <c r="BK58" i="2"/>
  <c r="J44" i="2"/>
  <c r="J22" i="2"/>
  <c r="BK93" i="2"/>
  <c r="J80" i="2"/>
  <c r="BK74" i="2"/>
  <c r="BK64" i="2"/>
  <c r="J56" i="2"/>
  <c r="J46" i="2"/>
  <c r="BK36" i="2"/>
  <c r="BK28" i="2"/>
  <c r="J103" i="2"/>
  <c r="J84" i="2"/>
  <c r="J72" i="2"/>
  <c r="J64" i="2"/>
  <c r="J30" i="2"/>
  <c r="T95" i="2" l="1"/>
  <c r="P95" i="2"/>
  <c r="R95" i="2"/>
  <c r="R21" i="2"/>
  <c r="R17" i="2" s="1"/>
  <c r="R53" i="2"/>
  <c r="R52" i="2"/>
  <c r="BK21" i="2"/>
  <c r="J21" i="2"/>
  <c r="T21" i="2"/>
  <c r="T17" i="2" s="1"/>
  <c r="P53" i="2"/>
  <c r="P52" i="2" s="1"/>
  <c r="P16" i="2" s="1"/>
  <c r="P21" i="2"/>
  <c r="P17" i="2" s="1"/>
  <c r="BK53" i="2"/>
  <c r="J53" i="2" s="1"/>
  <c r="T53" i="2"/>
  <c r="T52" i="2" s="1"/>
  <c r="BK96" i="2"/>
  <c r="J96" i="2"/>
  <c r="BK92" i="2"/>
  <c r="J92" i="2"/>
  <c r="BK102" i="2"/>
  <c r="J102" i="2" s="1"/>
  <c r="BK18" i="2"/>
  <c r="J18" i="2" s="1"/>
  <c r="BK99" i="2"/>
  <c r="J99" i="2" s="1"/>
  <c r="BE19" i="2"/>
  <c r="BE22" i="2"/>
  <c r="BE26" i="2"/>
  <c r="BE32" i="2"/>
  <c r="BE38" i="2"/>
  <c r="BE46" i="2"/>
  <c r="BE48" i="2"/>
  <c r="BE54" i="2"/>
  <c r="BE78" i="2"/>
  <c r="BE24" i="2"/>
  <c r="BE28" i="2"/>
  <c r="BE42" i="2"/>
  <c r="BE44" i="2"/>
  <c r="BE60" i="2"/>
  <c r="BE66" i="2"/>
  <c r="BE70" i="2"/>
  <c r="BE90" i="2"/>
  <c r="BE100" i="2"/>
  <c r="BE30" i="2"/>
  <c r="BE40" i="2"/>
  <c r="BE50" i="2"/>
  <c r="BE62" i="2"/>
  <c r="BE68" i="2"/>
  <c r="BE74" i="2"/>
  <c r="BE76" i="2"/>
  <c r="BE103" i="2"/>
  <c r="BE34" i="2"/>
  <c r="BE36" i="2"/>
  <c r="BE56" i="2"/>
  <c r="BE58" i="2"/>
  <c r="BE64" i="2"/>
  <c r="BE69" i="2"/>
  <c r="BE72" i="2"/>
  <c r="BE80" i="2"/>
  <c r="BE82" i="2"/>
  <c r="BE84" i="2"/>
  <c r="BE86" i="2"/>
  <c r="BE88" i="2"/>
  <c r="BE93" i="2"/>
  <c r="BE97" i="2"/>
  <c r="R16" i="2" l="1"/>
  <c r="T16" i="2"/>
  <c r="BK52" i="2"/>
  <c r="J52" i="2"/>
  <c r="BK95" i="2"/>
  <c r="J95" i="2"/>
  <c r="BK17" i="2"/>
  <c r="J17" i="2" s="1"/>
  <c r="BK16" i="2" l="1"/>
  <c r="J16" i="2"/>
</calcChain>
</file>

<file path=xl/sharedStrings.xml><?xml version="1.0" encoding="utf-8"?>
<sst xmlns="http://schemas.openxmlformats.org/spreadsheetml/2006/main" count="853" uniqueCount="253">
  <si>
    <t/>
  </si>
  <si>
    <t>21</t>
  </si>
  <si>
    <t>15</t>
  </si>
  <si>
    <t>Zakázka:</t>
  </si>
  <si>
    <t>Místo:</t>
  </si>
  <si>
    <t>Datum:</t>
  </si>
  <si>
    <t>Zadavatel:</t>
  </si>
  <si>
    <t>Správa železnic, státní organizace</t>
  </si>
  <si>
    <t>Zhotovitel:</t>
  </si>
  <si>
    <t>Projektant:</t>
  </si>
  <si>
    <t>Zpracovatel:</t>
  </si>
  <si>
    <t>DPH</t>
  </si>
  <si>
    <t>základní</t>
  </si>
  <si>
    <t>Kód</t>
  </si>
  <si>
    <t>Popis</t>
  </si>
  <si>
    <t>Typ</t>
  </si>
  <si>
    <t>D</t>
  </si>
  <si>
    <t>0</t>
  </si>
  <si>
    <t>1</t>
  </si>
  <si>
    <t>2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</si>
  <si>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</si>
  <si>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</si>
  <si>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</si>
  <si>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</si>
  <si>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</si>
  <si>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</si>
  <si>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</si>
  <si>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</si>
  <si>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</si>
  <si>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</si>
  <si>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</si>
  <si>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</si>
  <si>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</si>
  <si>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</si>
  <si>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</si>
  <si>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</si>
  <si>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</si>
  <si>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</si>
  <si>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</si>
  <si>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</si>
  <si>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</si>
  <si>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629995101</t>
  </si>
  <si>
    <t>Očištění vnějších ploch tlakovou vodou omytím</t>
  </si>
  <si>
    <t>m2</t>
  </si>
  <si>
    <t>CS ÚRS 2021 02</t>
  </si>
  <si>
    <t>4</t>
  </si>
  <si>
    <t>1150736088</t>
  </si>
  <si>
    <t>Online PSC</t>
  </si>
  <si>
    <t>https://podminky.urs.cz/item/CS_URS_2021_02/629995101</t>
  </si>
  <si>
    <t>9</t>
  </si>
  <si>
    <t>Ostatní konstrukce a práce-bourání</t>
  </si>
  <si>
    <t>941111111</t>
  </si>
  <si>
    <t>Montáž lešení řadového trubkového lehkého pracovního s podlahami s provozním zatížením tř. 3 do 200 kg/m2 šířky tř. W06 od 0,6 do 0,9 m, výšky do 10 m</t>
  </si>
  <si>
    <t>-524071273</t>
  </si>
  <si>
    <t>https://podminky.urs.cz/item/CS_URS_2021_02/941111111</t>
  </si>
  <si>
    <t>3</t>
  </si>
  <si>
    <t>941111211</t>
  </si>
  <si>
    <t>Montáž lešení řadového trubkového lehkého pracovního s podlahami s provozním zatížením tř. 3 do 200 kg/m2 Příplatek za první a každý další den použití lešení k ceně -1111</t>
  </si>
  <si>
    <t>1989312514</t>
  </si>
  <si>
    <t>https://podminky.urs.cz/item/CS_URS_2021_02/941111211</t>
  </si>
  <si>
    <t>941111811</t>
  </si>
  <si>
    <t>Demontáž lešení řadového trubkového lehkého pracovního s podlahami s provozním zatížením tř. 3 do 200 kg/m2 šířky tř. W06 od 0,6 do 0,9 m, výšky do 10 m</t>
  </si>
  <si>
    <t>1519452222</t>
  </si>
  <si>
    <t>https://podminky.urs.cz/item/CS_URS_2021_02/941111811</t>
  </si>
  <si>
    <t>5</t>
  </si>
  <si>
    <t>944611111</t>
  </si>
  <si>
    <t>Montáž ochranné plachty zavěšené na konstrukci lešení z textilie z umělých vláken</t>
  </si>
  <si>
    <t>-1990413149</t>
  </si>
  <si>
    <t>https://podminky.urs.cz/item/CS_URS_2021_02/944611111</t>
  </si>
  <si>
    <t>944611211</t>
  </si>
  <si>
    <t>Montáž ochranné plachty Příplatek za první a každý další den použití plachty k ceně -1111</t>
  </si>
  <si>
    <t>-1963820093</t>
  </si>
  <si>
    <t>https://podminky.urs.cz/item/CS_URS_2021_02/944611211</t>
  </si>
  <si>
    <t>7</t>
  </si>
  <si>
    <t>944611811</t>
  </si>
  <si>
    <t>Demontáž ochranné plachty zavěšené na konstrukci lešení z textilie z umělých vláken</t>
  </si>
  <si>
    <t>-230300798</t>
  </si>
  <si>
    <t>https://podminky.urs.cz/item/CS_URS_2021_02/944611811</t>
  </si>
  <si>
    <t>8</t>
  </si>
  <si>
    <t>945421110</t>
  </si>
  <si>
    <t>Hydraulická zvedací plošina včetně obsluhy instalovaná na automobilovém podvozku, výšky zdvihu do 18 m</t>
  </si>
  <si>
    <t>hod</t>
  </si>
  <si>
    <t>-1325330374</t>
  </si>
  <si>
    <t>https://podminky.urs.cz/item/CS_URS_2021_02/945421110</t>
  </si>
  <si>
    <t>946111112</t>
  </si>
  <si>
    <t>Montáž pojízdných věží trubkových nebo dílcových s maximálním zatížením podlahy do 200 kg/m2 šířky od 0,6 do 0,9 m, délky do 3,2 m, výšky přes 1,5 m do 2,5 m</t>
  </si>
  <si>
    <t>kus</t>
  </si>
  <si>
    <t>-484612775</t>
  </si>
  <si>
    <t>https://podminky.urs.cz/item/CS_URS_2021_02/946111112</t>
  </si>
  <si>
    <t>10</t>
  </si>
  <si>
    <t>946111212</t>
  </si>
  <si>
    <t>Montáž pojízdných věží trubkových nebo dílcových s maximálním zatížením podlahy do 200 kg/m2 Příplatek za první a každý další den použití pojízdného lešení k ceně -1112</t>
  </si>
  <si>
    <t>174615726</t>
  </si>
  <si>
    <t>https://podminky.urs.cz/item/CS_URS_2021_02/946111212</t>
  </si>
  <si>
    <t>11</t>
  </si>
  <si>
    <t>946111812</t>
  </si>
  <si>
    <t>Demontáž pojízdných věží trubkových nebo dílcových s maximálním zatížením podlahy do 200 kg/m2 šířky od 0,6 do 0,9 m, délky do 3,2 m, výšky přes 1,5 m do 2,5 m</t>
  </si>
  <si>
    <t>1078707902</t>
  </si>
  <si>
    <t>https://podminky.urs.cz/item/CS_URS_2021_02/946111812</t>
  </si>
  <si>
    <t>12</t>
  </si>
  <si>
    <t>946111113</t>
  </si>
  <si>
    <t>Montáž pojízdných věží trubkových nebo dílcových s maximálním zatížením podlahy do 200 kg/m2 šířky od 0,6 do 0,9 m, délky do 3,2 m, výšky přes 2,5 m do 3,5 m</t>
  </si>
  <si>
    <t>497706236</t>
  </si>
  <si>
    <t>https://podminky.urs.cz/item/CS_URS_2021_02/946111113</t>
  </si>
  <si>
    <t>13</t>
  </si>
  <si>
    <t>946111213</t>
  </si>
  <si>
    <t>Montáž pojízdných věží trubkových nebo dílcových s maximálním zatížením podlahy do 200 kg/m2 Příplatek za první a každý další den použití pojízdného lešení k ceně -1113</t>
  </si>
  <si>
    <t>134654376</t>
  </si>
  <si>
    <t>https://podminky.urs.cz/item/CS_URS_2021_02/946111213</t>
  </si>
  <si>
    <t>14</t>
  </si>
  <si>
    <t>946111813</t>
  </si>
  <si>
    <t>Demontáž pojízdných věží trubkových nebo dílcových s maximálním zatížením podlahy do 200 kg/m2 šířky od 0,6 do 0,9 m, délky do 3,2 m, výšky přes 2,5 m do 3,5 m</t>
  </si>
  <si>
    <t>-1912514024</t>
  </si>
  <si>
    <t>https://podminky.urs.cz/item/CS_URS_2021_02/946111813</t>
  </si>
  <si>
    <t>949101112</t>
  </si>
  <si>
    <t>Lešení pomocné pracovní pro objekty pozemních staveb pro zatížení do 150 kg/m2, o výšce lešeňové podlahy přes 1,9 do 3,5 m</t>
  </si>
  <si>
    <t>-1533639388</t>
  </si>
  <si>
    <t>https://podminky.urs.cz/item/CS_URS_2021_02/949101112</t>
  </si>
  <si>
    <t>16</t>
  </si>
  <si>
    <t>952901131</t>
  </si>
  <si>
    <t>Čištění budov při provádění oprav a udržovacích prací konstrukcí nebo prvků omytím</t>
  </si>
  <si>
    <t>-1050605573</t>
  </si>
  <si>
    <t>https://podminky.urs.cz/item/CS_URS_2021_02/952901131</t>
  </si>
  <si>
    <t>PSV</t>
  </si>
  <si>
    <t>Práce a dodávky PSV</t>
  </si>
  <si>
    <t>783</t>
  </si>
  <si>
    <t>Dokončovací práce - nátěry</t>
  </si>
  <si>
    <t>17</t>
  </si>
  <si>
    <t>783347101</t>
  </si>
  <si>
    <t>Krycí nátěr (email) zámečnických konstrukcí jednonásobný polyuretanový</t>
  </si>
  <si>
    <t>1924852854</t>
  </si>
  <si>
    <t>https://podminky.urs.cz/item/CS_URS_2021_02/783347101</t>
  </si>
  <si>
    <t>18</t>
  </si>
  <si>
    <t>783801601</t>
  </si>
  <si>
    <t>Očištění omítek odstraňovačem graffiti ošetřených ochrannými nátěry, povrchů hladkých betonových povrchů nebo povrchů z desek na bázi dřeva</t>
  </si>
  <si>
    <t>-452209194</t>
  </si>
  <si>
    <t>https://podminky.urs.cz/item/CS_URS_2021_02/783801601</t>
  </si>
  <si>
    <t>19</t>
  </si>
  <si>
    <t>783801621</t>
  </si>
  <si>
    <t>Očištění omítek odstraňovačem graffiti ošetřených ochrannými nátěry, povrchů hladkých zdiva lícového</t>
  </si>
  <si>
    <t>-144483896</t>
  </si>
  <si>
    <t>https://podminky.urs.cz/item/CS_URS_2021_02/783801621</t>
  </si>
  <si>
    <t>20</t>
  </si>
  <si>
    <t>783801631</t>
  </si>
  <si>
    <t>Očištění omítek odstraňovačem graffiti ošetřených ochrannými nátěry, povrchů hrubých betonových povrchů nebo omítek hrubých, rýhovaných tenkovrstvých nebo škrábaných (břízolitových)</t>
  </si>
  <si>
    <t>356422853</t>
  </si>
  <si>
    <t>https://podminky.urs.cz/item/CS_URS_2021_02/783801631</t>
  </si>
  <si>
    <t>783801651</t>
  </si>
  <si>
    <t>Očištění omítek odstraňovačem graffiti neošetřených ochrannými nátěry, povrchů hladkých betonových povrchů nebo povrchů z desek na bázi dřeva</t>
  </si>
  <si>
    <t>1956179910</t>
  </si>
  <si>
    <t>https://podminky.urs.cz/item/CS_URS_2021_02/783801651</t>
  </si>
  <si>
    <t>22</t>
  </si>
  <si>
    <t>783801681</t>
  </si>
  <si>
    <t>Očištění omítek odstraňovačem graffiti neošetřených ochrannými nátěry, povrchů zdiva lícového</t>
  </si>
  <si>
    <t>-442238602</t>
  </si>
  <si>
    <t>https://podminky.urs.cz/item/CS_URS_2021_02/783801681</t>
  </si>
  <si>
    <t>23</t>
  </si>
  <si>
    <t>783801691</t>
  </si>
  <si>
    <t>Očištění omítek odstraňovačem graffiti neošetřených ochrannými nátěry, povrchů hrubých betonových povrchů nebo omítek hrubých, rýhovaných tenkovrstvých nebo škrábaných (břízolitových)</t>
  </si>
  <si>
    <t>1579203075</t>
  </si>
  <si>
    <t>https://podminky.urs.cz/item/CS_URS_2021_02/783801691</t>
  </si>
  <si>
    <t>24</t>
  </si>
  <si>
    <t>783801692.R</t>
  </si>
  <si>
    <t>Očištění odstraňovačem graffiti neošetřených ploch - keramické obklady</t>
  </si>
  <si>
    <t>1353270003</t>
  </si>
  <si>
    <t>25</t>
  </si>
  <si>
    <t>783801693.R</t>
  </si>
  <si>
    <t>Očištění graffiti oškrábáním neošetřených ploch - sklo</t>
  </si>
  <si>
    <t>917666652</t>
  </si>
  <si>
    <t>26</t>
  </si>
  <si>
    <t>783823101</t>
  </si>
  <si>
    <t>Penetrační nátěr omítek hladkých betonových povrchů akrylátový</t>
  </si>
  <si>
    <t>-786827727</t>
  </si>
  <si>
    <t>https://podminky.urs.cz/item/CS_URS_2021_02/783823101</t>
  </si>
  <si>
    <t>27</t>
  </si>
  <si>
    <t>783823131</t>
  </si>
  <si>
    <t>Penetrační nátěr omítek hladkých omítek hladkých, zrnitých tenkovrstvých nebo štukových stupně členitosti 1 a 2 akrylátový</t>
  </si>
  <si>
    <t>1253627806</t>
  </si>
  <si>
    <t>https://podminky.urs.cz/item/CS_URS_2021_02/783823131</t>
  </si>
  <si>
    <t>28</t>
  </si>
  <si>
    <t>783823141</t>
  </si>
  <si>
    <t>Penetrační nátěr omítek hladkých zdiva lícového akrylátový</t>
  </si>
  <si>
    <t>-708007478</t>
  </si>
  <si>
    <t>https://podminky.urs.cz/item/CS_URS_2021_02/783823141</t>
  </si>
  <si>
    <t>29</t>
  </si>
  <si>
    <t>783823151</t>
  </si>
  <si>
    <t>Penetrační nátěr omítek hrubých betonových povrchů nebo omítek hrubých, rýhovaných tenkovrstvých nebo škrábaných (břízolitových) akrylátový</t>
  </si>
  <si>
    <t>-1486660296</t>
  </si>
  <si>
    <t>https://podminky.urs.cz/item/CS_URS_2021_02/783823151</t>
  </si>
  <si>
    <t>30</t>
  </si>
  <si>
    <t>783827401</t>
  </si>
  <si>
    <t>Krycí (ochranný ) nátěr omítek dvojnásobný hladkých betonových povrchů nebo povrchů z desek na bázi dřeva (dřevovláknitých apod.) akrylátový</t>
  </si>
  <si>
    <t>-644701443</t>
  </si>
  <si>
    <t>https://podminky.urs.cz/item/CS_URS_2021_02/783827401</t>
  </si>
  <si>
    <t>31</t>
  </si>
  <si>
    <t>783827501</t>
  </si>
  <si>
    <t>Krycí (ochranný ) nátěr omítek dvojnásobný hladkých zdiva lícového akrylátový</t>
  </si>
  <si>
    <t>-332874820</t>
  </si>
  <si>
    <t>https://podminky.urs.cz/item/CS_URS_2021_02/783827501</t>
  </si>
  <si>
    <t>32</t>
  </si>
  <si>
    <t>783827521</t>
  </si>
  <si>
    <t>Krycí (ochranný ) nátěr omítek dvojnásobný hrubých betonových povrchů nebo omítek hrubých, rýhovaných tenkovrstvých nebo škrábaných (břízolitových) akrylátový</t>
  </si>
  <si>
    <t>1433575446</t>
  </si>
  <si>
    <t>https://podminky.urs.cz/item/CS_URS_2021_02/783827521</t>
  </si>
  <si>
    <t>33</t>
  </si>
  <si>
    <t>783846503</t>
  </si>
  <si>
    <t>Antigraffiti preventivní nátěr omítek hladkých betonových povrchů trvalý pro opakované odstraňování graffiti v počtu do 100 cyklů</t>
  </si>
  <si>
    <t>287504283</t>
  </si>
  <si>
    <t>https://podminky.urs.cz/item/CS_URS_2021_02/783846503</t>
  </si>
  <si>
    <t>34</t>
  </si>
  <si>
    <t>783846523</t>
  </si>
  <si>
    <t>Antigraffiti preventivní nátěr omítek hladkých omítek hladkých, zrnitých tenkovrstvých nebo štukových trvalý pro opakované odstraňování graffiti v počtu do 100 cyklů</t>
  </si>
  <si>
    <t>408222628</t>
  </si>
  <si>
    <t>https://podminky.urs.cz/item/CS_URS_2021_02/783846523</t>
  </si>
  <si>
    <t>35</t>
  </si>
  <si>
    <t>783846533</t>
  </si>
  <si>
    <t>Antigraffiti preventivní nátěr omítek hladkých zdiva lícového trvalý pro opakované odstraňování graffiti v počtu do 100 cyklů</t>
  </si>
  <si>
    <t>-821056116</t>
  </si>
  <si>
    <t>https://podminky.urs.cz/item/CS_URS_2021_02/783846533</t>
  </si>
  <si>
    <t>36</t>
  </si>
  <si>
    <t>783846543</t>
  </si>
  <si>
    <t>Antigraffiti preventivní nátěr omítek hrubých betonových povrchů nebo omítek hrubých, rýhovaných tenkovrstvých nebo škrábaných (břízolitových) trvalý pro opakované odstraňování graffiti v počtu do 100 cyklů</t>
  </si>
  <si>
    <t>462737872</t>
  </si>
  <si>
    <t>https://podminky.urs.cz/item/CS_URS_2021_02/783846543</t>
  </si>
  <si>
    <t>HZS</t>
  </si>
  <si>
    <t>Hodinové zúčtovací sazby</t>
  </si>
  <si>
    <t>37</t>
  </si>
  <si>
    <t>HZS1451</t>
  </si>
  <si>
    <t>Hodinové zúčtovací sazby profesí HSV provádění konstrukcí inženýrských a dopravních staveb dělník údržby mostů</t>
  </si>
  <si>
    <t>512</t>
  </si>
  <si>
    <t>-2059579089</t>
  </si>
  <si>
    <t>https://podminky.urs.cz/item/CS_URS_2021_02/HZS1451</t>
  </si>
  <si>
    <t>VRN</t>
  </si>
  <si>
    <t>Vedlejší rozpočtové náklady</t>
  </si>
  <si>
    <t>VRN1</t>
  </si>
  <si>
    <t>Vedlejší rozpočtové náklady - pro akce do 50 tis. Kč</t>
  </si>
  <si>
    <t>38</t>
  </si>
  <si>
    <t>090001000</t>
  </si>
  <si>
    <t>Ostatní náklady</t>
  </si>
  <si>
    <t>%</t>
  </si>
  <si>
    <t>1024</t>
  </si>
  <si>
    <t>-1219388125</t>
  </si>
  <si>
    <t>https://podminky.urs.cz/item/CS_URS_2021_02/090001000</t>
  </si>
  <si>
    <t>VRN2</t>
  </si>
  <si>
    <t>Vedlejší rozpočtové náklady - pro akce do 200 tis. Kč</t>
  </si>
  <si>
    <t>39</t>
  </si>
  <si>
    <t>797115434</t>
  </si>
  <si>
    <t>VRN3</t>
  </si>
  <si>
    <t>Vedlejší rozpočtové náklady - pro stavby nad 200 tis. Kč</t>
  </si>
  <si>
    <t>40</t>
  </si>
  <si>
    <t>-1418496523</t>
  </si>
  <si>
    <t>A. Ondrouch</t>
  </si>
  <si>
    <t>Odstranění graffiti a aplikace ochranných nátěrů v obvodu OŘ Praha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</si>
</sst>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\.mm\.yyyy"/>
    <numFmt numFmtId="165" formatCode="#,##0.00000"/>
    <numFmt numFmtId="166" formatCode="#,##0.000"/>
  </numFmts>
  <fonts count="17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b/>
      <sz val="14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u/>
      <sz val="11"/>
      <color theme="10"/>
      <name val="Calibri"/>
      <scheme val="minor"/>
    </font>
    <font>
      <b/>
      <sz val="12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thin">
        <color rgb="FF000000"/>
      </right>
      <top style="hair">
        <color rgb="FF969696"/>
      </top>
      <bottom style="hair">
        <color rgb="FF969696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6" fillId="0" borderId="0" xfId="0" applyFont="1" applyAlignment="1"/>
    <xf numFmtId="0" fontId="0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164" fontId="2" fillId="0" borderId="0" xfId="0" applyNumberFormat="1" applyFont="1" applyAlignment="1">
      <alignment horizontal="left" vertical="center"/>
    </xf>
    <xf numFmtId="0" fontId="0" fillId="0" borderId="7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0" fillId="0" borderId="6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0" fillId="0" borderId="0" xfId="0" applyNumberFormat="1" applyFont="1" applyAlignment="1"/>
    <xf numFmtId="165" fontId="11" fillId="0" borderId="7" xfId="0" applyNumberFormat="1" applyFont="1" applyBorder="1" applyAlignment="1"/>
    <xf numFmtId="165" fontId="11" fillId="0" borderId="8" xfId="0" applyNumberFormat="1" applyFont="1" applyBorder="1" applyAlignment="1"/>
    <xf numFmtId="4" fontId="12" fillId="0" borderId="0" xfId="0" applyNumberFormat="1" applyFont="1" applyAlignment="1">
      <alignment vertical="center"/>
    </xf>
    <xf numFmtId="0" fontId="6" fillId="0" borderId="3" xfId="0" applyFont="1" applyBorder="1" applyAlignment="1"/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4" fontId="4" fillId="0" borderId="0" xfId="0" applyNumberFormat="1" applyFont="1" applyAlignment="1"/>
    <xf numFmtId="0" fontId="6" fillId="0" borderId="9" xfId="0" applyFont="1" applyBorder="1" applyAlignment="1"/>
    <xf numFmtId="0" fontId="6" fillId="0" borderId="0" xfId="0" applyFont="1" applyBorder="1" applyAlignment="1"/>
    <xf numFmtId="165" fontId="6" fillId="0" borderId="0" xfId="0" applyNumberFormat="1" applyFont="1" applyBorder="1" applyAlignment="1"/>
    <xf numFmtId="165" fontId="6" fillId="0" borderId="10" xfId="0" applyNumberFormat="1" applyFont="1" applyBorder="1" applyAlignment="1"/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8" fillId="0" borderId="17" xfId="0" applyFont="1" applyBorder="1" applyAlignment="1" applyProtection="1">
      <alignment horizontal="center" vertical="center"/>
      <protection locked="0"/>
    </xf>
    <xf numFmtId="49" fontId="8" fillId="0" borderId="17" xfId="0" applyNumberFormat="1" applyFont="1" applyBorder="1" applyAlignment="1" applyProtection="1">
      <alignment horizontal="left" vertical="center" wrapText="1"/>
      <protection locked="0"/>
    </xf>
    <xf numFmtId="0" fontId="8" fillId="0" borderId="17" xfId="0" applyFont="1" applyBorder="1" applyAlignment="1" applyProtection="1">
      <alignment horizontal="left" vertical="center" wrapText="1"/>
      <protection locked="0"/>
    </xf>
    <xf numFmtId="0" fontId="8" fillId="0" borderId="17" xfId="0" applyFont="1" applyBorder="1" applyAlignment="1" applyProtection="1">
      <alignment horizontal="center" vertical="center" wrapText="1"/>
      <protection locked="0"/>
    </xf>
    <xf numFmtId="4" fontId="8" fillId="0" borderId="17" xfId="0" applyNumberFormat="1" applyFont="1" applyBorder="1" applyAlignment="1" applyProtection="1">
      <alignment vertical="center"/>
      <protection locked="0"/>
    </xf>
    <xf numFmtId="0" fontId="9" fillId="0" borderId="9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165" fontId="9" fillId="0" borderId="0" xfId="0" applyNumberFormat="1" applyFont="1" applyBorder="1" applyAlignment="1">
      <alignment vertical="center"/>
    </xf>
    <xf numFmtId="165" fontId="9" fillId="0" borderId="10" xfId="0" applyNumberFormat="1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0" borderId="0" xfId="1" applyFont="1" applyAlignment="1">
      <alignment vertical="center" wrapText="1"/>
    </xf>
    <xf numFmtId="0" fontId="0" fillId="0" borderId="9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top" wrapText="1"/>
    </xf>
    <xf numFmtId="0" fontId="0" fillId="0" borderId="0" xfId="0" applyAlignment="1"/>
    <xf numFmtId="166" fontId="8" fillId="0" borderId="13" xfId="0" applyNumberFormat="1" applyFont="1" applyBorder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Border="1" applyAlignment="1"/>
    <xf numFmtId="0" fontId="8" fillId="2" borderId="20" xfId="0" applyFont="1" applyFill="1" applyBorder="1" applyAlignment="1">
      <alignment horizontal="center" vertical="center" wrapText="1"/>
    </xf>
    <xf numFmtId="0" fontId="6" fillId="0" borderId="19" xfId="0" applyFont="1" applyBorder="1" applyAlignment="1"/>
    <xf numFmtId="166" fontId="8" fillId="0" borderId="21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16" fillId="0" borderId="0" xfId="0" applyFont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945421110" TargetMode="External"/><Relationship Id="rId13" Type="http://schemas.openxmlformats.org/officeDocument/2006/relationships/hyperlink" Target="https://podminky.urs.cz/item/CS_URS_2021_02/946111213" TargetMode="External"/><Relationship Id="rId18" Type="http://schemas.openxmlformats.org/officeDocument/2006/relationships/hyperlink" Target="https://podminky.urs.cz/item/CS_URS_2021_02/783801601" TargetMode="External"/><Relationship Id="rId26" Type="http://schemas.openxmlformats.org/officeDocument/2006/relationships/hyperlink" Target="https://podminky.urs.cz/item/CS_URS_2021_02/783823141" TargetMode="External"/><Relationship Id="rId39" Type="http://schemas.openxmlformats.org/officeDocument/2006/relationships/printerSettings" Target="../printerSettings/printerSettings1.bin"/><Relationship Id="rId3" Type="http://schemas.openxmlformats.org/officeDocument/2006/relationships/hyperlink" Target="https://podminky.urs.cz/item/CS_URS_2021_02/941111211" TargetMode="External"/><Relationship Id="rId21" Type="http://schemas.openxmlformats.org/officeDocument/2006/relationships/hyperlink" Target="https://podminky.urs.cz/item/CS_URS_2021_02/783801651" TargetMode="External"/><Relationship Id="rId34" Type="http://schemas.openxmlformats.org/officeDocument/2006/relationships/hyperlink" Target="https://podminky.urs.cz/item/CS_URS_2021_02/783846543" TargetMode="External"/><Relationship Id="rId7" Type="http://schemas.openxmlformats.org/officeDocument/2006/relationships/hyperlink" Target="https://podminky.urs.cz/item/CS_URS_2021_02/944611811" TargetMode="External"/><Relationship Id="rId12" Type="http://schemas.openxmlformats.org/officeDocument/2006/relationships/hyperlink" Target="https://podminky.urs.cz/item/CS_URS_2021_02/946111113" TargetMode="External"/><Relationship Id="rId17" Type="http://schemas.openxmlformats.org/officeDocument/2006/relationships/hyperlink" Target="https://podminky.urs.cz/item/CS_URS_2021_02/783347101" TargetMode="External"/><Relationship Id="rId25" Type="http://schemas.openxmlformats.org/officeDocument/2006/relationships/hyperlink" Target="https://podminky.urs.cz/item/CS_URS_2021_02/783823131" TargetMode="External"/><Relationship Id="rId33" Type="http://schemas.openxmlformats.org/officeDocument/2006/relationships/hyperlink" Target="https://podminky.urs.cz/item/CS_URS_2021_02/783846533" TargetMode="External"/><Relationship Id="rId38" Type="http://schemas.openxmlformats.org/officeDocument/2006/relationships/hyperlink" Target="https://podminky.urs.cz/item/CS_URS_2021_02/090001000" TargetMode="External"/><Relationship Id="rId2" Type="http://schemas.openxmlformats.org/officeDocument/2006/relationships/hyperlink" Target="https://podminky.urs.cz/item/CS_URS_2021_02/941111111" TargetMode="External"/><Relationship Id="rId16" Type="http://schemas.openxmlformats.org/officeDocument/2006/relationships/hyperlink" Target="https://podminky.urs.cz/item/CS_URS_2021_02/952901131" TargetMode="External"/><Relationship Id="rId20" Type="http://schemas.openxmlformats.org/officeDocument/2006/relationships/hyperlink" Target="https://podminky.urs.cz/item/CS_URS_2021_02/783801631" TargetMode="External"/><Relationship Id="rId29" Type="http://schemas.openxmlformats.org/officeDocument/2006/relationships/hyperlink" Target="https://podminky.urs.cz/item/CS_URS_2021_02/783827501" TargetMode="External"/><Relationship Id="rId1" Type="http://schemas.openxmlformats.org/officeDocument/2006/relationships/hyperlink" Target="https://podminky.urs.cz/item/CS_URS_2021_02/629995101" TargetMode="External"/><Relationship Id="rId6" Type="http://schemas.openxmlformats.org/officeDocument/2006/relationships/hyperlink" Target="https://podminky.urs.cz/item/CS_URS_2021_02/944611211" TargetMode="External"/><Relationship Id="rId11" Type="http://schemas.openxmlformats.org/officeDocument/2006/relationships/hyperlink" Target="https://podminky.urs.cz/item/CS_URS_2021_02/946111812" TargetMode="External"/><Relationship Id="rId24" Type="http://schemas.openxmlformats.org/officeDocument/2006/relationships/hyperlink" Target="https://podminky.urs.cz/item/CS_URS_2021_02/783823101" TargetMode="External"/><Relationship Id="rId32" Type="http://schemas.openxmlformats.org/officeDocument/2006/relationships/hyperlink" Target="https://podminky.urs.cz/item/CS_URS_2021_02/783846523" TargetMode="External"/><Relationship Id="rId37" Type="http://schemas.openxmlformats.org/officeDocument/2006/relationships/hyperlink" Target="https://podminky.urs.cz/item/CS_URS_2021_02/090001000" TargetMode="External"/><Relationship Id="rId40" Type="http://schemas.openxmlformats.org/officeDocument/2006/relationships/drawing" Target="../drawings/drawing1.xml"/><Relationship Id="rId5" Type="http://schemas.openxmlformats.org/officeDocument/2006/relationships/hyperlink" Target="https://podminky.urs.cz/item/CS_URS_2021_02/944611111" TargetMode="External"/><Relationship Id="rId15" Type="http://schemas.openxmlformats.org/officeDocument/2006/relationships/hyperlink" Target="https://podminky.urs.cz/item/CS_URS_2021_02/949101112" TargetMode="External"/><Relationship Id="rId23" Type="http://schemas.openxmlformats.org/officeDocument/2006/relationships/hyperlink" Target="https://podminky.urs.cz/item/CS_URS_2021_02/783801691" TargetMode="External"/><Relationship Id="rId28" Type="http://schemas.openxmlformats.org/officeDocument/2006/relationships/hyperlink" Target="https://podminky.urs.cz/item/CS_URS_2021_02/783827401" TargetMode="External"/><Relationship Id="rId36" Type="http://schemas.openxmlformats.org/officeDocument/2006/relationships/hyperlink" Target="https://podminky.urs.cz/item/CS_URS_2021_02/090001000" TargetMode="External"/><Relationship Id="rId10" Type="http://schemas.openxmlformats.org/officeDocument/2006/relationships/hyperlink" Target="https://podminky.urs.cz/item/CS_URS_2021_02/946111212" TargetMode="External"/><Relationship Id="rId19" Type="http://schemas.openxmlformats.org/officeDocument/2006/relationships/hyperlink" Target="https://podminky.urs.cz/item/CS_URS_2021_02/783801621" TargetMode="External"/><Relationship Id="rId31" Type="http://schemas.openxmlformats.org/officeDocument/2006/relationships/hyperlink" Target="https://podminky.urs.cz/item/CS_URS_2021_02/783846503" TargetMode="External"/><Relationship Id="rId4" Type="http://schemas.openxmlformats.org/officeDocument/2006/relationships/hyperlink" Target="https://podminky.urs.cz/item/CS_URS_2021_02/941111811" TargetMode="External"/><Relationship Id="rId9" Type="http://schemas.openxmlformats.org/officeDocument/2006/relationships/hyperlink" Target="https://podminky.urs.cz/item/CS_URS_2021_02/946111112" TargetMode="External"/><Relationship Id="rId14" Type="http://schemas.openxmlformats.org/officeDocument/2006/relationships/hyperlink" Target="https://podminky.urs.cz/item/CS_URS_2021_02/946111813" TargetMode="External"/><Relationship Id="rId22" Type="http://schemas.openxmlformats.org/officeDocument/2006/relationships/hyperlink" Target="https://podminky.urs.cz/item/CS_URS_2021_02/783801681" TargetMode="External"/><Relationship Id="rId27" Type="http://schemas.openxmlformats.org/officeDocument/2006/relationships/hyperlink" Target="https://podminky.urs.cz/item/CS_URS_2021_02/783823151" TargetMode="External"/><Relationship Id="rId30" Type="http://schemas.openxmlformats.org/officeDocument/2006/relationships/hyperlink" Target="https://podminky.urs.cz/item/CS_URS_2021_02/783827521" TargetMode="External"/><Relationship Id="rId35" Type="http://schemas.openxmlformats.org/officeDocument/2006/relationships/hyperlink" Target="https://podminky.urs.cz/item/CS_URS_2021_02/HZS145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BM105"/>
  <sheetViews>
    <sheetView showGridLines="0" tabSelected="1" workbookViewId="0">
      <selection activeCell="F7" sqref="F7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.83203125" style="1" customWidth="1"/>
    <col min="9" max="9" width="15.83203125" style="1" hidden="1" customWidth="1"/>
    <col min="10" max="10" width="0.1640625" style="1" hidden="1" customWidth="1"/>
    <col min="11" max="11" width="0.33203125" style="1" hidden="1" customWidth="1"/>
    <col min="12" max="12" width="0.1640625" style="1" hidden="1" customWidth="1"/>
    <col min="13" max="13" width="10.83203125" style="1" hidden="1" customWidth="1"/>
    <col min="14" max="14" width="9.33203125" style="1" hidden="1" customWidth="1"/>
    <col min="15" max="20" width="14.1640625" style="1" hidden="1" customWidth="1"/>
    <col min="21" max="21" width="1.83203125" style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4" spans="1:63" s="2" customFormat="1" ht="6.95" customHeight="1" x14ac:dyDescent="0.2">
      <c r="A4" s="10"/>
      <c r="B4" s="14"/>
      <c r="C4" s="15"/>
      <c r="D4" s="15"/>
      <c r="E4" s="15"/>
      <c r="F4" s="15"/>
      <c r="G4" s="15"/>
      <c r="H4" s="74"/>
      <c r="I4" s="15"/>
      <c r="J4" s="15"/>
      <c r="K4" s="15"/>
      <c r="L4" s="26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</row>
    <row r="5" spans="1:63" s="2" customFormat="1" ht="24.95" customHeight="1" x14ac:dyDescent="0.2">
      <c r="A5" s="10"/>
      <c r="B5" s="11"/>
      <c r="C5" s="6" t="s">
        <v>22</v>
      </c>
      <c r="D5" s="10"/>
      <c r="E5" s="10"/>
      <c r="F5" s="10"/>
      <c r="G5" s="10"/>
      <c r="H5" s="75"/>
      <c r="I5" s="10"/>
      <c r="J5" s="10"/>
      <c r="K5" s="10"/>
      <c r="L5" s="26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63" s="2" customFormat="1" ht="6.95" customHeight="1" x14ac:dyDescent="0.2">
      <c r="A6" s="10"/>
      <c r="B6" s="11"/>
      <c r="C6" s="10"/>
      <c r="D6" s="10"/>
      <c r="E6" s="10"/>
      <c r="F6" s="10"/>
      <c r="G6" s="10"/>
      <c r="H6" s="75"/>
      <c r="I6" s="10"/>
      <c r="J6" s="10"/>
      <c r="K6" s="10"/>
      <c r="L6" s="26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</row>
    <row r="7" spans="1:63" s="2" customFormat="1" ht="12" customHeight="1" x14ac:dyDescent="0.2">
      <c r="A7" s="10"/>
      <c r="B7" s="11"/>
      <c r="C7" s="8" t="s">
        <v>3</v>
      </c>
      <c r="D7" s="10"/>
      <c r="E7" s="70"/>
      <c r="F7" s="81" t="s">
        <v>252</v>
      </c>
      <c r="G7" s="10"/>
      <c r="H7" s="75"/>
      <c r="I7" s="10"/>
      <c r="J7" s="10"/>
      <c r="K7" s="10"/>
      <c r="L7" s="26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</row>
    <row r="8" spans="1:63" s="2" customFormat="1" ht="16.5" customHeight="1" x14ac:dyDescent="0.2">
      <c r="A8" s="10"/>
      <c r="B8" s="11"/>
      <c r="C8" s="10"/>
      <c r="D8" s="10"/>
      <c r="E8" s="71"/>
      <c r="F8" s="72"/>
      <c r="G8" s="72"/>
      <c r="H8" s="76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</row>
    <row r="9" spans="1:63" s="2" customFormat="1" ht="6.95" customHeight="1" x14ac:dyDescent="0.2">
      <c r="A9" s="10"/>
      <c r="B9" s="11"/>
      <c r="C9" s="10"/>
      <c r="D9" s="10"/>
      <c r="E9" s="10"/>
      <c r="F9" s="10"/>
      <c r="G9" s="10"/>
      <c r="H9" s="75"/>
      <c r="I9" s="10"/>
      <c r="J9" s="10"/>
      <c r="K9" s="10"/>
      <c r="L9" s="26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</row>
    <row r="10" spans="1:63" s="2" customFormat="1" ht="12" customHeight="1" x14ac:dyDescent="0.2">
      <c r="A10" s="10"/>
      <c r="B10" s="11"/>
      <c r="C10" s="8" t="s">
        <v>4</v>
      </c>
      <c r="D10" s="10"/>
      <c r="E10" s="10"/>
      <c r="F10" s="7"/>
      <c r="G10" s="10"/>
      <c r="H10" s="75"/>
      <c r="I10" s="8" t="s">
        <v>5</v>
      </c>
      <c r="J10" s="16"/>
      <c r="K10" s="10"/>
      <c r="L10" s="26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</row>
    <row r="11" spans="1:63" s="2" customFormat="1" ht="6.95" customHeight="1" x14ac:dyDescent="0.2">
      <c r="A11" s="10"/>
      <c r="B11" s="11"/>
      <c r="C11" s="10"/>
      <c r="D11" s="10"/>
      <c r="E11" s="10"/>
      <c r="F11" s="10"/>
      <c r="G11" s="10"/>
      <c r="H11" s="75"/>
      <c r="I11" s="10"/>
      <c r="J11" s="10"/>
      <c r="K11" s="10"/>
      <c r="L11" s="26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</row>
    <row r="12" spans="1:63" s="2" customFormat="1" ht="15.2" customHeight="1" x14ac:dyDescent="0.2">
      <c r="A12" s="10"/>
      <c r="B12" s="11"/>
      <c r="C12" s="8" t="s">
        <v>6</v>
      </c>
      <c r="D12" s="10"/>
      <c r="E12" s="10"/>
      <c r="F12" s="69" t="s">
        <v>7</v>
      </c>
      <c r="G12" s="10"/>
      <c r="H12" s="75"/>
      <c r="I12" s="8" t="s">
        <v>9</v>
      </c>
      <c r="J12" s="9"/>
      <c r="K12" s="10"/>
      <c r="L12" s="26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</row>
    <row r="13" spans="1:63" s="2" customFormat="1" ht="15.2" customHeight="1" x14ac:dyDescent="0.2">
      <c r="A13" s="10"/>
      <c r="B13" s="11"/>
      <c r="C13" s="8" t="s">
        <v>8</v>
      </c>
      <c r="D13" s="10"/>
      <c r="E13" s="10"/>
      <c r="F13" s="7"/>
      <c r="G13" s="10"/>
      <c r="H13" s="75"/>
      <c r="I13" s="8" t="s">
        <v>10</v>
      </c>
      <c r="J13" s="9" t="s">
        <v>251</v>
      </c>
      <c r="K13" s="10"/>
      <c r="L13" s="26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</row>
    <row r="14" spans="1:63" s="2" customFormat="1" ht="10.35" customHeight="1" x14ac:dyDescent="0.2">
      <c r="A14" s="10"/>
      <c r="B14" s="11"/>
      <c r="C14" s="10"/>
      <c r="D14" s="10"/>
      <c r="E14" s="10"/>
      <c r="F14" s="10"/>
      <c r="G14" s="10"/>
      <c r="H14" s="75"/>
      <c r="I14" s="10"/>
      <c r="J14" s="10"/>
      <c r="K14" s="10"/>
      <c r="L14" s="26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</row>
    <row r="15" spans="1:63" s="3" customFormat="1" ht="29.25" customHeight="1" x14ac:dyDescent="0.2">
      <c r="A15" s="27"/>
      <c r="B15" s="28"/>
      <c r="C15" s="29" t="s">
        <v>23</v>
      </c>
      <c r="D15" s="30" t="s">
        <v>15</v>
      </c>
      <c r="E15" s="30" t="s">
        <v>13</v>
      </c>
      <c r="F15" s="30" t="s">
        <v>14</v>
      </c>
      <c r="G15" s="30" t="s">
        <v>24</v>
      </c>
      <c r="H15" s="77" t="s">
        <v>25</v>
      </c>
      <c r="I15" s="30" t="s">
        <v>26</v>
      </c>
      <c r="J15" s="30" t="s">
        <v>20</v>
      </c>
      <c r="K15" s="31" t="s">
        <v>27</v>
      </c>
      <c r="L15" s="32"/>
      <c r="M15" s="20" t="s">
        <v>0</v>
      </c>
      <c r="N15" s="21" t="s">
        <v>11</v>
      </c>
      <c r="O15" s="21" t="s">
        <v>28</v>
      </c>
      <c r="P15" s="21" t="s">
        <v>29</v>
      </c>
      <c r="Q15" s="21" t="s">
        <v>30</v>
      </c>
      <c r="R15" s="21" t="s">
        <v>31</v>
      </c>
      <c r="S15" s="21" t="s">
        <v>32</v>
      </c>
      <c r="T15" s="22" t="s">
        <v>33</v>
      </c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</row>
    <row r="16" spans="1:63" s="2" customFormat="1" ht="22.9" customHeight="1" x14ac:dyDescent="0.25">
      <c r="A16" s="10"/>
      <c r="B16" s="11"/>
      <c r="C16" s="25" t="s">
        <v>34</v>
      </c>
      <c r="D16" s="10"/>
      <c r="E16" s="10"/>
      <c r="F16" s="10"/>
      <c r="G16" s="10"/>
      <c r="H16" s="75"/>
      <c r="I16" s="10"/>
      <c r="J16" s="33">
        <f>BK16</f>
        <v>9499406.4399999995</v>
      </c>
      <c r="K16" s="10"/>
      <c r="L16" s="11"/>
      <c r="M16" s="23"/>
      <c r="N16" s="17"/>
      <c r="O16" s="24"/>
      <c r="P16" s="34">
        <f>P17+P52+P92+P95</f>
        <v>10835.939999999999</v>
      </c>
      <c r="Q16" s="24"/>
      <c r="R16" s="34">
        <f>R17+R52+R92+R95</f>
        <v>233.87609999999998</v>
      </c>
      <c r="S16" s="24"/>
      <c r="T16" s="35">
        <f>T17+T52+T92+T95</f>
        <v>0</v>
      </c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T16" s="5" t="s">
        <v>16</v>
      </c>
      <c r="AU16" s="5" t="s">
        <v>21</v>
      </c>
      <c r="BK16" s="36">
        <f>BK17+BK52+BK92+BK95</f>
        <v>9499406.4399999995</v>
      </c>
    </row>
    <row r="17" spans="1:65" s="4" customFormat="1" ht="25.9" customHeight="1" x14ac:dyDescent="0.2">
      <c r="B17" s="37"/>
      <c r="D17" s="38" t="s">
        <v>16</v>
      </c>
      <c r="E17" s="39" t="s">
        <v>35</v>
      </c>
      <c r="F17" s="39" t="s">
        <v>36</v>
      </c>
      <c r="H17" s="78"/>
      <c r="J17" s="40">
        <f>BK17</f>
        <v>2053704</v>
      </c>
      <c r="L17" s="37"/>
      <c r="M17" s="41"/>
      <c r="N17" s="42"/>
      <c r="O17" s="42"/>
      <c r="P17" s="43">
        <f>P18+P21</f>
        <v>4549.66</v>
      </c>
      <c r="Q17" s="42"/>
      <c r="R17" s="43">
        <f>R18+R21</f>
        <v>5.9200000000000003E-2</v>
      </c>
      <c r="S17" s="42"/>
      <c r="T17" s="44">
        <f>T18+T21</f>
        <v>0</v>
      </c>
      <c r="AR17" s="38" t="s">
        <v>18</v>
      </c>
      <c r="AT17" s="45" t="s">
        <v>16</v>
      </c>
      <c r="AU17" s="45" t="s">
        <v>17</v>
      </c>
      <c r="AY17" s="38" t="s">
        <v>37</v>
      </c>
      <c r="BK17" s="46">
        <f>BK18+BK21</f>
        <v>2053704</v>
      </c>
    </row>
    <row r="18" spans="1:65" s="4" customFormat="1" ht="22.9" customHeight="1" x14ac:dyDescent="0.2">
      <c r="B18" s="37"/>
      <c r="D18" s="38" t="s">
        <v>16</v>
      </c>
      <c r="E18" s="47" t="s">
        <v>38</v>
      </c>
      <c r="F18" s="47" t="s">
        <v>39</v>
      </c>
      <c r="H18" s="78"/>
      <c r="J18" s="48">
        <f>BK18</f>
        <v>350330</v>
      </c>
      <c r="L18" s="37"/>
      <c r="M18" s="41"/>
      <c r="N18" s="42"/>
      <c r="O18" s="42"/>
      <c r="P18" s="43">
        <f>SUM(P19:P20)</f>
        <v>742.00000000000011</v>
      </c>
      <c r="Q18" s="42"/>
      <c r="R18" s="43">
        <f>SUM(R19:R20)</f>
        <v>0</v>
      </c>
      <c r="S18" s="42"/>
      <c r="T18" s="44">
        <f>SUM(T19:T20)</f>
        <v>0</v>
      </c>
      <c r="AR18" s="38" t="s">
        <v>18</v>
      </c>
      <c r="AT18" s="45" t="s">
        <v>16</v>
      </c>
      <c r="AU18" s="45" t="s">
        <v>18</v>
      </c>
      <c r="AY18" s="38" t="s">
        <v>37</v>
      </c>
      <c r="BK18" s="46">
        <f>SUM(BK19:BK20)</f>
        <v>350330</v>
      </c>
    </row>
    <row r="19" spans="1:65" s="2" customFormat="1" ht="16.5" customHeight="1" x14ac:dyDescent="0.2">
      <c r="A19" s="10"/>
      <c r="B19" s="49"/>
      <c r="C19" s="50" t="s">
        <v>18</v>
      </c>
      <c r="D19" s="50" t="s">
        <v>40</v>
      </c>
      <c r="E19" s="51" t="s">
        <v>41</v>
      </c>
      <c r="F19" s="52" t="s">
        <v>42</v>
      </c>
      <c r="G19" s="53" t="s">
        <v>43</v>
      </c>
      <c r="H19" s="79">
        <v>5300</v>
      </c>
      <c r="I19" s="73">
        <v>66.099999999999994</v>
      </c>
      <c r="J19" s="54">
        <f>ROUND(I19*H19,2)</f>
        <v>350330</v>
      </c>
      <c r="K19" s="52" t="s">
        <v>44</v>
      </c>
      <c r="L19" s="11"/>
      <c r="M19" s="55" t="s">
        <v>0</v>
      </c>
      <c r="N19" s="56" t="s">
        <v>12</v>
      </c>
      <c r="O19" s="57">
        <v>0.14000000000000001</v>
      </c>
      <c r="P19" s="57">
        <f>O19*H19</f>
        <v>742.00000000000011</v>
      </c>
      <c r="Q19" s="57">
        <v>0</v>
      </c>
      <c r="R19" s="57">
        <f>Q19*H19</f>
        <v>0</v>
      </c>
      <c r="S19" s="57">
        <v>0</v>
      </c>
      <c r="T19" s="58">
        <f>S19*H19</f>
        <v>0</v>
      </c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R19" s="59" t="s">
        <v>45</v>
      </c>
      <c r="AT19" s="59" t="s">
        <v>40</v>
      </c>
      <c r="AU19" s="59" t="s">
        <v>19</v>
      </c>
      <c r="AY19" s="5" t="s">
        <v>37</v>
      </c>
      <c r="BE19" s="60">
        <f>IF(N19="základní",J19,0)</f>
        <v>350330</v>
      </c>
      <c r="BF19" s="60">
        <f>IF(N19="snížená",J19,0)</f>
        <v>0</v>
      </c>
      <c r="BG19" s="60">
        <f>IF(N19="zákl. přenesená",J19,0)</f>
        <v>0</v>
      </c>
      <c r="BH19" s="60">
        <f>IF(N19="sníž. přenesená",J19,0)</f>
        <v>0</v>
      </c>
      <c r="BI19" s="60">
        <f>IF(N19="nulová",J19,0)</f>
        <v>0</v>
      </c>
      <c r="BJ19" s="5" t="s">
        <v>18</v>
      </c>
      <c r="BK19" s="60">
        <f>ROUND(I19*H19,2)</f>
        <v>350330</v>
      </c>
      <c r="BL19" s="5" t="s">
        <v>45</v>
      </c>
      <c r="BM19" s="59" t="s">
        <v>46</v>
      </c>
    </row>
    <row r="20" spans="1:65" s="2" customFormat="1" x14ac:dyDescent="0.2">
      <c r="A20" s="10"/>
      <c r="B20" s="11"/>
      <c r="C20" s="10"/>
      <c r="D20" s="61" t="s">
        <v>47</v>
      </c>
      <c r="E20" s="10"/>
      <c r="F20" s="62" t="s">
        <v>48</v>
      </c>
      <c r="G20" s="10"/>
      <c r="H20" s="75"/>
      <c r="I20" s="10"/>
      <c r="J20" s="10"/>
      <c r="K20" s="10"/>
      <c r="L20" s="11"/>
      <c r="M20" s="63"/>
      <c r="N20" s="64"/>
      <c r="O20" s="18"/>
      <c r="P20" s="18"/>
      <c r="Q20" s="18"/>
      <c r="R20" s="18"/>
      <c r="S20" s="18"/>
      <c r="T20" s="19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T20" s="5" t="s">
        <v>47</v>
      </c>
      <c r="AU20" s="5" t="s">
        <v>19</v>
      </c>
    </row>
    <row r="21" spans="1:65" s="4" customFormat="1" ht="22.9" customHeight="1" x14ac:dyDescent="0.2">
      <c r="B21" s="37"/>
      <c r="D21" s="38" t="s">
        <v>16</v>
      </c>
      <c r="E21" s="47" t="s">
        <v>49</v>
      </c>
      <c r="F21" s="47" t="s">
        <v>50</v>
      </c>
      <c r="H21" s="78"/>
      <c r="J21" s="48">
        <f>BK21</f>
        <v>1703374</v>
      </c>
      <c r="L21" s="37"/>
      <c r="M21" s="41"/>
      <c r="N21" s="42"/>
      <c r="O21" s="42"/>
      <c r="P21" s="43">
        <f>SUM(P22:P51)</f>
        <v>3807.66</v>
      </c>
      <c r="Q21" s="42"/>
      <c r="R21" s="43">
        <f>SUM(R22:R51)</f>
        <v>5.9200000000000003E-2</v>
      </c>
      <c r="S21" s="42"/>
      <c r="T21" s="44">
        <f>SUM(T22:T51)</f>
        <v>0</v>
      </c>
      <c r="AR21" s="38" t="s">
        <v>18</v>
      </c>
      <c r="AT21" s="45" t="s">
        <v>16</v>
      </c>
      <c r="AU21" s="45" t="s">
        <v>18</v>
      </c>
      <c r="AY21" s="38" t="s">
        <v>37</v>
      </c>
      <c r="BK21" s="46">
        <f>SUM(BK22:BK51)</f>
        <v>1703374</v>
      </c>
    </row>
    <row r="22" spans="1:65" s="2" customFormat="1" ht="24.2" customHeight="1" x14ac:dyDescent="0.2">
      <c r="A22" s="10"/>
      <c r="B22" s="49"/>
      <c r="C22" s="50" t="s">
        <v>19</v>
      </c>
      <c r="D22" s="50" t="s">
        <v>40</v>
      </c>
      <c r="E22" s="51" t="s">
        <v>51</v>
      </c>
      <c r="F22" s="52" t="s">
        <v>52</v>
      </c>
      <c r="G22" s="53" t="s">
        <v>43</v>
      </c>
      <c r="H22" s="79">
        <v>700</v>
      </c>
      <c r="I22" s="73">
        <v>66.7</v>
      </c>
      <c r="J22" s="54">
        <f>ROUND(I22*H22,2)</f>
        <v>46690</v>
      </c>
      <c r="K22" s="52" t="s">
        <v>44</v>
      </c>
      <c r="L22" s="11"/>
      <c r="M22" s="55" t="s">
        <v>0</v>
      </c>
      <c r="N22" s="56" t="s">
        <v>12</v>
      </c>
      <c r="O22" s="57">
        <v>0.14000000000000001</v>
      </c>
      <c r="P22" s="57">
        <f>O22*H22</f>
        <v>98.000000000000014</v>
      </c>
      <c r="Q22" s="57">
        <v>0</v>
      </c>
      <c r="R22" s="57">
        <f>Q22*H22</f>
        <v>0</v>
      </c>
      <c r="S22" s="57">
        <v>0</v>
      </c>
      <c r="T22" s="58">
        <f>S22*H22</f>
        <v>0</v>
      </c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R22" s="59" t="s">
        <v>45</v>
      </c>
      <c r="AT22" s="59" t="s">
        <v>40</v>
      </c>
      <c r="AU22" s="59" t="s">
        <v>19</v>
      </c>
      <c r="AY22" s="5" t="s">
        <v>37</v>
      </c>
      <c r="BE22" s="60">
        <f>IF(N22="základní",J22,0)</f>
        <v>46690</v>
      </c>
      <c r="BF22" s="60">
        <f>IF(N22="snížená",J22,0)</f>
        <v>0</v>
      </c>
      <c r="BG22" s="60">
        <f>IF(N22="zákl. přenesená",J22,0)</f>
        <v>0</v>
      </c>
      <c r="BH22" s="60">
        <f>IF(N22="sníž. přenesená",J22,0)</f>
        <v>0</v>
      </c>
      <c r="BI22" s="60">
        <f>IF(N22="nulová",J22,0)</f>
        <v>0</v>
      </c>
      <c r="BJ22" s="5" t="s">
        <v>18</v>
      </c>
      <c r="BK22" s="60">
        <f>ROUND(I22*H22,2)</f>
        <v>46690</v>
      </c>
      <c r="BL22" s="5" t="s">
        <v>45</v>
      </c>
      <c r="BM22" s="59" t="s">
        <v>53</v>
      </c>
    </row>
    <row r="23" spans="1:65" s="2" customFormat="1" x14ac:dyDescent="0.2">
      <c r="A23" s="10"/>
      <c r="B23" s="11"/>
      <c r="C23" s="10"/>
      <c r="D23" s="61" t="s">
        <v>47</v>
      </c>
      <c r="E23" s="10"/>
      <c r="F23" s="62" t="s">
        <v>54</v>
      </c>
      <c r="G23" s="10"/>
      <c r="H23" s="75"/>
      <c r="I23" s="10"/>
      <c r="J23" s="10"/>
      <c r="K23" s="10"/>
      <c r="L23" s="11"/>
      <c r="M23" s="63"/>
      <c r="N23" s="64"/>
      <c r="O23" s="18"/>
      <c r="P23" s="18"/>
      <c r="Q23" s="18"/>
      <c r="R23" s="18"/>
      <c r="S23" s="18"/>
      <c r="T23" s="19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T23" s="5" t="s">
        <v>47</v>
      </c>
      <c r="AU23" s="5" t="s">
        <v>19</v>
      </c>
    </row>
    <row r="24" spans="1:65" s="2" customFormat="1" ht="24.2" customHeight="1" x14ac:dyDescent="0.2">
      <c r="A24" s="10"/>
      <c r="B24" s="49"/>
      <c r="C24" s="50" t="s">
        <v>55</v>
      </c>
      <c r="D24" s="50" t="s">
        <v>40</v>
      </c>
      <c r="E24" s="51" t="s">
        <v>56</v>
      </c>
      <c r="F24" s="52" t="s">
        <v>57</v>
      </c>
      <c r="G24" s="53" t="s">
        <v>43</v>
      </c>
      <c r="H24" s="79">
        <v>3000</v>
      </c>
      <c r="I24" s="73">
        <v>0.88</v>
      </c>
      <c r="J24" s="54">
        <f>ROUND(I24*H24,2)</f>
        <v>2640</v>
      </c>
      <c r="K24" s="52" t="s">
        <v>44</v>
      </c>
      <c r="L24" s="11"/>
      <c r="M24" s="55" t="s">
        <v>0</v>
      </c>
      <c r="N24" s="56" t="s">
        <v>12</v>
      </c>
      <c r="O24" s="57">
        <v>0</v>
      </c>
      <c r="P24" s="57">
        <f>O24*H24</f>
        <v>0</v>
      </c>
      <c r="Q24" s="57">
        <v>0</v>
      </c>
      <c r="R24" s="57">
        <f>Q24*H24</f>
        <v>0</v>
      </c>
      <c r="S24" s="57">
        <v>0</v>
      </c>
      <c r="T24" s="58">
        <f>S24*H24</f>
        <v>0</v>
      </c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R24" s="59" t="s">
        <v>45</v>
      </c>
      <c r="AT24" s="59" t="s">
        <v>40</v>
      </c>
      <c r="AU24" s="59" t="s">
        <v>19</v>
      </c>
      <c r="AY24" s="5" t="s">
        <v>37</v>
      </c>
      <c r="BE24" s="60">
        <f>IF(N24="základní",J24,0)</f>
        <v>2640</v>
      </c>
      <c r="BF24" s="60">
        <f>IF(N24="snížená",J24,0)</f>
        <v>0</v>
      </c>
      <c r="BG24" s="60">
        <f>IF(N24="zákl. přenesená",J24,0)</f>
        <v>0</v>
      </c>
      <c r="BH24" s="60">
        <f>IF(N24="sníž. přenesená",J24,0)</f>
        <v>0</v>
      </c>
      <c r="BI24" s="60">
        <f>IF(N24="nulová",J24,0)</f>
        <v>0</v>
      </c>
      <c r="BJ24" s="5" t="s">
        <v>18</v>
      </c>
      <c r="BK24" s="60">
        <f>ROUND(I24*H24,2)</f>
        <v>2640</v>
      </c>
      <c r="BL24" s="5" t="s">
        <v>45</v>
      </c>
      <c r="BM24" s="59" t="s">
        <v>58</v>
      </c>
    </row>
    <row r="25" spans="1:65" s="2" customFormat="1" x14ac:dyDescent="0.2">
      <c r="A25" s="10"/>
      <c r="B25" s="11"/>
      <c r="C25" s="10"/>
      <c r="D25" s="61" t="s">
        <v>47</v>
      </c>
      <c r="E25" s="10"/>
      <c r="F25" s="62" t="s">
        <v>59</v>
      </c>
      <c r="G25" s="10"/>
      <c r="H25" s="75"/>
      <c r="I25" s="10"/>
      <c r="J25" s="10"/>
      <c r="K25" s="10"/>
      <c r="L25" s="11"/>
      <c r="M25" s="63"/>
      <c r="N25" s="64"/>
      <c r="O25" s="18"/>
      <c r="P25" s="18"/>
      <c r="Q25" s="18"/>
      <c r="R25" s="18"/>
      <c r="S25" s="18"/>
      <c r="T25" s="19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T25" s="5" t="s">
        <v>47</v>
      </c>
      <c r="AU25" s="5" t="s">
        <v>19</v>
      </c>
    </row>
    <row r="26" spans="1:65" s="2" customFormat="1" ht="24.2" customHeight="1" x14ac:dyDescent="0.2">
      <c r="A26" s="10"/>
      <c r="B26" s="49"/>
      <c r="C26" s="50" t="s">
        <v>45</v>
      </c>
      <c r="D26" s="50" t="s">
        <v>40</v>
      </c>
      <c r="E26" s="51" t="s">
        <v>60</v>
      </c>
      <c r="F26" s="52" t="s">
        <v>61</v>
      </c>
      <c r="G26" s="53" t="s">
        <v>43</v>
      </c>
      <c r="H26" s="79">
        <v>1500</v>
      </c>
      <c r="I26" s="73">
        <v>40.200000000000003</v>
      </c>
      <c r="J26" s="54">
        <f>ROUND(I26*H26,2)</f>
        <v>60300</v>
      </c>
      <c r="K26" s="52" t="s">
        <v>44</v>
      </c>
      <c r="L26" s="11"/>
      <c r="M26" s="55" t="s">
        <v>0</v>
      </c>
      <c r="N26" s="56" t="s">
        <v>12</v>
      </c>
      <c r="O26" s="57">
        <v>8.6999999999999994E-2</v>
      </c>
      <c r="P26" s="57">
        <f>O26*H26</f>
        <v>130.5</v>
      </c>
      <c r="Q26" s="57">
        <v>0</v>
      </c>
      <c r="R26" s="57">
        <f>Q26*H26</f>
        <v>0</v>
      </c>
      <c r="S26" s="57">
        <v>0</v>
      </c>
      <c r="T26" s="58">
        <f>S26*H26</f>
        <v>0</v>
      </c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R26" s="59" t="s">
        <v>45</v>
      </c>
      <c r="AT26" s="59" t="s">
        <v>40</v>
      </c>
      <c r="AU26" s="59" t="s">
        <v>19</v>
      </c>
      <c r="AY26" s="5" t="s">
        <v>37</v>
      </c>
      <c r="BE26" s="60">
        <f>IF(N26="základní",J26,0)</f>
        <v>60300</v>
      </c>
      <c r="BF26" s="60">
        <f>IF(N26="snížená",J26,0)</f>
        <v>0</v>
      </c>
      <c r="BG26" s="60">
        <f>IF(N26="zákl. přenesená",J26,0)</f>
        <v>0</v>
      </c>
      <c r="BH26" s="60">
        <f>IF(N26="sníž. přenesená",J26,0)</f>
        <v>0</v>
      </c>
      <c r="BI26" s="60">
        <f>IF(N26="nulová",J26,0)</f>
        <v>0</v>
      </c>
      <c r="BJ26" s="5" t="s">
        <v>18</v>
      </c>
      <c r="BK26" s="60">
        <f>ROUND(I26*H26,2)</f>
        <v>60300</v>
      </c>
      <c r="BL26" s="5" t="s">
        <v>45</v>
      </c>
      <c r="BM26" s="59" t="s">
        <v>62</v>
      </c>
    </row>
    <row r="27" spans="1:65" s="2" customFormat="1" x14ac:dyDescent="0.2">
      <c r="A27" s="10"/>
      <c r="B27" s="11"/>
      <c r="C27" s="10"/>
      <c r="D27" s="61" t="s">
        <v>47</v>
      </c>
      <c r="E27" s="10"/>
      <c r="F27" s="62" t="s">
        <v>63</v>
      </c>
      <c r="G27" s="10"/>
      <c r="H27" s="75"/>
      <c r="I27" s="10"/>
      <c r="J27" s="10"/>
      <c r="K27" s="10"/>
      <c r="L27" s="11"/>
      <c r="M27" s="63"/>
      <c r="N27" s="64"/>
      <c r="O27" s="18"/>
      <c r="P27" s="18"/>
      <c r="Q27" s="18"/>
      <c r="R27" s="18"/>
      <c r="S27" s="18"/>
      <c r="T27" s="19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T27" s="5" t="s">
        <v>47</v>
      </c>
      <c r="AU27" s="5" t="s">
        <v>19</v>
      </c>
    </row>
    <row r="28" spans="1:65" s="2" customFormat="1" ht="16.5" customHeight="1" x14ac:dyDescent="0.2">
      <c r="A28" s="10"/>
      <c r="B28" s="49"/>
      <c r="C28" s="50" t="s">
        <v>64</v>
      </c>
      <c r="D28" s="50" t="s">
        <v>40</v>
      </c>
      <c r="E28" s="51" t="s">
        <v>65</v>
      </c>
      <c r="F28" s="52" t="s">
        <v>66</v>
      </c>
      <c r="G28" s="53" t="s">
        <v>43</v>
      </c>
      <c r="H28" s="79">
        <v>2000</v>
      </c>
      <c r="I28" s="73">
        <v>24.7</v>
      </c>
      <c r="J28" s="54">
        <f>ROUND(I28*H28,2)</f>
        <v>49400</v>
      </c>
      <c r="K28" s="52" t="s">
        <v>44</v>
      </c>
      <c r="L28" s="11"/>
      <c r="M28" s="55" t="s">
        <v>0</v>
      </c>
      <c r="N28" s="56" t="s">
        <v>12</v>
      </c>
      <c r="O28" s="57">
        <v>6.0999999999999999E-2</v>
      </c>
      <c r="P28" s="57">
        <f>O28*H28</f>
        <v>122</v>
      </c>
      <c r="Q28" s="57">
        <v>0</v>
      </c>
      <c r="R28" s="57">
        <f>Q28*H28</f>
        <v>0</v>
      </c>
      <c r="S28" s="57">
        <v>0</v>
      </c>
      <c r="T28" s="58">
        <f>S28*H28</f>
        <v>0</v>
      </c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R28" s="59" t="s">
        <v>45</v>
      </c>
      <c r="AT28" s="59" t="s">
        <v>40</v>
      </c>
      <c r="AU28" s="59" t="s">
        <v>19</v>
      </c>
      <c r="AY28" s="5" t="s">
        <v>37</v>
      </c>
      <c r="BE28" s="60">
        <f>IF(N28="základní",J28,0)</f>
        <v>49400</v>
      </c>
      <c r="BF28" s="60">
        <f>IF(N28="snížená",J28,0)</f>
        <v>0</v>
      </c>
      <c r="BG28" s="60">
        <f>IF(N28="zákl. přenesená",J28,0)</f>
        <v>0</v>
      </c>
      <c r="BH28" s="60">
        <f>IF(N28="sníž. přenesená",J28,0)</f>
        <v>0</v>
      </c>
      <c r="BI28" s="60">
        <f>IF(N28="nulová",J28,0)</f>
        <v>0</v>
      </c>
      <c r="BJ28" s="5" t="s">
        <v>18</v>
      </c>
      <c r="BK28" s="60">
        <f>ROUND(I28*H28,2)</f>
        <v>49400</v>
      </c>
      <c r="BL28" s="5" t="s">
        <v>45</v>
      </c>
      <c r="BM28" s="59" t="s">
        <v>67</v>
      </c>
    </row>
    <row r="29" spans="1:65" s="2" customFormat="1" x14ac:dyDescent="0.2">
      <c r="A29" s="10"/>
      <c r="B29" s="11"/>
      <c r="C29" s="10"/>
      <c r="D29" s="61" t="s">
        <v>47</v>
      </c>
      <c r="E29" s="10"/>
      <c r="F29" s="62" t="s">
        <v>68</v>
      </c>
      <c r="G29" s="10"/>
      <c r="H29" s="75"/>
      <c r="I29" s="10"/>
      <c r="J29" s="10"/>
      <c r="K29" s="10"/>
      <c r="L29" s="11"/>
      <c r="M29" s="63"/>
      <c r="N29" s="64"/>
      <c r="O29" s="18"/>
      <c r="P29" s="18"/>
      <c r="Q29" s="18"/>
      <c r="R29" s="18"/>
      <c r="S29" s="18"/>
      <c r="T29" s="19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T29" s="5" t="s">
        <v>47</v>
      </c>
      <c r="AU29" s="5" t="s">
        <v>19</v>
      </c>
    </row>
    <row r="30" spans="1:65" s="2" customFormat="1" ht="16.5" customHeight="1" x14ac:dyDescent="0.2">
      <c r="A30" s="10"/>
      <c r="B30" s="49"/>
      <c r="C30" s="50" t="s">
        <v>38</v>
      </c>
      <c r="D30" s="50" t="s">
        <v>40</v>
      </c>
      <c r="E30" s="51" t="s">
        <v>69</v>
      </c>
      <c r="F30" s="52" t="s">
        <v>70</v>
      </c>
      <c r="G30" s="53" t="s">
        <v>43</v>
      </c>
      <c r="H30" s="79">
        <v>6000</v>
      </c>
      <c r="I30" s="73">
        <v>1.0900000000000001</v>
      </c>
      <c r="J30" s="54">
        <f>ROUND(I30*H30,2)</f>
        <v>6540</v>
      </c>
      <c r="K30" s="52" t="s">
        <v>44</v>
      </c>
      <c r="L30" s="11"/>
      <c r="M30" s="55" t="s">
        <v>0</v>
      </c>
      <c r="N30" s="56" t="s">
        <v>12</v>
      </c>
      <c r="O30" s="57">
        <v>0</v>
      </c>
      <c r="P30" s="57">
        <f>O30*H30</f>
        <v>0</v>
      </c>
      <c r="Q30" s="57">
        <v>0</v>
      </c>
      <c r="R30" s="57">
        <f>Q30*H30</f>
        <v>0</v>
      </c>
      <c r="S30" s="57">
        <v>0</v>
      </c>
      <c r="T30" s="58">
        <f>S30*H30</f>
        <v>0</v>
      </c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R30" s="59" t="s">
        <v>45</v>
      </c>
      <c r="AT30" s="59" t="s">
        <v>40</v>
      </c>
      <c r="AU30" s="59" t="s">
        <v>19</v>
      </c>
      <c r="AY30" s="5" t="s">
        <v>37</v>
      </c>
      <c r="BE30" s="60">
        <f>IF(N30="základní",J30,0)</f>
        <v>6540</v>
      </c>
      <c r="BF30" s="60">
        <f>IF(N30="snížená",J30,0)</f>
        <v>0</v>
      </c>
      <c r="BG30" s="60">
        <f>IF(N30="zákl. přenesená",J30,0)</f>
        <v>0</v>
      </c>
      <c r="BH30" s="60">
        <f>IF(N30="sníž. přenesená",J30,0)</f>
        <v>0</v>
      </c>
      <c r="BI30" s="60">
        <f>IF(N30="nulová",J30,0)</f>
        <v>0</v>
      </c>
      <c r="BJ30" s="5" t="s">
        <v>18</v>
      </c>
      <c r="BK30" s="60">
        <f>ROUND(I30*H30,2)</f>
        <v>6540</v>
      </c>
      <c r="BL30" s="5" t="s">
        <v>45</v>
      </c>
      <c r="BM30" s="59" t="s">
        <v>71</v>
      </c>
    </row>
    <row r="31" spans="1:65" s="2" customFormat="1" x14ac:dyDescent="0.2">
      <c r="A31" s="10"/>
      <c r="B31" s="11"/>
      <c r="C31" s="10"/>
      <c r="D31" s="61" t="s">
        <v>47</v>
      </c>
      <c r="E31" s="10"/>
      <c r="F31" s="62" t="s">
        <v>72</v>
      </c>
      <c r="G31" s="10"/>
      <c r="H31" s="75"/>
      <c r="I31" s="10"/>
      <c r="J31" s="10"/>
      <c r="K31" s="10"/>
      <c r="L31" s="11"/>
      <c r="M31" s="63"/>
      <c r="N31" s="64"/>
      <c r="O31" s="18"/>
      <c r="P31" s="18"/>
      <c r="Q31" s="18"/>
      <c r="R31" s="18"/>
      <c r="S31" s="18"/>
      <c r="T31" s="19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T31" s="5" t="s">
        <v>47</v>
      </c>
      <c r="AU31" s="5" t="s">
        <v>19</v>
      </c>
    </row>
    <row r="32" spans="1:65" s="2" customFormat="1" ht="16.5" customHeight="1" x14ac:dyDescent="0.2">
      <c r="A32" s="10"/>
      <c r="B32" s="49"/>
      <c r="C32" s="50" t="s">
        <v>73</v>
      </c>
      <c r="D32" s="50" t="s">
        <v>40</v>
      </c>
      <c r="E32" s="51" t="s">
        <v>74</v>
      </c>
      <c r="F32" s="52" t="s">
        <v>75</v>
      </c>
      <c r="G32" s="53" t="s">
        <v>43</v>
      </c>
      <c r="H32" s="79">
        <v>2000</v>
      </c>
      <c r="I32" s="73">
        <v>16.600000000000001</v>
      </c>
      <c r="J32" s="54">
        <f>ROUND(I32*H32,2)</f>
        <v>33200</v>
      </c>
      <c r="K32" s="52" t="s">
        <v>44</v>
      </c>
      <c r="L32" s="11"/>
      <c r="M32" s="55" t="s">
        <v>0</v>
      </c>
      <c r="N32" s="56" t="s">
        <v>12</v>
      </c>
      <c r="O32" s="57">
        <v>4.1000000000000002E-2</v>
      </c>
      <c r="P32" s="57">
        <f>O32*H32</f>
        <v>82</v>
      </c>
      <c r="Q32" s="57">
        <v>0</v>
      </c>
      <c r="R32" s="57">
        <f>Q32*H32</f>
        <v>0</v>
      </c>
      <c r="S32" s="57">
        <v>0</v>
      </c>
      <c r="T32" s="58">
        <f>S32*H32</f>
        <v>0</v>
      </c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R32" s="59" t="s">
        <v>45</v>
      </c>
      <c r="AT32" s="59" t="s">
        <v>40</v>
      </c>
      <c r="AU32" s="59" t="s">
        <v>19</v>
      </c>
      <c r="AY32" s="5" t="s">
        <v>37</v>
      </c>
      <c r="BE32" s="60">
        <f>IF(N32="základní",J32,0)</f>
        <v>33200</v>
      </c>
      <c r="BF32" s="60">
        <f>IF(N32="snížená",J32,0)</f>
        <v>0</v>
      </c>
      <c r="BG32" s="60">
        <f>IF(N32="zákl. přenesená",J32,0)</f>
        <v>0</v>
      </c>
      <c r="BH32" s="60">
        <f>IF(N32="sníž. přenesená",J32,0)</f>
        <v>0</v>
      </c>
      <c r="BI32" s="60">
        <f>IF(N32="nulová",J32,0)</f>
        <v>0</v>
      </c>
      <c r="BJ32" s="5" t="s">
        <v>18</v>
      </c>
      <c r="BK32" s="60">
        <f>ROUND(I32*H32,2)</f>
        <v>33200</v>
      </c>
      <c r="BL32" s="5" t="s">
        <v>45</v>
      </c>
      <c r="BM32" s="59" t="s">
        <v>76</v>
      </c>
    </row>
    <row r="33" spans="1:65" s="2" customFormat="1" x14ac:dyDescent="0.2">
      <c r="A33" s="10"/>
      <c r="B33" s="11"/>
      <c r="C33" s="10"/>
      <c r="D33" s="61" t="s">
        <v>47</v>
      </c>
      <c r="E33" s="10"/>
      <c r="F33" s="62" t="s">
        <v>77</v>
      </c>
      <c r="G33" s="10"/>
      <c r="H33" s="75"/>
      <c r="I33" s="10"/>
      <c r="J33" s="10"/>
      <c r="K33" s="10"/>
      <c r="L33" s="11"/>
      <c r="M33" s="63"/>
      <c r="N33" s="64"/>
      <c r="O33" s="18"/>
      <c r="P33" s="18"/>
      <c r="Q33" s="18"/>
      <c r="R33" s="18"/>
      <c r="S33" s="18"/>
      <c r="T33" s="19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T33" s="5" t="s">
        <v>47</v>
      </c>
      <c r="AU33" s="5" t="s">
        <v>19</v>
      </c>
    </row>
    <row r="34" spans="1:65" s="2" customFormat="1" ht="21.75" customHeight="1" x14ac:dyDescent="0.2">
      <c r="A34" s="10"/>
      <c r="B34" s="49"/>
      <c r="C34" s="50" t="s">
        <v>78</v>
      </c>
      <c r="D34" s="50" t="s">
        <v>40</v>
      </c>
      <c r="E34" s="51" t="s">
        <v>79</v>
      </c>
      <c r="F34" s="52" t="s">
        <v>80</v>
      </c>
      <c r="G34" s="53" t="s">
        <v>81</v>
      </c>
      <c r="H34" s="79">
        <v>90</v>
      </c>
      <c r="I34" s="73">
        <v>1230</v>
      </c>
      <c r="J34" s="54">
        <f>ROUND(I34*H34,2)</f>
        <v>110700</v>
      </c>
      <c r="K34" s="52" t="s">
        <v>44</v>
      </c>
      <c r="L34" s="11"/>
      <c r="M34" s="55" t="s">
        <v>0</v>
      </c>
      <c r="N34" s="56" t="s">
        <v>12</v>
      </c>
      <c r="O34" s="57">
        <v>2</v>
      </c>
      <c r="P34" s="57">
        <f>O34*H34</f>
        <v>180</v>
      </c>
      <c r="Q34" s="57">
        <v>0</v>
      </c>
      <c r="R34" s="57">
        <f>Q34*H34</f>
        <v>0</v>
      </c>
      <c r="S34" s="57">
        <v>0</v>
      </c>
      <c r="T34" s="58">
        <f>S34*H34</f>
        <v>0</v>
      </c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R34" s="59" t="s">
        <v>45</v>
      </c>
      <c r="AT34" s="59" t="s">
        <v>40</v>
      </c>
      <c r="AU34" s="59" t="s">
        <v>19</v>
      </c>
      <c r="AY34" s="5" t="s">
        <v>37</v>
      </c>
      <c r="BE34" s="60">
        <f>IF(N34="základní",J34,0)</f>
        <v>110700</v>
      </c>
      <c r="BF34" s="60">
        <f>IF(N34="snížená",J34,0)</f>
        <v>0</v>
      </c>
      <c r="BG34" s="60">
        <f>IF(N34="zákl. přenesená",J34,0)</f>
        <v>0</v>
      </c>
      <c r="BH34" s="60">
        <f>IF(N34="sníž. přenesená",J34,0)</f>
        <v>0</v>
      </c>
      <c r="BI34" s="60">
        <f>IF(N34="nulová",J34,0)</f>
        <v>0</v>
      </c>
      <c r="BJ34" s="5" t="s">
        <v>18</v>
      </c>
      <c r="BK34" s="60">
        <f>ROUND(I34*H34,2)</f>
        <v>110700</v>
      </c>
      <c r="BL34" s="5" t="s">
        <v>45</v>
      </c>
      <c r="BM34" s="59" t="s">
        <v>82</v>
      </c>
    </row>
    <row r="35" spans="1:65" s="2" customFormat="1" x14ac:dyDescent="0.2">
      <c r="A35" s="10"/>
      <c r="B35" s="11"/>
      <c r="C35" s="10"/>
      <c r="D35" s="61" t="s">
        <v>47</v>
      </c>
      <c r="E35" s="10"/>
      <c r="F35" s="62" t="s">
        <v>83</v>
      </c>
      <c r="G35" s="10"/>
      <c r="H35" s="75"/>
      <c r="I35" s="10"/>
      <c r="J35" s="10"/>
      <c r="K35" s="10"/>
      <c r="L35" s="11"/>
      <c r="M35" s="63"/>
      <c r="N35" s="64"/>
      <c r="O35" s="18"/>
      <c r="P35" s="18"/>
      <c r="Q35" s="18"/>
      <c r="R35" s="18"/>
      <c r="S35" s="18"/>
      <c r="T35" s="19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T35" s="5" t="s">
        <v>47</v>
      </c>
      <c r="AU35" s="5" t="s">
        <v>19</v>
      </c>
    </row>
    <row r="36" spans="1:65" s="2" customFormat="1" ht="24.2" customHeight="1" x14ac:dyDescent="0.2">
      <c r="A36" s="10"/>
      <c r="B36" s="49"/>
      <c r="C36" s="50" t="s">
        <v>49</v>
      </c>
      <c r="D36" s="50" t="s">
        <v>40</v>
      </c>
      <c r="E36" s="51" t="s">
        <v>84</v>
      </c>
      <c r="F36" s="52" t="s">
        <v>85</v>
      </c>
      <c r="G36" s="53" t="s">
        <v>86</v>
      </c>
      <c r="H36" s="79">
        <v>120</v>
      </c>
      <c r="I36" s="73">
        <v>1900</v>
      </c>
      <c r="J36" s="54">
        <f>ROUND(I36*H36,2)</f>
        <v>228000</v>
      </c>
      <c r="K36" s="52" t="s">
        <v>44</v>
      </c>
      <c r="L36" s="11"/>
      <c r="M36" s="55" t="s">
        <v>0</v>
      </c>
      <c r="N36" s="56" t="s">
        <v>12</v>
      </c>
      <c r="O36" s="57">
        <v>4.6500000000000004</v>
      </c>
      <c r="P36" s="57">
        <f>O36*H36</f>
        <v>558</v>
      </c>
      <c r="Q36" s="57">
        <v>0</v>
      </c>
      <c r="R36" s="57">
        <f>Q36*H36</f>
        <v>0</v>
      </c>
      <c r="S36" s="57">
        <v>0</v>
      </c>
      <c r="T36" s="58">
        <f>S36*H36</f>
        <v>0</v>
      </c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R36" s="59" t="s">
        <v>45</v>
      </c>
      <c r="AT36" s="59" t="s">
        <v>40</v>
      </c>
      <c r="AU36" s="59" t="s">
        <v>19</v>
      </c>
      <c r="AY36" s="5" t="s">
        <v>37</v>
      </c>
      <c r="BE36" s="60">
        <f>IF(N36="základní",J36,0)</f>
        <v>228000</v>
      </c>
      <c r="BF36" s="60">
        <f>IF(N36="snížená",J36,0)</f>
        <v>0</v>
      </c>
      <c r="BG36" s="60">
        <f>IF(N36="zákl. přenesená",J36,0)</f>
        <v>0</v>
      </c>
      <c r="BH36" s="60">
        <f>IF(N36="sníž. přenesená",J36,0)</f>
        <v>0</v>
      </c>
      <c r="BI36" s="60">
        <f>IF(N36="nulová",J36,0)</f>
        <v>0</v>
      </c>
      <c r="BJ36" s="5" t="s">
        <v>18</v>
      </c>
      <c r="BK36" s="60">
        <f>ROUND(I36*H36,2)</f>
        <v>228000</v>
      </c>
      <c r="BL36" s="5" t="s">
        <v>45</v>
      </c>
      <c r="BM36" s="59" t="s">
        <v>87</v>
      </c>
    </row>
    <row r="37" spans="1:65" s="2" customFormat="1" x14ac:dyDescent="0.2">
      <c r="A37" s="10"/>
      <c r="B37" s="11"/>
      <c r="C37" s="10"/>
      <c r="D37" s="61" t="s">
        <v>47</v>
      </c>
      <c r="E37" s="10"/>
      <c r="F37" s="62" t="s">
        <v>88</v>
      </c>
      <c r="G37" s="10"/>
      <c r="H37" s="75"/>
      <c r="I37" s="10"/>
      <c r="J37" s="10"/>
      <c r="K37" s="10"/>
      <c r="L37" s="11"/>
      <c r="M37" s="63"/>
      <c r="N37" s="64"/>
      <c r="O37" s="18"/>
      <c r="P37" s="18"/>
      <c r="Q37" s="18"/>
      <c r="R37" s="18"/>
      <c r="S37" s="18"/>
      <c r="T37" s="19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T37" s="5" t="s">
        <v>47</v>
      </c>
      <c r="AU37" s="5" t="s">
        <v>19</v>
      </c>
    </row>
    <row r="38" spans="1:65" s="2" customFormat="1" ht="24.2" customHeight="1" x14ac:dyDescent="0.2">
      <c r="A38" s="10"/>
      <c r="B38" s="49"/>
      <c r="C38" s="50" t="s">
        <v>89</v>
      </c>
      <c r="D38" s="50" t="s">
        <v>40</v>
      </c>
      <c r="E38" s="51" t="s">
        <v>90</v>
      </c>
      <c r="F38" s="52" t="s">
        <v>91</v>
      </c>
      <c r="G38" s="53" t="s">
        <v>86</v>
      </c>
      <c r="H38" s="79">
        <v>240</v>
      </c>
      <c r="I38" s="73">
        <v>263</v>
      </c>
      <c r="J38" s="54">
        <f>ROUND(I38*H38,2)</f>
        <v>63120</v>
      </c>
      <c r="K38" s="52" t="s">
        <v>44</v>
      </c>
      <c r="L38" s="11"/>
      <c r="M38" s="55" t="s">
        <v>0</v>
      </c>
      <c r="N38" s="56" t="s">
        <v>12</v>
      </c>
      <c r="O38" s="57">
        <v>0</v>
      </c>
      <c r="P38" s="57">
        <f>O38*H38</f>
        <v>0</v>
      </c>
      <c r="Q38" s="57">
        <v>0</v>
      </c>
      <c r="R38" s="57">
        <f>Q38*H38</f>
        <v>0</v>
      </c>
      <c r="S38" s="57">
        <v>0</v>
      </c>
      <c r="T38" s="58">
        <f>S38*H38</f>
        <v>0</v>
      </c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R38" s="59" t="s">
        <v>45</v>
      </c>
      <c r="AT38" s="59" t="s">
        <v>40</v>
      </c>
      <c r="AU38" s="59" t="s">
        <v>19</v>
      </c>
      <c r="AY38" s="5" t="s">
        <v>37</v>
      </c>
      <c r="BE38" s="60">
        <f>IF(N38="základní",J38,0)</f>
        <v>63120</v>
      </c>
      <c r="BF38" s="60">
        <f>IF(N38="snížená",J38,0)</f>
        <v>0</v>
      </c>
      <c r="BG38" s="60">
        <f>IF(N38="zákl. přenesená",J38,0)</f>
        <v>0</v>
      </c>
      <c r="BH38" s="60">
        <f>IF(N38="sníž. přenesená",J38,0)</f>
        <v>0</v>
      </c>
      <c r="BI38" s="60">
        <f>IF(N38="nulová",J38,0)</f>
        <v>0</v>
      </c>
      <c r="BJ38" s="5" t="s">
        <v>18</v>
      </c>
      <c r="BK38" s="60">
        <f>ROUND(I38*H38,2)</f>
        <v>63120</v>
      </c>
      <c r="BL38" s="5" t="s">
        <v>45</v>
      </c>
      <c r="BM38" s="59" t="s">
        <v>92</v>
      </c>
    </row>
    <row r="39" spans="1:65" s="2" customFormat="1" x14ac:dyDescent="0.2">
      <c r="A39" s="10"/>
      <c r="B39" s="11"/>
      <c r="C39" s="10"/>
      <c r="D39" s="61" t="s">
        <v>47</v>
      </c>
      <c r="E39" s="10"/>
      <c r="F39" s="62" t="s">
        <v>93</v>
      </c>
      <c r="G39" s="10"/>
      <c r="H39" s="75"/>
      <c r="I39" s="10"/>
      <c r="J39" s="10"/>
      <c r="K39" s="10"/>
      <c r="L39" s="11"/>
      <c r="M39" s="63"/>
      <c r="N39" s="64"/>
      <c r="O39" s="18"/>
      <c r="P39" s="18"/>
      <c r="Q39" s="18"/>
      <c r="R39" s="18"/>
      <c r="S39" s="18"/>
      <c r="T39" s="19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T39" s="5" t="s">
        <v>47</v>
      </c>
      <c r="AU39" s="5" t="s">
        <v>19</v>
      </c>
    </row>
    <row r="40" spans="1:65" s="2" customFormat="1" ht="24.2" customHeight="1" x14ac:dyDescent="0.2">
      <c r="A40" s="10"/>
      <c r="B40" s="49"/>
      <c r="C40" s="50" t="s">
        <v>94</v>
      </c>
      <c r="D40" s="50" t="s">
        <v>40</v>
      </c>
      <c r="E40" s="51" t="s">
        <v>95</v>
      </c>
      <c r="F40" s="52" t="s">
        <v>96</v>
      </c>
      <c r="G40" s="53" t="s">
        <v>86</v>
      </c>
      <c r="H40" s="79">
        <v>120</v>
      </c>
      <c r="I40" s="73">
        <v>1070</v>
      </c>
      <c r="J40" s="54">
        <f>ROUND(I40*H40,2)</f>
        <v>128400</v>
      </c>
      <c r="K40" s="52" t="s">
        <v>44</v>
      </c>
      <c r="L40" s="11"/>
      <c r="M40" s="55" t="s">
        <v>0</v>
      </c>
      <c r="N40" s="56" t="s">
        <v>12</v>
      </c>
      <c r="O40" s="57">
        <v>2.6320000000000001</v>
      </c>
      <c r="P40" s="57">
        <f>O40*H40</f>
        <v>315.84000000000003</v>
      </c>
      <c r="Q40" s="57">
        <v>0</v>
      </c>
      <c r="R40" s="57">
        <f>Q40*H40</f>
        <v>0</v>
      </c>
      <c r="S40" s="57">
        <v>0</v>
      </c>
      <c r="T40" s="58">
        <f>S40*H40</f>
        <v>0</v>
      </c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R40" s="59" t="s">
        <v>45</v>
      </c>
      <c r="AT40" s="59" t="s">
        <v>40</v>
      </c>
      <c r="AU40" s="59" t="s">
        <v>19</v>
      </c>
      <c r="AY40" s="5" t="s">
        <v>37</v>
      </c>
      <c r="BE40" s="60">
        <f>IF(N40="základní",J40,0)</f>
        <v>128400</v>
      </c>
      <c r="BF40" s="60">
        <f>IF(N40="snížená",J40,0)</f>
        <v>0</v>
      </c>
      <c r="BG40" s="60">
        <f>IF(N40="zákl. přenesená",J40,0)</f>
        <v>0</v>
      </c>
      <c r="BH40" s="60">
        <f>IF(N40="sníž. přenesená",J40,0)</f>
        <v>0</v>
      </c>
      <c r="BI40" s="60">
        <f>IF(N40="nulová",J40,0)</f>
        <v>0</v>
      </c>
      <c r="BJ40" s="5" t="s">
        <v>18</v>
      </c>
      <c r="BK40" s="60">
        <f>ROUND(I40*H40,2)</f>
        <v>128400</v>
      </c>
      <c r="BL40" s="5" t="s">
        <v>45</v>
      </c>
      <c r="BM40" s="59" t="s">
        <v>97</v>
      </c>
    </row>
    <row r="41" spans="1:65" s="2" customFormat="1" x14ac:dyDescent="0.2">
      <c r="A41" s="10"/>
      <c r="B41" s="11"/>
      <c r="C41" s="10"/>
      <c r="D41" s="61" t="s">
        <v>47</v>
      </c>
      <c r="E41" s="10"/>
      <c r="F41" s="62" t="s">
        <v>98</v>
      </c>
      <c r="G41" s="10"/>
      <c r="H41" s="75"/>
      <c r="I41" s="10"/>
      <c r="J41" s="10"/>
      <c r="K41" s="10"/>
      <c r="L41" s="11"/>
      <c r="M41" s="63"/>
      <c r="N41" s="64"/>
      <c r="O41" s="18"/>
      <c r="P41" s="18"/>
      <c r="Q41" s="18"/>
      <c r="R41" s="18"/>
      <c r="S41" s="18"/>
      <c r="T41" s="19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T41" s="5" t="s">
        <v>47</v>
      </c>
      <c r="AU41" s="5" t="s">
        <v>19</v>
      </c>
    </row>
    <row r="42" spans="1:65" s="2" customFormat="1" ht="24.2" customHeight="1" x14ac:dyDescent="0.2">
      <c r="A42" s="10"/>
      <c r="B42" s="49"/>
      <c r="C42" s="50" t="s">
        <v>99</v>
      </c>
      <c r="D42" s="50" t="s">
        <v>40</v>
      </c>
      <c r="E42" s="51" t="s">
        <v>100</v>
      </c>
      <c r="F42" s="52" t="s">
        <v>101</v>
      </c>
      <c r="G42" s="53" t="s">
        <v>86</v>
      </c>
      <c r="H42" s="79">
        <v>120</v>
      </c>
      <c r="I42" s="73">
        <v>2060</v>
      </c>
      <c r="J42" s="54">
        <f>ROUND(I42*H42,2)</f>
        <v>247200</v>
      </c>
      <c r="K42" s="52" t="s">
        <v>44</v>
      </c>
      <c r="L42" s="11"/>
      <c r="M42" s="55" t="s">
        <v>0</v>
      </c>
      <c r="N42" s="56" t="s">
        <v>12</v>
      </c>
      <c r="O42" s="57">
        <v>5.0490000000000004</v>
      </c>
      <c r="P42" s="57">
        <f>O42*H42</f>
        <v>605.88</v>
      </c>
      <c r="Q42" s="57">
        <v>0</v>
      </c>
      <c r="R42" s="57">
        <f>Q42*H42</f>
        <v>0</v>
      </c>
      <c r="S42" s="57">
        <v>0</v>
      </c>
      <c r="T42" s="58">
        <f>S42*H42</f>
        <v>0</v>
      </c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R42" s="59" t="s">
        <v>45</v>
      </c>
      <c r="AT42" s="59" t="s">
        <v>40</v>
      </c>
      <c r="AU42" s="59" t="s">
        <v>19</v>
      </c>
      <c r="AY42" s="5" t="s">
        <v>37</v>
      </c>
      <c r="BE42" s="60">
        <f>IF(N42="základní",J42,0)</f>
        <v>247200</v>
      </c>
      <c r="BF42" s="60">
        <f>IF(N42="snížená",J42,0)</f>
        <v>0</v>
      </c>
      <c r="BG42" s="60">
        <f>IF(N42="zákl. přenesená",J42,0)</f>
        <v>0</v>
      </c>
      <c r="BH42" s="60">
        <f>IF(N42="sníž. přenesená",J42,0)</f>
        <v>0</v>
      </c>
      <c r="BI42" s="60">
        <f>IF(N42="nulová",J42,0)</f>
        <v>0</v>
      </c>
      <c r="BJ42" s="5" t="s">
        <v>18</v>
      </c>
      <c r="BK42" s="60">
        <f>ROUND(I42*H42,2)</f>
        <v>247200</v>
      </c>
      <c r="BL42" s="5" t="s">
        <v>45</v>
      </c>
      <c r="BM42" s="59" t="s">
        <v>102</v>
      </c>
    </row>
    <row r="43" spans="1:65" s="2" customFormat="1" x14ac:dyDescent="0.2">
      <c r="A43" s="10"/>
      <c r="B43" s="11"/>
      <c r="C43" s="10"/>
      <c r="D43" s="61" t="s">
        <v>47</v>
      </c>
      <c r="E43" s="10"/>
      <c r="F43" s="62" t="s">
        <v>103</v>
      </c>
      <c r="G43" s="10"/>
      <c r="H43" s="75"/>
      <c r="I43" s="10"/>
      <c r="J43" s="10"/>
      <c r="K43" s="10"/>
      <c r="L43" s="11"/>
      <c r="M43" s="63"/>
      <c r="N43" s="64"/>
      <c r="O43" s="18"/>
      <c r="P43" s="18"/>
      <c r="Q43" s="18"/>
      <c r="R43" s="18"/>
      <c r="S43" s="18"/>
      <c r="T43" s="19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T43" s="5" t="s">
        <v>47</v>
      </c>
      <c r="AU43" s="5" t="s">
        <v>19</v>
      </c>
    </row>
    <row r="44" spans="1:65" s="2" customFormat="1" ht="24.2" customHeight="1" x14ac:dyDescent="0.2">
      <c r="A44" s="10"/>
      <c r="B44" s="49"/>
      <c r="C44" s="50" t="s">
        <v>104</v>
      </c>
      <c r="D44" s="50" t="s">
        <v>40</v>
      </c>
      <c r="E44" s="51" t="s">
        <v>105</v>
      </c>
      <c r="F44" s="52" t="s">
        <v>106</v>
      </c>
      <c r="G44" s="53" t="s">
        <v>86</v>
      </c>
      <c r="H44" s="79">
        <v>120</v>
      </c>
      <c r="I44" s="73">
        <v>306</v>
      </c>
      <c r="J44" s="54">
        <f>ROUND(I44*H44,2)</f>
        <v>36720</v>
      </c>
      <c r="K44" s="52" t="s">
        <v>44</v>
      </c>
      <c r="L44" s="11"/>
      <c r="M44" s="55" t="s">
        <v>0</v>
      </c>
      <c r="N44" s="56" t="s">
        <v>12</v>
      </c>
      <c r="O44" s="57">
        <v>0</v>
      </c>
      <c r="P44" s="57">
        <f>O44*H44</f>
        <v>0</v>
      </c>
      <c r="Q44" s="57">
        <v>0</v>
      </c>
      <c r="R44" s="57">
        <f>Q44*H44</f>
        <v>0</v>
      </c>
      <c r="S44" s="57">
        <v>0</v>
      </c>
      <c r="T44" s="58">
        <f>S44*H44</f>
        <v>0</v>
      </c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R44" s="59" t="s">
        <v>45</v>
      </c>
      <c r="AT44" s="59" t="s">
        <v>40</v>
      </c>
      <c r="AU44" s="59" t="s">
        <v>19</v>
      </c>
      <c r="AY44" s="5" t="s">
        <v>37</v>
      </c>
      <c r="BE44" s="60">
        <f>IF(N44="základní",J44,0)</f>
        <v>36720</v>
      </c>
      <c r="BF44" s="60">
        <f>IF(N44="snížená",J44,0)</f>
        <v>0</v>
      </c>
      <c r="BG44" s="60">
        <f>IF(N44="zákl. přenesená",J44,0)</f>
        <v>0</v>
      </c>
      <c r="BH44" s="60">
        <f>IF(N44="sníž. přenesená",J44,0)</f>
        <v>0</v>
      </c>
      <c r="BI44" s="60">
        <f>IF(N44="nulová",J44,0)</f>
        <v>0</v>
      </c>
      <c r="BJ44" s="5" t="s">
        <v>18</v>
      </c>
      <c r="BK44" s="60">
        <f>ROUND(I44*H44,2)</f>
        <v>36720</v>
      </c>
      <c r="BL44" s="5" t="s">
        <v>45</v>
      </c>
      <c r="BM44" s="59" t="s">
        <v>107</v>
      </c>
    </row>
    <row r="45" spans="1:65" s="2" customFormat="1" x14ac:dyDescent="0.2">
      <c r="A45" s="10"/>
      <c r="B45" s="11"/>
      <c r="C45" s="10"/>
      <c r="D45" s="61" t="s">
        <v>47</v>
      </c>
      <c r="E45" s="10"/>
      <c r="F45" s="62" t="s">
        <v>108</v>
      </c>
      <c r="G45" s="10"/>
      <c r="H45" s="75"/>
      <c r="I45" s="10"/>
      <c r="J45" s="10"/>
      <c r="K45" s="10"/>
      <c r="L45" s="11"/>
      <c r="M45" s="63"/>
      <c r="N45" s="64"/>
      <c r="O45" s="18"/>
      <c r="P45" s="18"/>
      <c r="Q45" s="18"/>
      <c r="R45" s="18"/>
      <c r="S45" s="18"/>
      <c r="T45" s="19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T45" s="5" t="s">
        <v>47</v>
      </c>
      <c r="AU45" s="5" t="s">
        <v>19</v>
      </c>
    </row>
    <row r="46" spans="1:65" s="2" customFormat="1" ht="24.2" customHeight="1" x14ac:dyDescent="0.2">
      <c r="A46" s="10"/>
      <c r="B46" s="49"/>
      <c r="C46" s="50" t="s">
        <v>109</v>
      </c>
      <c r="D46" s="50" t="s">
        <v>40</v>
      </c>
      <c r="E46" s="51" t="s">
        <v>110</v>
      </c>
      <c r="F46" s="52" t="s">
        <v>111</v>
      </c>
      <c r="G46" s="53" t="s">
        <v>86</v>
      </c>
      <c r="H46" s="79">
        <v>240</v>
      </c>
      <c r="I46" s="73">
        <v>1240</v>
      </c>
      <c r="J46" s="54">
        <f>ROUND(I46*H46,2)</f>
        <v>297600</v>
      </c>
      <c r="K46" s="52" t="s">
        <v>44</v>
      </c>
      <c r="L46" s="11"/>
      <c r="M46" s="55" t="s">
        <v>0</v>
      </c>
      <c r="N46" s="56" t="s">
        <v>12</v>
      </c>
      <c r="O46" s="57">
        <v>3.0329999999999999</v>
      </c>
      <c r="P46" s="57">
        <f>O46*H46</f>
        <v>727.92</v>
      </c>
      <c r="Q46" s="57">
        <v>0</v>
      </c>
      <c r="R46" s="57">
        <f>Q46*H46</f>
        <v>0</v>
      </c>
      <c r="S46" s="57">
        <v>0</v>
      </c>
      <c r="T46" s="58">
        <f>S46*H46</f>
        <v>0</v>
      </c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R46" s="59" t="s">
        <v>45</v>
      </c>
      <c r="AT46" s="59" t="s">
        <v>40</v>
      </c>
      <c r="AU46" s="59" t="s">
        <v>19</v>
      </c>
      <c r="AY46" s="5" t="s">
        <v>37</v>
      </c>
      <c r="BE46" s="60">
        <f>IF(N46="základní",J46,0)</f>
        <v>297600</v>
      </c>
      <c r="BF46" s="60">
        <f>IF(N46="snížená",J46,0)</f>
        <v>0</v>
      </c>
      <c r="BG46" s="60">
        <f>IF(N46="zákl. přenesená",J46,0)</f>
        <v>0</v>
      </c>
      <c r="BH46" s="60">
        <f>IF(N46="sníž. přenesená",J46,0)</f>
        <v>0</v>
      </c>
      <c r="BI46" s="60">
        <f>IF(N46="nulová",J46,0)</f>
        <v>0</v>
      </c>
      <c r="BJ46" s="5" t="s">
        <v>18</v>
      </c>
      <c r="BK46" s="60">
        <f>ROUND(I46*H46,2)</f>
        <v>297600</v>
      </c>
      <c r="BL46" s="5" t="s">
        <v>45</v>
      </c>
      <c r="BM46" s="59" t="s">
        <v>112</v>
      </c>
    </row>
    <row r="47" spans="1:65" s="2" customFormat="1" x14ac:dyDescent="0.2">
      <c r="A47" s="10"/>
      <c r="B47" s="11"/>
      <c r="C47" s="10"/>
      <c r="D47" s="61" t="s">
        <v>47</v>
      </c>
      <c r="E47" s="10"/>
      <c r="F47" s="62" t="s">
        <v>113</v>
      </c>
      <c r="G47" s="10"/>
      <c r="H47" s="75"/>
      <c r="I47" s="10"/>
      <c r="J47" s="10"/>
      <c r="K47" s="10"/>
      <c r="L47" s="11"/>
      <c r="M47" s="63"/>
      <c r="N47" s="64"/>
      <c r="O47" s="18"/>
      <c r="P47" s="18"/>
      <c r="Q47" s="18"/>
      <c r="R47" s="18"/>
      <c r="S47" s="18"/>
      <c r="T47" s="19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T47" s="5" t="s">
        <v>47</v>
      </c>
      <c r="AU47" s="5" t="s">
        <v>19</v>
      </c>
    </row>
    <row r="48" spans="1:65" s="2" customFormat="1" ht="24.2" customHeight="1" x14ac:dyDescent="0.2">
      <c r="A48" s="10"/>
      <c r="B48" s="49"/>
      <c r="C48" s="50" t="s">
        <v>2</v>
      </c>
      <c r="D48" s="50" t="s">
        <v>40</v>
      </c>
      <c r="E48" s="51" t="s">
        <v>114</v>
      </c>
      <c r="F48" s="52" t="s">
        <v>115</v>
      </c>
      <c r="G48" s="53" t="s">
        <v>43</v>
      </c>
      <c r="H48" s="79">
        <v>120</v>
      </c>
      <c r="I48" s="73">
        <v>72.2</v>
      </c>
      <c r="J48" s="54">
        <f>ROUND(I48*H48,2)</f>
        <v>8664</v>
      </c>
      <c r="K48" s="52" t="s">
        <v>44</v>
      </c>
      <c r="L48" s="11"/>
      <c r="M48" s="55" t="s">
        <v>0</v>
      </c>
      <c r="N48" s="56" t="s">
        <v>12</v>
      </c>
      <c r="O48" s="57">
        <v>0.126</v>
      </c>
      <c r="P48" s="57">
        <f>O48*H48</f>
        <v>15.120000000000001</v>
      </c>
      <c r="Q48" s="57">
        <v>2.1000000000000001E-4</v>
      </c>
      <c r="R48" s="57">
        <f>Q48*H48</f>
        <v>2.52E-2</v>
      </c>
      <c r="S48" s="57">
        <v>0</v>
      </c>
      <c r="T48" s="58">
        <f>S48*H48</f>
        <v>0</v>
      </c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R48" s="59" t="s">
        <v>45</v>
      </c>
      <c r="AT48" s="59" t="s">
        <v>40</v>
      </c>
      <c r="AU48" s="59" t="s">
        <v>19</v>
      </c>
      <c r="AY48" s="5" t="s">
        <v>37</v>
      </c>
      <c r="BE48" s="60">
        <f>IF(N48="základní",J48,0)</f>
        <v>8664</v>
      </c>
      <c r="BF48" s="60">
        <f>IF(N48="snížená",J48,0)</f>
        <v>0</v>
      </c>
      <c r="BG48" s="60">
        <f>IF(N48="zákl. přenesená",J48,0)</f>
        <v>0</v>
      </c>
      <c r="BH48" s="60">
        <f>IF(N48="sníž. přenesená",J48,0)</f>
        <v>0</v>
      </c>
      <c r="BI48" s="60">
        <f>IF(N48="nulová",J48,0)</f>
        <v>0</v>
      </c>
      <c r="BJ48" s="5" t="s">
        <v>18</v>
      </c>
      <c r="BK48" s="60">
        <f>ROUND(I48*H48,2)</f>
        <v>8664</v>
      </c>
      <c r="BL48" s="5" t="s">
        <v>45</v>
      </c>
      <c r="BM48" s="59" t="s">
        <v>116</v>
      </c>
    </row>
    <row r="49" spans="1:65" s="2" customFormat="1" x14ac:dyDescent="0.2">
      <c r="A49" s="10"/>
      <c r="B49" s="11"/>
      <c r="C49" s="10"/>
      <c r="D49" s="61" t="s">
        <v>47</v>
      </c>
      <c r="E49" s="10"/>
      <c r="F49" s="62" t="s">
        <v>117</v>
      </c>
      <c r="G49" s="10"/>
      <c r="H49" s="75"/>
      <c r="I49" s="10"/>
      <c r="J49" s="10"/>
      <c r="K49" s="10"/>
      <c r="L49" s="11"/>
      <c r="M49" s="63"/>
      <c r="N49" s="64"/>
      <c r="O49" s="18"/>
      <c r="P49" s="18"/>
      <c r="Q49" s="18"/>
      <c r="R49" s="18"/>
      <c r="S49" s="18"/>
      <c r="T49" s="19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T49" s="5" t="s">
        <v>47</v>
      </c>
      <c r="AU49" s="5" t="s">
        <v>19</v>
      </c>
    </row>
    <row r="50" spans="1:65" s="2" customFormat="1" ht="16.5" customHeight="1" x14ac:dyDescent="0.2">
      <c r="A50" s="10"/>
      <c r="B50" s="49"/>
      <c r="C50" s="50" t="s">
        <v>118</v>
      </c>
      <c r="D50" s="50" t="s">
        <v>40</v>
      </c>
      <c r="E50" s="51" t="s">
        <v>119</v>
      </c>
      <c r="F50" s="52" t="s">
        <v>120</v>
      </c>
      <c r="G50" s="53" t="s">
        <v>43</v>
      </c>
      <c r="H50" s="79">
        <v>3400</v>
      </c>
      <c r="I50" s="73">
        <v>113</v>
      </c>
      <c r="J50" s="54">
        <f>ROUND(I50*H50,2)</f>
        <v>384200</v>
      </c>
      <c r="K50" s="52" t="s">
        <v>44</v>
      </c>
      <c r="L50" s="11"/>
      <c r="M50" s="55" t="s">
        <v>0</v>
      </c>
      <c r="N50" s="56" t="s">
        <v>12</v>
      </c>
      <c r="O50" s="57">
        <v>0.28599999999999998</v>
      </c>
      <c r="P50" s="57">
        <f>O50*H50</f>
        <v>972.39999999999986</v>
      </c>
      <c r="Q50" s="57">
        <v>1.0000000000000001E-5</v>
      </c>
      <c r="R50" s="57">
        <f>Q50*H50</f>
        <v>3.4000000000000002E-2</v>
      </c>
      <c r="S50" s="57">
        <v>0</v>
      </c>
      <c r="T50" s="58">
        <f>S50*H50</f>
        <v>0</v>
      </c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R50" s="59" t="s">
        <v>45</v>
      </c>
      <c r="AT50" s="59" t="s">
        <v>40</v>
      </c>
      <c r="AU50" s="59" t="s">
        <v>19</v>
      </c>
      <c r="AY50" s="5" t="s">
        <v>37</v>
      </c>
      <c r="BE50" s="60">
        <f>IF(N50="základní",J50,0)</f>
        <v>384200</v>
      </c>
      <c r="BF50" s="60">
        <f>IF(N50="snížená",J50,0)</f>
        <v>0</v>
      </c>
      <c r="BG50" s="60">
        <f>IF(N50="zákl. přenesená",J50,0)</f>
        <v>0</v>
      </c>
      <c r="BH50" s="60">
        <f>IF(N50="sníž. přenesená",J50,0)</f>
        <v>0</v>
      </c>
      <c r="BI50" s="60">
        <f>IF(N50="nulová",J50,0)</f>
        <v>0</v>
      </c>
      <c r="BJ50" s="5" t="s">
        <v>18</v>
      </c>
      <c r="BK50" s="60">
        <f>ROUND(I50*H50,2)</f>
        <v>384200</v>
      </c>
      <c r="BL50" s="5" t="s">
        <v>45</v>
      </c>
      <c r="BM50" s="59" t="s">
        <v>121</v>
      </c>
    </row>
    <row r="51" spans="1:65" s="2" customFormat="1" x14ac:dyDescent="0.2">
      <c r="A51" s="10"/>
      <c r="B51" s="11"/>
      <c r="C51" s="10"/>
      <c r="D51" s="61" t="s">
        <v>47</v>
      </c>
      <c r="E51" s="10"/>
      <c r="F51" s="62" t="s">
        <v>122</v>
      </c>
      <c r="G51" s="10"/>
      <c r="H51" s="75"/>
      <c r="I51" s="10"/>
      <c r="J51" s="10"/>
      <c r="K51" s="10"/>
      <c r="L51" s="11"/>
      <c r="M51" s="63"/>
      <c r="N51" s="64"/>
      <c r="O51" s="18"/>
      <c r="P51" s="18"/>
      <c r="Q51" s="18"/>
      <c r="R51" s="18"/>
      <c r="S51" s="18"/>
      <c r="T51" s="19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T51" s="5" t="s">
        <v>47</v>
      </c>
      <c r="AU51" s="5" t="s">
        <v>19</v>
      </c>
    </row>
    <row r="52" spans="1:65" s="4" customFormat="1" ht="25.9" customHeight="1" x14ac:dyDescent="0.2">
      <c r="B52" s="37"/>
      <c r="D52" s="38" t="s">
        <v>16</v>
      </c>
      <c r="E52" s="39" t="s">
        <v>123</v>
      </c>
      <c r="F52" s="39" t="s">
        <v>124</v>
      </c>
      <c r="H52" s="78"/>
      <c r="J52" s="40">
        <f>BK52</f>
        <v>6787718</v>
      </c>
      <c r="L52" s="37"/>
      <c r="M52" s="41"/>
      <c r="N52" s="42"/>
      <c r="O52" s="42"/>
      <c r="P52" s="43">
        <f>P53</f>
        <v>6116.28</v>
      </c>
      <c r="Q52" s="42"/>
      <c r="R52" s="43">
        <f>R53</f>
        <v>233.81689999999998</v>
      </c>
      <c r="S52" s="42"/>
      <c r="T52" s="44">
        <f>T53</f>
        <v>0</v>
      </c>
      <c r="AR52" s="38" t="s">
        <v>19</v>
      </c>
      <c r="AT52" s="45" t="s">
        <v>16</v>
      </c>
      <c r="AU52" s="45" t="s">
        <v>17</v>
      </c>
      <c r="AY52" s="38" t="s">
        <v>37</v>
      </c>
      <c r="BK52" s="46">
        <f>BK53</f>
        <v>6787718</v>
      </c>
    </row>
    <row r="53" spans="1:65" s="4" customFormat="1" ht="22.9" customHeight="1" x14ac:dyDescent="0.2">
      <c r="B53" s="37"/>
      <c r="D53" s="38" t="s">
        <v>16</v>
      </c>
      <c r="E53" s="47" t="s">
        <v>125</v>
      </c>
      <c r="F53" s="47" t="s">
        <v>126</v>
      </c>
      <c r="H53" s="78"/>
      <c r="J53" s="48">
        <f>BK53</f>
        <v>6787718</v>
      </c>
      <c r="L53" s="37"/>
      <c r="M53" s="41"/>
      <c r="N53" s="42"/>
      <c r="O53" s="42"/>
      <c r="P53" s="43">
        <f>SUM(P54:P91)</f>
        <v>6116.28</v>
      </c>
      <c r="Q53" s="42"/>
      <c r="R53" s="43">
        <f>SUM(R54:R91)</f>
        <v>233.81689999999998</v>
      </c>
      <c r="S53" s="42"/>
      <c r="T53" s="44">
        <f>SUM(T54:T91)</f>
        <v>0</v>
      </c>
      <c r="AR53" s="38" t="s">
        <v>19</v>
      </c>
      <c r="AT53" s="45" t="s">
        <v>16</v>
      </c>
      <c r="AU53" s="45" t="s">
        <v>18</v>
      </c>
      <c r="AY53" s="38" t="s">
        <v>37</v>
      </c>
      <c r="BK53" s="46">
        <f>SUM(BK54:BK91)</f>
        <v>6787718</v>
      </c>
    </row>
    <row r="54" spans="1:65" s="2" customFormat="1" ht="16.5" customHeight="1" x14ac:dyDescent="0.2">
      <c r="A54" s="10"/>
      <c r="B54" s="49"/>
      <c r="C54" s="50" t="s">
        <v>127</v>
      </c>
      <c r="D54" s="50" t="s">
        <v>40</v>
      </c>
      <c r="E54" s="51" t="s">
        <v>128</v>
      </c>
      <c r="F54" s="52" t="s">
        <v>129</v>
      </c>
      <c r="G54" s="53" t="s">
        <v>43</v>
      </c>
      <c r="H54" s="79">
        <v>370</v>
      </c>
      <c r="I54" s="73">
        <v>130</v>
      </c>
      <c r="J54" s="54">
        <f>ROUND(I54*H54,2)</f>
        <v>48100</v>
      </c>
      <c r="K54" s="52" t="s">
        <v>44</v>
      </c>
      <c r="L54" s="11"/>
      <c r="M54" s="55" t="s">
        <v>0</v>
      </c>
      <c r="N54" s="56" t="s">
        <v>12</v>
      </c>
      <c r="O54" s="57">
        <v>0.17199999999999999</v>
      </c>
      <c r="P54" s="57">
        <f>O54*H54</f>
        <v>63.639999999999993</v>
      </c>
      <c r="Q54" s="57">
        <v>9.0000000000000006E-5</v>
      </c>
      <c r="R54" s="57">
        <f>Q54*H54</f>
        <v>3.3300000000000003E-2</v>
      </c>
      <c r="S54" s="57">
        <v>0</v>
      </c>
      <c r="T54" s="58">
        <f>S54*H54</f>
        <v>0</v>
      </c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R54" s="59" t="s">
        <v>118</v>
      </c>
      <c r="AT54" s="59" t="s">
        <v>40</v>
      </c>
      <c r="AU54" s="59" t="s">
        <v>19</v>
      </c>
      <c r="AY54" s="5" t="s">
        <v>37</v>
      </c>
      <c r="BE54" s="60">
        <f>IF(N54="základní",J54,0)</f>
        <v>48100</v>
      </c>
      <c r="BF54" s="60">
        <f>IF(N54="snížená",J54,0)</f>
        <v>0</v>
      </c>
      <c r="BG54" s="60">
        <f>IF(N54="zákl. přenesená",J54,0)</f>
        <v>0</v>
      </c>
      <c r="BH54" s="60">
        <f>IF(N54="sníž. přenesená",J54,0)</f>
        <v>0</v>
      </c>
      <c r="BI54" s="60">
        <f>IF(N54="nulová",J54,0)</f>
        <v>0</v>
      </c>
      <c r="BJ54" s="5" t="s">
        <v>18</v>
      </c>
      <c r="BK54" s="60">
        <f>ROUND(I54*H54,2)</f>
        <v>48100</v>
      </c>
      <c r="BL54" s="5" t="s">
        <v>118</v>
      </c>
      <c r="BM54" s="59" t="s">
        <v>130</v>
      </c>
    </row>
    <row r="55" spans="1:65" s="2" customFormat="1" x14ac:dyDescent="0.2">
      <c r="A55" s="10"/>
      <c r="B55" s="11"/>
      <c r="C55" s="10"/>
      <c r="D55" s="61" t="s">
        <v>47</v>
      </c>
      <c r="E55" s="10"/>
      <c r="F55" s="62" t="s">
        <v>131</v>
      </c>
      <c r="G55" s="10"/>
      <c r="H55" s="75"/>
      <c r="I55" s="10"/>
      <c r="J55" s="10"/>
      <c r="K55" s="10"/>
      <c r="L55" s="11"/>
      <c r="M55" s="63"/>
      <c r="N55" s="64"/>
      <c r="O55" s="18"/>
      <c r="P55" s="18"/>
      <c r="Q55" s="18"/>
      <c r="R55" s="18"/>
      <c r="S55" s="18"/>
      <c r="T55" s="19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T55" s="5" t="s">
        <v>47</v>
      </c>
      <c r="AU55" s="5" t="s">
        <v>19</v>
      </c>
    </row>
    <row r="56" spans="1:65" s="2" customFormat="1" ht="24.2" customHeight="1" x14ac:dyDescent="0.2">
      <c r="A56" s="10"/>
      <c r="B56" s="49"/>
      <c r="C56" s="50" t="s">
        <v>132</v>
      </c>
      <c r="D56" s="50" t="s">
        <v>40</v>
      </c>
      <c r="E56" s="51" t="s">
        <v>133</v>
      </c>
      <c r="F56" s="52" t="s">
        <v>134</v>
      </c>
      <c r="G56" s="53" t="s">
        <v>43</v>
      </c>
      <c r="H56" s="79">
        <v>1100</v>
      </c>
      <c r="I56" s="73">
        <v>195</v>
      </c>
      <c r="J56" s="54">
        <f>ROUND(I56*H56,2)</f>
        <v>214500</v>
      </c>
      <c r="K56" s="52" t="s">
        <v>44</v>
      </c>
      <c r="L56" s="11"/>
      <c r="M56" s="55" t="s">
        <v>0</v>
      </c>
      <c r="N56" s="56" t="s">
        <v>12</v>
      </c>
      <c r="O56" s="57">
        <v>0.23</v>
      </c>
      <c r="P56" s="57">
        <f>O56*H56</f>
        <v>253</v>
      </c>
      <c r="Q56" s="57">
        <v>2.1160000000000002E-2</v>
      </c>
      <c r="R56" s="57">
        <f>Q56*H56</f>
        <v>23.276000000000003</v>
      </c>
      <c r="S56" s="57">
        <v>0</v>
      </c>
      <c r="T56" s="58">
        <f>S56*H56</f>
        <v>0</v>
      </c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R56" s="59" t="s">
        <v>118</v>
      </c>
      <c r="AT56" s="59" t="s">
        <v>40</v>
      </c>
      <c r="AU56" s="59" t="s">
        <v>19</v>
      </c>
      <c r="AY56" s="5" t="s">
        <v>37</v>
      </c>
      <c r="BE56" s="60">
        <f>IF(N56="základní",J56,0)</f>
        <v>214500</v>
      </c>
      <c r="BF56" s="60">
        <f>IF(N56="snížená",J56,0)</f>
        <v>0</v>
      </c>
      <c r="BG56" s="60">
        <f>IF(N56="zákl. přenesená",J56,0)</f>
        <v>0</v>
      </c>
      <c r="BH56" s="60">
        <f>IF(N56="sníž. přenesená",J56,0)</f>
        <v>0</v>
      </c>
      <c r="BI56" s="60">
        <f>IF(N56="nulová",J56,0)</f>
        <v>0</v>
      </c>
      <c r="BJ56" s="5" t="s">
        <v>18</v>
      </c>
      <c r="BK56" s="60">
        <f>ROUND(I56*H56,2)</f>
        <v>214500</v>
      </c>
      <c r="BL56" s="5" t="s">
        <v>118</v>
      </c>
      <c r="BM56" s="59" t="s">
        <v>135</v>
      </c>
    </row>
    <row r="57" spans="1:65" s="2" customFormat="1" x14ac:dyDescent="0.2">
      <c r="A57" s="10"/>
      <c r="B57" s="11"/>
      <c r="C57" s="10"/>
      <c r="D57" s="61" t="s">
        <v>47</v>
      </c>
      <c r="E57" s="10"/>
      <c r="F57" s="62" t="s">
        <v>136</v>
      </c>
      <c r="G57" s="10"/>
      <c r="H57" s="75"/>
      <c r="I57" s="10"/>
      <c r="J57" s="10"/>
      <c r="K57" s="10"/>
      <c r="L57" s="11"/>
      <c r="M57" s="63"/>
      <c r="N57" s="64"/>
      <c r="O57" s="18"/>
      <c r="P57" s="18"/>
      <c r="Q57" s="18"/>
      <c r="R57" s="18"/>
      <c r="S57" s="18"/>
      <c r="T57" s="19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T57" s="5" t="s">
        <v>47</v>
      </c>
      <c r="AU57" s="5" t="s">
        <v>19</v>
      </c>
    </row>
    <row r="58" spans="1:65" s="2" customFormat="1" ht="21.75" customHeight="1" x14ac:dyDescent="0.2">
      <c r="A58" s="10"/>
      <c r="B58" s="49"/>
      <c r="C58" s="50" t="s">
        <v>137</v>
      </c>
      <c r="D58" s="50" t="s">
        <v>40</v>
      </c>
      <c r="E58" s="51" t="s">
        <v>138</v>
      </c>
      <c r="F58" s="52" t="s">
        <v>139</v>
      </c>
      <c r="G58" s="53" t="s">
        <v>43</v>
      </c>
      <c r="H58" s="79">
        <v>1020</v>
      </c>
      <c r="I58" s="73">
        <v>226</v>
      </c>
      <c r="J58" s="54">
        <f>ROUND(I58*H58,2)</f>
        <v>230520</v>
      </c>
      <c r="K58" s="52" t="s">
        <v>44</v>
      </c>
      <c r="L58" s="11"/>
      <c r="M58" s="55" t="s">
        <v>0</v>
      </c>
      <c r="N58" s="56" t="s">
        <v>12</v>
      </c>
      <c r="O58" s="57">
        <v>0.23</v>
      </c>
      <c r="P58" s="57">
        <f>O58*H58</f>
        <v>234.60000000000002</v>
      </c>
      <c r="Q58" s="57">
        <v>2.1229999999999999E-2</v>
      </c>
      <c r="R58" s="57">
        <f>Q58*H58</f>
        <v>21.654599999999999</v>
      </c>
      <c r="S58" s="57">
        <v>0</v>
      </c>
      <c r="T58" s="58">
        <f>S58*H58</f>
        <v>0</v>
      </c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R58" s="59" t="s">
        <v>118</v>
      </c>
      <c r="AT58" s="59" t="s">
        <v>40</v>
      </c>
      <c r="AU58" s="59" t="s">
        <v>19</v>
      </c>
      <c r="AY58" s="5" t="s">
        <v>37</v>
      </c>
      <c r="BE58" s="60">
        <f>IF(N58="základní",J58,0)</f>
        <v>230520</v>
      </c>
      <c r="BF58" s="60">
        <f>IF(N58="snížená",J58,0)</f>
        <v>0</v>
      </c>
      <c r="BG58" s="60">
        <f>IF(N58="zákl. přenesená",J58,0)</f>
        <v>0</v>
      </c>
      <c r="BH58" s="60">
        <f>IF(N58="sníž. přenesená",J58,0)</f>
        <v>0</v>
      </c>
      <c r="BI58" s="60">
        <f>IF(N58="nulová",J58,0)</f>
        <v>0</v>
      </c>
      <c r="BJ58" s="5" t="s">
        <v>18</v>
      </c>
      <c r="BK58" s="60">
        <f>ROUND(I58*H58,2)</f>
        <v>230520</v>
      </c>
      <c r="BL58" s="5" t="s">
        <v>118</v>
      </c>
      <c r="BM58" s="59" t="s">
        <v>140</v>
      </c>
    </row>
    <row r="59" spans="1:65" s="2" customFormat="1" x14ac:dyDescent="0.2">
      <c r="A59" s="10"/>
      <c r="B59" s="11"/>
      <c r="C59" s="10"/>
      <c r="D59" s="61" t="s">
        <v>47</v>
      </c>
      <c r="E59" s="10"/>
      <c r="F59" s="62" t="s">
        <v>141</v>
      </c>
      <c r="G59" s="10"/>
      <c r="H59" s="75"/>
      <c r="I59" s="10"/>
      <c r="J59" s="10"/>
      <c r="K59" s="10"/>
      <c r="L59" s="11"/>
      <c r="M59" s="63"/>
      <c r="N59" s="64"/>
      <c r="O59" s="18"/>
      <c r="P59" s="18"/>
      <c r="Q59" s="18"/>
      <c r="R59" s="18"/>
      <c r="S59" s="18"/>
      <c r="T59" s="19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T59" s="5" t="s">
        <v>47</v>
      </c>
      <c r="AU59" s="5" t="s">
        <v>19</v>
      </c>
    </row>
    <row r="60" spans="1:65" s="2" customFormat="1" ht="24.2" customHeight="1" x14ac:dyDescent="0.2">
      <c r="A60" s="10"/>
      <c r="B60" s="49"/>
      <c r="C60" s="50" t="s">
        <v>142</v>
      </c>
      <c r="D60" s="50" t="s">
        <v>40</v>
      </c>
      <c r="E60" s="51" t="s">
        <v>143</v>
      </c>
      <c r="F60" s="52" t="s">
        <v>144</v>
      </c>
      <c r="G60" s="53" t="s">
        <v>43</v>
      </c>
      <c r="H60" s="79">
        <v>900</v>
      </c>
      <c r="I60" s="73">
        <v>255</v>
      </c>
      <c r="J60" s="54">
        <f>ROUND(I60*H60,2)</f>
        <v>229500</v>
      </c>
      <c r="K60" s="52" t="s">
        <v>44</v>
      </c>
      <c r="L60" s="11"/>
      <c r="M60" s="55" t="s">
        <v>0</v>
      </c>
      <c r="N60" s="56" t="s">
        <v>12</v>
      </c>
      <c r="O60" s="57">
        <v>0.27600000000000002</v>
      </c>
      <c r="P60" s="57">
        <f>O60*H60</f>
        <v>248.40000000000003</v>
      </c>
      <c r="Q60" s="57">
        <v>2.5440000000000001E-2</v>
      </c>
      <c r="R60" s="57">
        <f>Q60*H60</f>
        <v>22.896000000000001</v>
      </c>
      <c r="S60" s="57">
        <v>0</v>
      </c>
      <c r="T60" s="58">
        <f>S60*H60</f>
        <v>0</v>
      </c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R60" s="59" t="s">
        <v>118</v>
      </c>
      <c r="AT60" s="59" t="s">
        <v>40</v>
      </c>
      <c r="AU60" s="59" t="s">
        <v>19</v>
      </c>
      <c r="AY60" s="5" t="s">
        <v>37</v>
      </c>
      <c r="BE60" s="60">
        <f>IF(N60="základní",J60,0)</f>
        <v>229500</v>
      </c>
      <c r="BF60" s="60">
        <f>IF(N60="snížená",J60,0)</f>
        <v>0</v>
      </c>
      <c r="BG60" s="60">
        <f>IF(N60="zákl. přenesená",J60,0)</f>
        <v>0</v>
      </c>
      <c r="BH60" s="60">
        <f>IF(N60="sníž. přenesená",J60,0)</f>
        <v>0</v>
      </c>
      <c r="BI60" s="60">
        <f>IF(N60="nulová",J60,0)</f>
        <v>0</v>
      </c>
      <c r="BJ60" s="5" t="s">
        <v>18</v>
      </c>
      <c r="BK60" s="60">
        <f>ROUND(I60*H60,2)</f>
        <v>229500</v>
      </c>
      <c r="BL60" s="5" t="s">
        <v>118</v>
      </c>
      <c r="BM60" s="59" t="s">
        <v>145</v>
      </c>
    </row>
    <row r="61" spans="1:65" s="2" customFormat="1" x14ac:dyDescent="0.2">
      <c r="A61" s="10"/>
      <c r="B61" s="11"/>
      <c r="C61" s="10"/>
      <c r="D61" s="61" t="s">
        <v>47</v>
      </c>
      <c r="E61" s="10"/>
      <c r="F61" s="62" t="s">
        <v>146</v>
      </c>
      <c r="G61" s="10"/>
      <c r="H61" s="75"/>
      <c r="I61" s="10"/>
      <c r="J61" s="10"/>
      <c r="K61" s="10"/>
      <c r="L61" s="11"/>
      <c r="M61" s="63"/>
      <c r="N61" s="64"/>
      <c r="O61" s="18"/>
      <c r="P61" s="18"/>
      <c r="Q61" s="18"/>
      <c r="R61" s="18"/>
      <c r="S61" s="18"/>
      <c r="T61" s="19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T61" s="5" t="s">
        <v>47</v>
      </c>
      <c r="AU61" s="5" t="s">
        <v>19</v>
      </c>
    </row>
    <row r="62" spans="1:65" s="2" customFormat="1" ht="24.2" customHeight="1" x14ac:dyDescent="0.2">
      <c r="A62" s="10"/>
      <c r="B62" s="49"/>
      <c r="C62" s="50" t="s">
        <v>1</v>
      </c>
      <c r="D62" s="50" t="s">
        <v>40</v>
      </c>
      <c r="E62" s="51" t="s">
        <v>147</v>
      </c>
      <c r="F62" s="52" t="s">
        <v>148</v>
      </c>
      <c r="G62" s="53" t="s">
        <v>43</v>
      </c>
      <c r="H62" s="79">
        <v>1310</v>
      </c>
      <c r="I62" s="73">
        <v>489</v>
      </c>
      <c r="J62" s="54">
        <f>ROUND(I62*H62,2)</f>
        <v>640590</v>
      </c>
      <c r="K62" s="52" t="s">
        <v>44</v>
      </c>
      <c r="L62" s="11"/>
      <c r="M62" s="55" t="s">
        <v>0</v>
      </c>
      <c r="N62" s="56" t="s">
        <v>12</v>
      </c>
      <c r="O62" s="57">
        <v>0.45800000000000002</v>
      </c>
      <c r="P62" s="57">
        <f>O62*H62</f>
        <v>599.98</v>
      </c>
      <c r="Q62" s="57">
        <v>2.1559999999999999E-2</v>
      </c>
      <c r="R62" s="57">
        <f>Q62*H62</f>
        <v>28.243600000000001</v>
      </c>
      <c r="S62" s="57">
        <v>0</v>
      </c>
      <c r="T62" s="58">
        <f>S62*H62</f>
        <v>0</v>
      </c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R62" s="59" t="s">
        <v>118</v>
      </c>
      <c r="AT62" s="59" t="s">
        <v>40</v>
      </c>
      <c r="AU62" s="59" t="s">
        <v>19</v>
      </c>
      <c r="AY62" s="5" t="s">
        <v>37</v>
      </c>
      <c r="BE62" s="60">
        <f>IF(N62="základní",J62,0)</f>
        <v>640590</v>
      </c>
      <c r="BF62" s="60">
        <f>IF(N62="snížená",J62,0)</f>
        <v>0</v>
      </c>
      <c r="BG62" s="60">
        <f>IF(N62="zákl. přenesená",J62,0)</f>
        <v>0</v>
      </c>
      <c r="BH62" s="60">
        <f>IF(N62="sníž. přenesená",J62,0)</f>
        <v>0</v>
      </c>
      <c r="BI62" s="60">
        <f>IF(N62="nulová",J62,0)</f>
        <v>0</v>
      </c>
      <c r="BJ62" s="5" t="s">
        <v>18</v>
      </c>
      <c r="BK62" s="60">
        <f>ROUND(I62*H62,2)</f>
        <v>640590</v>
      </c>
      <c r="BL62" s="5" t="s">
        <v>118</v>
      </c>
      <c r="BM62" s="59" t="s">
        <v>149</v>
      </c>
    </row>
    <row r="63" spans="1:65" s="2" customFormat="1" x14ac:dyDescent="0.2">
      <c r="A63" s="10"/>
      <c r="B63" s="11"/>
      <c r="C63" s="10"/>
      <c r="D63" s="61" t="s">
        <v>47</v>
      </c>
      <c r="E63" s="10"/>
      <c r="F63" s="62" t="s">
        <v>150</v>
      </c>
      <c r="G63" s="10"/>
      <c r="H63" s="75"/>
      <c r="I63" s="10"/>
      <c r="J63" s="10"/>
      <c r="K63" s="10"/>
      <c r="L63" s="11"/>
      <c r="M63" s="63"/>
      <c r="N63" s="64"/>
      <c r="O63" s="18"/>
      <c r="P63" s="18"/>
      <c r="Q63" s="18"/>
      <c r="R63" s="18"/>
      <c r="S63" s="18"/>
      <c r="T63" s="19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T63" s="5" t="s">
        <v>47</v>
      </c>
      <c r="AU63" s="5" t="s">
        <v>19</v>
      </c>
    </row>
    <row r="64" spans="1:65" s="2" customFormat="1" ht="16.5" customHeight="1" x14ac:dyDescent="0.2">
      <c r="A64" s="10"/>
      <c r="B64" s="49"/>
      <c r="C64" s="50" t="s">
        <v>151</v>
      </c>
      <c r="D64" s="50" t="s">
        <v>40</v>
      </c>
      <c r="E64" s="51" t="s">
        <v>152</v>
      </c>
      <c r="F64" s="52" t="s">
        <v>153</v>
      </c>
      <c r="G64" s="53" t="s">
        <v>43</v>
      </c>
      <c r="H64" s="79">
        <v>1600</v>
      </c>
      <c r="I64" s="73">
        <v>636</v>
      </c>
      <c r="J64" s="54">
        <f>ROUND(I64*H64,2)</f>
        <v>1017600</v>
      </c>
      <c r="K64" s="52" t="s">
        <v>44</v>
      </c>
      <c r="L64" s="11"/>
      <c r="M64" s="55" t="s">
        <v>0</v>
      </c>
      <c r="N64" s="56" t="s">
        <v>12</v>
      </c>
      <c r="O64" s="57">
        <v>0.50600000000000001</v>
      </c>
      <c r="P64" s="57">
        <f>O64*H64</f>
        <v>809.6</v>
      </c>
      <c r="Q64" s="57">
        <v>2.1829999999999999E-2</v>
      </c>
      <c r="R64" s="57">
        <f>Q64*H64</f>
        <v>34.927999999999997</v>
      </c>
      <c r="S64" s="57">
        <v>0</v>
      </c>
      <c r="T64" s="58">
        <f>S64*H64</f>
        <v>0</v>
      </c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R64" s="59" t="s">
        <v>118</v>
      </c>
      <c r="AT64" s="59" t="s">
        <v>40</v>
      </c>
      <c r="AU64" s="59" t="s">
        <v>19</v>
      </c>
      <c r="AY64" s="5" t="s">
        <v>37</v>
      </c>
      <c r="BE64" s="60">
        <f>IF(N64="základní",J64,0)</f>
        <v>1017600</v>
      </c>
      <c r="BF64" s="60">
        <f>IF(N64="snížená",J64,0)</f>
        <v>0</v>
      </c>
      <c r="BG64" s="60">
        <f>IF(N64="zákl. přenesená",J64,0)</f>
        <v>0</v>
      </c>
      <c r="BH64" s="60">
        <f>IF(N64="sníž. přenesená",J64,0)</f>
        <v>0</v>
      </c>
      <c r="BI64" s="60">
        <f>IF(N64="nulová",J64,0)</f>
        <v>0</v>
      </c>
      <c r="BJ64" s="5" t="s">
        <v>18</v>
      </c>
      <c r="BK64" s="60">
        <f>ROUND(I64*H64,2)</f>
        <v>1017600</v>
      </c>
      <c r="BL64" s="5" t="s">
        <v>118</v>
      </c>
      <c r="BM64" s="59" t="s">
        <v>154</v>
      </c>
    </row>
    <row r="65" spans="1:65" s="2" customFormat="1" x14ac:dyDescent="0.2">
      <c r="A65" s="10"/>
      <c r="B65" s="11"/>
      <c r="C65" s="10"/>
      <c r="D65" s="61" t="s">
        <v>47</v>
      </c>
      <c r="E65" s="10"/>
      <c r="F65" s="62" t="s">
        <v>155</v>
      </c>
      <c r="G65" s="10"/>
      <c r="H65" s="75"/>
      <c r="I65" s="10"/>
      <c r="J65" s="10"/>
      <c r="K65" s="10"/>
      <c r="L65" s="11"/>
      <c r="M65" s="63"/>
      <c r="N65" s="64"/>
      <c r="O65" s="18"/>
      <c r="P65" s="18"/>
      <c r="Q65" s="18"/>
      <c r="R65" s="18"/>
      <c r="S65" s="18"/>
      <c r="T65" s="19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T65" s="5" t="s">
        <v>47</v>
      </c>
      <c r="AU65" s="5" t="s">
        <v>19</v>
      </c>
    </row>
    <row r="66" spans="1:65" s="2" customFormat="1" ht="24.2" customHeight="1" x14ac:dyDescent="0.2">
      <c r="A66" s="10"/>
      <c r="B66" s="49"/>
      <c r="C66" s="50" t="s">
        <v>156</v>
      </c>
      <c r="D66" s="50" t="s">
        <v>40</v>
      </c>
      <c r="E66" s="51" t="s">
        <v>157</v>
      </c>
      <c r="F66" s="52" t="s">
        <v>158</v>
      </c>
      <c r="G66" s="53" t="s">
        <v>43</v>
      </c>
      <c r="H66" s="79">
        <v>680</v>
      </c>
      <c r="I66" s="73">
        <v>665</v>
      </c>
      <c r="J66" s="54">
        <f>ROUND(I66*H66,2)</f>
        <v>452200</v>
      </c>
      <c r="K66" s="52" t="s">
        <v>44</v>
      </c>
      <c r="L66" s="11"/>
      <c r="M66" s="55" t="s">
        <v>0</v>
      </c>
      <c r="N66" s="56" t="s">
        <v>12</v>
      </c>
      <c r="O66" s="57">
        <v>0.55200000000000005</v>
      </c>
      <c r="P66" s="57">
        <f>O66*H66</f>
        <v>375.36</v>
      </c>
      <c r="Q66" s="57">
        <v>2.6040000000000001E-2</v>
      </c>
      <c r="R66" s="57">
        <f>Q66*H66</f>
        <v>17.7072</v>
      </c>
      <c r="S66" s="57">
        <v>0</v>
      </c>
      <c r="T66" s="58">
        <f>S66*H66</f>
        <v>0</v>
      </c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R66" s="59" t="s">
        <v>118</v>
      </c>
      <c r="AT66" s="59" t="s">
        <v>40</v>
      </c>
      <c r="AU66" s="59" t="s">
        <v>19</v>
      </c>
      <c r="AY66" s="5" t="s">
        <v>37</v>
      </c>
      <c r="BE66" s="60">
        <f>IF(N66="základní",J66,0)</f>
        <v>452200</v>
      </c>
      <c r="BF66" s="60">
        <f>IF(N66="snížená",J66,0)</f>
        <v>0</v>
      </c>
      <c r="BG66" s="60">
        <f>IF(N66="zákl. přenesená",J66,0)</f>
        <v>0</v>
      </c>
      <c r="BH66" s="60">
        <f>IF(N66="sníž. přenesená",J66,0)</f>
        <v>0</v>
      </c>
      <c r="BI66" s="60">
        <f>IF(N66="nulová",J66,0)</f>
        <v>0</v>
      </c>
      <c r="BJ66" s="5" t="s">
        <v>18</v>
      </c>
      <c r="BK66" s="60">
        <f>ROUND(I66*H66,2)</f>
        <v>452200</v>
      </c>
      <c r="BL66" s="5" t="s">
        <v>118</v>
      </c>
      <c r="BM66" s="59" t="s">
        <v>159</v>
      </c>
    </row>
    <row r="67" spans="1:65" s="2" customFormat="1" x14ac:dyDescent="0.2">
      <c r="A67" s="10"/>
      <c r="B67" s="11"/>
      <c r="C67" s="10"/>
      <c r="D67" s="61" t="s">
        <v>47</v>
      </c>
      <c r="E67" s="10"/>
      <c r="F67" s="62" t="s">
        <v>160</v>
      </c>
      <c r="G67" s="10"/>
      <c r="H67" s="75"/>
      <c r="I67" s="10"/>
      <c r="J67" s="10"/>
      <c r="K67" s="10"/>
      <c r="L67" s="11"/>
      <c r="M67" s="63"/>
      <c r="N67" s="64"/>
      <c r="O67" s="18"/>
      <c r="P67" s="18"/>
      <c r="Q67" s="18"/>
      <c r="R67" s="18"/>
      <c r="S67" s="18"/>
      <c r="T67" s="19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T67" s="5" t="s">
        <v>47</v>
      </c>
      <c r="AU67" s="5" t="s">
        <v>19</v>
      </c>
    </row>
    <row r="68" spans="1:65" s="2" customFormat="1" ht="16.5" customHeight="1" x14ac:dyDescent="0.2">
      <c r="A68" s="10"/>
      <c r="B68" s="49"/>
      <c r="C68" s="50" t="s">
        <v>161</v>
      </c>
      <c r="D68" s="50" t="s">
        <v>40</v>
      </c>
      <c r="E68" s="51" t="s">
        <v>162</v>
      </c>
      <c r="F68" s="52" t="s">
        <v>163</v>
      </c>
      <c r="G68" s="53" t="s">
        <v>43</v>
      </c>
      <c r="H68" s="79">
        <v>1490</v>
      </c>
      <c r="I68" s="73">
        <v>390</v>
      </c>
      <c r="J68" s="54">
        <f>ROUND(I68*H68,2)</f>
        <v>581100</v>
      </c>
      <c r="K68" s="52" t="s">
        <v>0</v>
      </c>
      <c r="L68" s="11"/>
      <c r="M68" s="55" t="s">
        <v>0</v>
      </c>
      <c r="N68" s="56" t="s">
        <v>12</v>
      </c>
      <c r="O68" s="57">
        <v>0.55200000000000005</v>
      </c>
      <c r="P68" s="57">
        <f>O68*H68</f>
        <v>822.48</v>
      </c>
      <c r="Q68" s="57">
        <v>2.6040000000000001E-2</v>
      </c>
      <c r="R68" s="57">
        <f>Q68*H68</f>
        <v>38.799599999999998</v>
      </c>
      <c r="S68" s="57">
        <v>0</v>
      </c>
      <c r="T68" s="58">
        <f>S68*H68</f>
        <v>0</v>
      </c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R68" s="59" t="s">
        <v>118</v>
      </c>
      <c r="AT68" s="59" t="s">
        <v>40</v>
      </c>
      <c r="AU68" s="59" t="s">
        <v>19</v>
      </c>
      <c r="AY68" s="5" t="s">
        <v>37</v>
      </c>
      <c r="BE68" s="60">
        <f>IF(N68="základní",J68,0)</f>
        <v>581100</v>
      </c>
      <c r="BF68" s="60">
        <f>IF(N68="snížená",J68,0)</f>
        <v>0</v>
      </c>
      <c r="BG68" s="60">
        <f>IF(N68="zákl. přenesená",J68,0)</f>
        <v>0</v>
      </c>
      <c r="BH68" s="60">
        <f>IF(N68="sníž. přenesená",J68,0)</f>
        <v>0</v>
      </c>
      <c r="BI68" s="60">
        <f>IF(N68="nulová",J68,0)</f>
        <v>0</v>
      </c>
      <c r="BJ68" s="5" t="s">
        <v>18</v>
      </c>
      <c r="BK68" s="60">
        <f>ROUND(I68*H68,2)</f>
        <v>581100</v>
      </c>
      <c r="BL68" s="5" t="s">
        <v>118</v>
      </c>
      <c r="BM68" s="59" t="s">
        <v>164</v>
      </c>
    </row>
    <row r="69" spans="1:65" s="2" customFormat="1" ht="16.5" customHeight="1" x14ac:dyDescent="0.2">
      <c r="A69" s="10"/>
      <c r="B69" s="49"/>
      <c r="C69" s="50" t="s">
        <v>165</v>
      </c>
      <c r="D69" s="50" t="s">
        <v>40</v>
      </c>
      <c r="E69" s="51" t="s">
        <v>166</v>
      </c>
      <c r="F69" s="52" t="s">
        <v>167</v>
      </c>
      <c r="G69" s="53" t="s">
        <v>43</v>
      </c>
      <c r="H69" s="79">
        <v>1600</v>
      </c>
      <c r="I69" s="73">
        <v>590</v>
      </c>
      <c r="J69" s="54">
        <f>ROUND(I69*H69,2)</f>
        <v>944000</v>
      </c>
      <c r="K69" s="52" t="s">
        <v>0</v>
      </c>
      <c r="L69" s="11"/>
      <c r="M69" s="55" t="s">
        <v>0</v>
      </c>
      <c r="N69" s="56" t="s">
        <v>12</v>
      </c>
      <c r="O69" s="57">
        <v>0.55200000000000005</v>
      </c>
      <c r="P69" s="57">
        <f>O69*H69</f>
        <v>883.2</v>
      </c>
      <c r="Q69" s="57">
        <v>2.6040000000000001E-2</v>
      </c>
      <c r="R69" s="57">
        <f>Q69*H69</f>
        <v>41.664000000000001</v>
      </c>
      <c r="S69" s="57">
        <v>0</v>
      </c>
      <c r="T69" s="58">
        <f>S69*H69</f>
        <v>0</v>
      </c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R69" s="59" t="s">
        <v>118</v>
      </c>
      <c r="AT69" s="59" t="s">
        <v>40</v>
      </c>
      <c r="AU69" s="59" t="s">
        <v>19</v>
      </c>
      <c r="AY69" s="5" t="s">
        <v>37</v>
      </c>
      <c r="BE69" s="60">
        <f>IF(N69="základní",J69,0)</f>
        <v>944000</v>
      </c>
      <c r="BF69" s="60">
        <f>IF(N69="snížená",J69,0)</f>
        <v>0</v>
      </c>
      <c r="BG69" s="60">
        <f>IF(N69="zákl. přenesená",J69,0)</f>
        <v>0</v>
      </c>
      <c r="BH69" s="60">
        <f>IF(N69="sníž. přenesená",J69,0)</f>
        <v>0</v>
      </c>
      <c r="BI69" s="60">
        <f>IF(N69="nulová",J69,0)</f>
        <v>0</v>
      </c>
      <c r="BJ69" s="5" t="s">
        <v>18</v>
      </c>
      <c r="BK69" s="60">
        <f>ROUND(I69*H69,2)</f>
        <v>944000</v>
      </c>
      <c r="BL69" s="5" t="s">
        <v>118</v>
      </c>
      <c r="BM69" s="59" t="s">
        <v>168</v>
      </c>
    </row>
    <row r="70" spans="1:65" s="2" customFormat="1" ht="16.5" customHeight="1" x14ac:dyDescent="0.2">
      <c r="A70" s="10"/>
      <c r="B70" s="49"/>
      <c r="C70" s="50" t="s">
        <v>169</v>
      </c>
      <c r="D70" s="50" t="s">
        <v>40</v>
      </c>
      <c r="E70" s="51" t="s">
        <v>170</v>
      </c>
      <c r="F70" s="52" t="s">
        <v>171</v>
      </c>
      <c r="G70" s="53" t="s">
        <v>43</v>
      </c>
      <c r="H70" s="79">
        <v>1980</v>
      </c>
      <c r="I70" s="73">
        <v>46.6</v>
      </c>
      <c r="J70" s="54">
        <f>ROUND(I70*H70,2)</f>
        <v>92268</v>
      </c>
      <c r="K70" s="52" t="s">
        <v>44</v>
      </c>
      <c r="L70" s="11"/>
      <c r="M70" s="55" t="s">
        <v>0</v>
      </c>
      <c r="N70" s="56" t="s">
        <v>12</v>
      </c>
      <c r="O70" s="57">
        <v>0.09</v>
      </c>
      <c r="P70" s="57">
        <f>O70*H70</f>
        <v>178.2</v>
      </c>
      <c r="Q70" s="57">
        <v>8.0000000000000007E-5</v>
      </c>
      <c r="R70" s="57">
        <f>Q70*H70</f>
        <v>0.15840000000000001</v>
      </c>
      <c r="S70" s="57">
        <v>0</v>
      </c>
      <c r="T70" s="58">
        <f>S70*H70</f>
        <v>0</v>
      </c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R70" s="59" t="s">
        <v>118</v>
      </c>
      <c r="AT70" s="59" t="s">
        <v>40</v>
      </c>
      <c r="AU70" s="59" t="s">
        <v>19</v>
      </c>
      <c r="AY70" s="5" t="s">
        <v>37</v>
      </c>
      <c r="BE70" s="60">
        <f>IF(N70="základní",J70,0)</f>
        <v>92268</v>
      </c>
      <c r="BF70" s="60">
        <f>IF(N70="snížená",J70,0)</f>
        <v>0</v>
      </c>
      <c r="BG70" s="60">
        <f>IF(N70="zákl. přenesená",J70,0)</f>
        <v>0</v>
      </c>
      <c r="BH70" s="60">
        <f>IF(N70="sníž. přenesená",J70,0)</f>
        <v>0</v>
      </c>
      <c r="BI70" s="60">
        <f>IF(N70="nulová",J70,0)</f>
        <v>0</v>
      </c>
      <c r="BJ70" s="5" t="s">
        <v>18</v>
      </c>
      <c r="BK70" s="60">
        <f>ROUND(I70*H70,2)</f>
        <v>92268</v>
      </c>
      <c r="BL70" s="5" t="s">
        <v>118</v>
      </c>
      <c r="BM70" s="59" t="s">
        <v>172</v>
      </c>
    </row>
    <row r="71" spans="1:65" s="2" customFormat="1" x14ac:dyDescent="0.2">
      <c r="A71" s="10"/>
      <c r="B71" s="11"/>
      <c r="C71" s="10"/>
      <c r="D71" s="61" t="s">
        <v>47</v>
      </c>
      <c r="E71" s="10"/>
      <c r="F71" s="62" t="s">
        <v>173</v>
      </c>
      <c r="G71" s="10"/>
      <c r="H71" s="75"/>
      <c r="I71" s="10"/>
      <c r="J71" s="10"/>
      <c r="K71" s="10"/>
      <c r="L71" s="11"/>
      <c r="M71" s="63"/>
      <c r="N71" s="64"/>
      <c r="O71" s="18"/>
      <c r="P71" s="18"/>
      <c r="Q71" s="18"/>
      <c r="R71" s="18"/>
      <c r="S71" s="18"/>
      <c r="T71" s="19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T71" s="5" t="s">
        <v>47</v>
      </c>
      <c r="AU71" s="5" t="s">
        <v>19</v>
      </c>
    </row>
    <row r="72" spans="1:65" s="2" customFormat="1" ht="24.2" customHeight="1" x14ac:dyDescent="0.2">
      <c r="A72" s="10"/>
      <c r="B72" s="49"/>
      <c r="C72" s="50" t="s">
        <v>174</v>
      </c>
      <c r="D72" s="50" t="s">
        <v>40</v>
      </c>
      <c r="E72" s="51" t="s">
        <v>175</v>
      </c>
      <c r="F72" s="52" t="s">
        <v>176</v>
      </c>
      <c r="G72" s="53" t="s">
        <v>43</v>
      </c>
      <c r="H72" s="79">
        <v>1200</v>
      </c>
      <c r="I72" s="73">
        <v>40.700000000000003</v>
      </c>
      <c r="J72" s="54">
        <f>ROUND(I72*H72,2)</f>
        <v>48840</v>
      </c>
      <c r="K72" s="52" t="s">
        <v>44</v>
      </c>
      <c r="L72" s="11"/>
      <c r="M72" s="55" t="s">
        <v>0</v>
      </c>
      <c r="N72" s="56" t="s">
        <v>12</v>
      </c>
      <c r="O72" s="57">
        <v>7.4999999999999997E-2</v>
      </c>
      <c r="P72" s="57">
        <f>O72*H72</f>
        <v>90</v>
      </c>
      <c r="Q72" s="57">
        <v>1E-4</v>
      </c>
      <c r="R72" s="57">
        <f>Q72*H72</f>
        <v>0.12000000000000001</v>
      </c>
      <c r="S72" s="57">
        <v>0</v>
      </c>
      <c r="T72" s="58">
        <f>S72*H72</f>
        <v>0</v>
      </c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R72" s="59" t="s">
        <v>118</v>
      </c>
      <c r="AT72" s="59" t="s">
        <v>40</v>
      </c>
      <c r="AU72" s="59" t="s">
        <v>19</v>
      </c>
      <c r="AY72" s="5" t="s">
        <v>37</v>
      </c>
      <c r="BE72" s="60">
        <f>IF(N72="základní",J72,0)</f>
        <v>48840</v>
      </c>
      <c r="BF72" s="60">
        <f>IF(N72="snížená",J72,0)</f>
        <v>0</v>
      </c>
      <c r="BG72" s="60">
        <f>IF(N72="zákl. přenesená",J72,0)</f>
        <v>0</v>
      </c>
      <c r="BH72" s="60">
        <f>IF(N72="sníž. přenesená",J72,0)</f>
        <v>0</v>
      </c>
      <c r="BI72" s="60">
        <f>IF(N72="nulová",J72,0)</f>
        <v>0</v>
      </c>
      <c r="BJ72" s="5" t="s">
        <v>18</v>
      </c>
      <c r="BK72" s="60">
        <f>ROUND(I72*H72,2)</f>
        <v>48840</v>
      </c>
      <c r="BL72" s="5" t="s">
        <v>118</v>
      </c>
      <c r="BM72" s="59" t="s">
        <v>177</v>
      </c>
    </row>
    <row r="73" spans="1:65" s="2" customFormat="1" x14ac:dyDescent="0.2">
      <c r="A73" s="10"/>
      <c r="B73" s="11"/>
      <c r="C73" s="10"/>
      <c r="D73" s="61" t="s">
        <v>47</v>
      </c>
      <c r="E73" s="10"/>
      <c r="F73" s="62" t="s">
        <v>178</v>
      </c>
      <c r="G73" s="10"/>
      <c r="H73" s="75"/>
      <c r="I73" s="10"/>
      <c r="J73" s="10"/>
      <c r="K73" s="10"/>
      <c r="L73" s="11"/>
      <c r="M73" s="63"/>
      <c r="N73" s="64"/>
      <c r="O73" s="18"/>
      <c r="P73" s="18"/>
      <c r="Q73" s="18"/>
      <c r="R73" s="18"/>
      <c r="S73" s="18"/>
      <c r="T73" s="19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T73" s="5" t="s">
        <v>47</v>
      </c>
      <c r="AU73" s="5" t="s">
        <v>19</v>
      </c>
    </row>
    <row r="74" spans="1:65" s="2" customFormat="1" ht="16.5" customHeight="1" x14ac:dyDescent="0.2">
      <c r="A74" s="10"/>
      <c r="B74" s="49"/>
      <c r="C74" s="50" t="s">
        <v>179</v>
      </c>
      <c r="D74" s="50" t="s">
        <v>40</v>
      </c>
      <c r="E74" s="51" t="s">
        <v>180</v>
      </c>
      <c r="F74" s="52" t="s">
        <v>181</v>
      </c>
      <c r="G74" s="53" t="s">
        <v>43</v>
      </c>
      <c r="H74" s="79">
        <v>750</v>
      </c>
      <c r="I74" s="73">
        <v>47.2</v>
      </c>
      <c r="J74" s="54">
        <f>ROUND(I74*H74,2)</f>
        <v>35400</v>
      </c>
      <c r="K74" s="52" t="s">
        <v>44</v>
      </c>
      <c r="L74" s="11"/>
      <c r="M74" s="55" t="s">
        <v>0</v>
      </c>
      <c r="N74" s="56" t="s">
        <v>12</v>
      </c>
      <c r="O74" s="57">
        <v>8.5999999999999993E-2</v>
      </c>
      <c r="P74" s="57">
        <f>O74*H74</f>
        <v>64.5</v>
      </c>
      <c r="Q74" s="57">
        <v>1.2999999999999999E-4</v>
      </c>
      <c r="R74" s="57">
        <f>Q74*H74</f>
        <v>9.7499999999999989E-2</v>
      </c>
      <c r="S74" s="57">
        <v>0</v>
      </c>
      <c r="T74" s="58">
        <f>S74*H74</f>
        <v>0</v>
      </c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R74" s="59" t="s">
        <v>118</v>
      </c>
      <c r="AT74" s="59" t="s">
        <v>40</v>
      </c>
      <c r="AU74" s="59" t="s">
        <v>19</v>
      </c>
      <c r="AY74" s="5" t="s">
        <v>37</v>
      </c>
      <c r="BE74" s="60">
        <f>IF(N74="základní",J74,0)</f>
        <v>35400</v>
      </c>
      <c r="BF74" s="60">
        <f>IF(N74="snížená",J74,0)</f>
        <v>0</v>
      </c>
      <c r="BG74" s="60">
        <f>IF(N74="zákl. přenesená",J74,0)</f>
        <v>0</v>
      </c>
      <c r="BH74" s="60">
        <f>IF(N74="sníž. přenesená",J74,0)</f>
        <v>0</v>
      </c>
      <c r="BI74" s="60">
        <f>IF(N74="nulová",J74,0)</f>
        <v>0</v>
      </c>
      <c r="BJ74" s="5" t="s">
        <v>18</v>
      </c>
      <c r="BK74" s="60">
        <f>ROUND(I74*H74,2)</f>
        <v>35400</v>
      </c>
      <c r="BL74" s="5" t="s">
        <v>118</v>
      </c>
      <c r="BM74" s="59" t="s">
        <v>182</v>
      </c>
    </row>
    <row r="75" spans="1:65" s="2" customFormat="1" x14ac:dyDescent="0.2">
      <c r="A75" s="10"/>
      <c r="B75" s="11"/>
      <c r="C75" s="10"/>
      <c r="D75" s="61" t="s">
        <v>47</v>
      </c>
      <c r="E75" s="10"/>
      <c r="F75" s="62" t="s">
        <v>183</v>
      </c>
      <c r="G75" s="10"/>
      <c r="H75" s="75"/>
      <c r="I75" s="10"/>
      <c r="J75" s="10"/>
      <c r="K75" s="10"/>
      <c r="L75" s="11"/>
      <c r="M75" s="63"/>
      <c r="N75" s="64"/>
      <c r="O75" s="18"/>
      <c r="P75" s="18"/>
      <c r="Q75" s="18"/>
      <c r="R75" s="18"/>
      <c r="S75" s="18"/>
      <c r="T75" s="19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T75" s="5" t="s">
        <v>47</v>
      </c>
      <c r="AU75" s="5" t="s">
        <v>19</v>
      </c>
    </row>
    <row r="76" spans="1:65" s="2" customFormat="1" ht="24.2" customHeight="1" x14ac:dyDescent="0.2">
      <c r="A76" s="10"/>
      <c r="B76" s="49"/>
      <c r="C76" s="50" t="s">
        <v>184</v>
      </c>
      <c r="D76" s="50" t="s">
        <v>40</v>
      </c>
      <c r="E76" s="51" t="s">
        <v>185</v>
      </c>
      <c r="F76" s="52" t="s">
        <v>186</v>
      </c>
      <c r="G76" s="53" t="s">
        <v>43</v>
      </c>
      <c r="H76" s="79">
        <v>550</v>
      </c>
      <c r="I76" s="73">
        <v>53.2</v>
      </c>
      <c r="J76" s="54">
        <f>ROUND(I76*H76,2)</f>
        <v>29260</v>
      </c>
      <c r="K76" s="52" t="s">
        <v>44</v>
      </c>
      <c r="L76" s="11"/>
      <c r="M76" s="55" t="s">
        <v>0</v>
      </c>
      <c r="N76" s="56" t="s">
        <v>12</v>
      </c>
      <c r="O76" s="57">
        <v>9.4E-2</v>
      </c>
      <c r="P76" s="57">
        <f>O76*H76</f>
        <v>51.7</v>
      </c>
      <c r="Q76" s="57">
        <v>1.7000000000000001E-4</v>
      </c>
      <c r="R76" s="57">
        <f>Q76*H76</f>
        <v>9.35E-2</v>
      </c>
      <c r="S76" s="57">
        <v>0</v>
      </c>
      <c r="T76" s="58">
        <f>S76*H76</f>
        <v>0</v>
      </c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R76" s="59" t="s">
        <v>118</v>
      </c>
      <c r="AT76" s="59" t="s">
        <v>40</v>
      </c>
      <c r="AU76" s="59" t="s">
        <v>19</v>
      </c>
      <c r="AY76" s="5" t="s">
        <v>37</v>
      </c>
      <c r="BE76" s="60">
        <f>IF(N76="základní",J76,0)</f>
        <v>29260</v>
      </c>
      <c r="BF76" s="60">
        <f>IF(N76="snížená",J76,0)</f>
        <v>0</v>
      </c>
      <c r="BG76" s="60">
        <f>IF(N76="zákl. přenesená",J76,0)</f>
        <v>0</v>
      </c>
      <c r="BH76" s="60">
        <f>IF(N76="sníž. přenesená",J76,0)</f>
        <v>0</v>
      </c>
      <c r="BI76" s="60">
        <f>IF(N76="nulová",J76,0)</f>
        <v>0</v>
      </c>
      <c r="BJ76" s="5" t="s">
        <v>18</v>
      </c>
      <c r="BK76" s="60">
        <f>ROUND(I76*H76,2)</f>
        <v>29260</v>
      </c>
      <c r="BL76" s="5" t="s">
        <v>118</v>
      </c>
      <c r="BM76" s="59" t="s">
        <v>187</v>
      </c>
    </row>
    <row r="77" spans="1:65" s="2" customFormat="1" x14ac:dyDescent="0.2">
      <c r="A77" s="10"/>
      <c r="B77" s="11"/>
      <c r="C77" s="10"/>
      <c r="D77" s="61" t="s">
        <v>47</v>
      </c>
      <c r="E77" s="10"/>
      <c r="F77" s="62" t="s">
        <v>188</v>
      </c>
      <c r="G77" s="10"/>
      <c r="H77" s="75"/>
      <c r="I77" s="10"/>
      <c r="J77" s="10"/>
      <c r="K77" s="10"/>
      <c r="L77" s="11"/>
      <c r="M77" s="63"/>
      <c r="N77" s="64"/>
      <c r="O77" s="18"/>
      <c r="P77" s="18"/>
      <c r="Q77" s="18"/>
      <c r="R77" s="18"/>
      <c r="S77" s="18"/>
      <c r="T77" s="19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T77" s="5" t="s">
        <v>47</v>
      </c>
      <c r="AU77" s="5" t="s">
        <v>19</v>
      </c>
    </row>
    <row r="78" spans="1:65" s="2" customFormat="1" ht="24.2" customHeight="1" x14ac:dyDescent="0.2">
      <c r="A78" s="10"/>
      <c r="B78" s="49"/>
      <c r="C78" s="50" t="s">
        <v>189</v>
      </c>
      <c r="D78" s="50" t="s">
        <v>40</v>
      </c>
      <c r="E78" s="51" t="s">
        <v>190</v>
      </c>
      <c r="F78" s="52" t="s">
        <v>191</v>
      </c>
      <c r="G78" s="53" t="s">
        <v>43</v>
      </c>
      <c r="H78" s="79">
        <v>1200</v>
      </c>
      <c r="I78" s="73">
        <v>150</v>
      </c>
      <c r="J78" s="54">
        <f>ROUND(I78*H78,2)</f>
        <v>180000</v>
      </c>
      <c r="K78" s="52" t="s">
        <v>44</v>
      </c>
      <c r="L78" s="11"/>
      <c r="M78" s="55" t="s">
        <v>0</v>
      </c>
      <c r="N78" s="56" t="s">
        <v>12</v>
      </c>
      <c r="O78" s="57">
        <v>0.21099999999999999</v>
      </c>
      <c r="P78" s="57">
        <f>O78*H78</f>
        <v>253.2</v>
      </c>
      <c r="Q78" s="57">
        <v>5.4000000000000001E-4</v>
      </c>
      <c r="R78" s="57">
        <f>Q78*H78</f>
        <v>0.64800000000000002</v>
      </c>
      <c r="S78" s="57">
        <v>0</v>
      </c>
      <c r="T78" s="58">
        <f>S78*H78</f>
        <v>0</v>
      </c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R78" s="59" t="s">
        <v>118</v>
      </c>
      <c r="AT78" s="59" t="s">
        <v>40</v>
      </c>
      <c r="AU78" s="59" t="s">
        <v>19</v>
      </c>
      <c r="AY78" s="5" t="s">
        <v>37</v>
      </c>
      <c r="BE78" s="60">
        <f>IF(N78="základní",J78,0)</f>
        <v>180000</v>
      </c>
      <c r="BF78" s="60">
        <f>IF(N78="snížená",J78,0)</f>
        <v>0</v>
      </c>
      <c r="BG78" s="60">
        <f>IF(N78="zákl. přenesená",J78,0)</f>
        <v>0</v>
      </c>
      <c r="BH78" s="60">
        <f>IF(N78="sníž. přenesená",J78,0)</f>
        <v>0</v>
      </c>
      <c r="BI78" s="60">
        <f>IF(N78="nulová",J78,0)</f>
        <v>0</v>
      </c>
      <c r="BJ78" s="5" t="s">
        <v>18</v>
      </c>
      <c r="BK78" s="60">
        <f>ROUND(I78*H78,2)</f>
        <v>180000</v>
      </c>
      <c r="BL78" s="5" t="s">
        <v>118</v>
      </c>
      <c r="BM78" s="59" t="s">
        <v>192</v>
      </c>
    </row>
    <row r="79" spans="1:65" s="2" customFormat="1" x14ac:dyDescent="0.2">
      <c r="A79" s="10"/>
      <c r="B79" s="11"/>
      <c r="C79" s="10"/>
      <c r="D79" s="61" t="s">
        <v>47</v>
      </c>
      <c r="E79" s="10"/>
      <c r="F79" s="62" t="s">
        <v>193</v>
      </c>
      <c r="G79" s="10"/>
      <c r="H79" s="75"/>
      <c r="I79" s="10"/>
      <c r="J79" s="10"/>
      <c r="K79" s="10"/>
      <c r="L79" s="11"/>
      <c r="M79" s="63"/>
      <c r="N79" s="64"/>
      <c r="O79" s="18"/>
      <c r="P79" s="18"/>
      <c r="Q79" s="18"/>
      <c r="R79" s="18"/>
      <c r="S79" s="18"/>
      <c r="T79" s="19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T79" s="5" t="s">
        <v>47</v>
      </c>
      <c r="AU79" s="5" t="s">
        <v>19</v>
      </c>
    </row>
    <row r="80" spans="1:65" s="2" customFormat="1" ht="16.5" customHeight="1" x14ac:dyDescent="0.2">
      <c r="A80" s="10"/>
      <c r="B80" s="49"/>
      <c r="C80" s="50" t="s">
        <v>194</v>
      </c>
      <c r="D80" s="50" t="s">
        <v>40</v>
      </c>
      <c r="E80" s="51" t="s">
        <v>195</v>
      </c>
      <c r="F80" s="52" t="s">
        <v>196</v>
      </c>
      <c r="G80" s="53" t="s">
        <v>43</v>
      </c>
      <c r="H80" s="79">
        <v>890</v>
      </c>
      <c r="I80" s="73">
        <v>174</v>
      </c>
      <c r="J80" s="54">
        <f>ROUND(I80*H80,2)</f>
        <v>154860</v>
      </c>
      <c r="K80" s="52" t="s">
        <v>44</v>
      </c>
      <c r="L80" s="11"/>
      <c r="M80" s="55" t="s">
        <v>0</v>
      </c>
      <c r="N80" s="56" t="s">
        <v>12</v>
      </c>
      <c r="O80" s="57">
        <v>0.20200000000000001</v>
      </c>
      <c r="P80" s="57">
        <f>O80*H80</f>
        <v>179.78</v>
      </c>
      <c r="Q80" s="57">
        <v>8.4000000000000003E-4</v>
      </c>
      <c r="R80" s="57">
        <f>Q80*H80</f>
        <v>0.74760000000000004</v>
      </c>
      <c r="S80" s="57">
        <v>0</v>
      </c>
      <c r="T80" s="58">
        <f>S80*H80</f>
        <v>0</v>
      </c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R80" s="59" t="s">
        <v>118</v>
      </c>
      <c r="AT80" s="59" t="s">
        <v>40</v>
      </c>
      <c r="AU80" s="59" t="s">
        <v>19</v>
      </c>
      <c r="AY80" s="5" t="s">
        <v>37</v>
      </c>
      <c r="BE80" s="60">
        <f>IF(N80="základní",J80,0)</f>
        <v>154860</v>
      </c>
      <c r="BF80" s="60">
        <f>IF(N80="snížená",J80,0)</f>
        <v>0</v>
      </c>
      <c r="BG80" s="60">
        <f>IF(N80="zákl. přenesená",J80,0)</f>
        <v>0</v>
      </c>
      <c r="BH80" s="60">
        <f>IF(N80="sníž. přenesená",J80,0)</f>
        <v>0</v>
      </c>
      <c r="BI80" s="60">
        <f>IF(N80="nulová",J80,0)</f>
        <v>0</v>
      </c>
      <c r="BJ80" s="5" t="s">
        <v>18</v>
      </c>
      <c r="BK80" s="60">
        <f>ROUND(I80*H80,2)</f>
        <v>154860</v>
      </c>
      <c r="BL80" s="5" t="s">
        <v>118</v>
      </c>
      <c r="BM80" s="59" t="s">
        <v>197</v>
      </c>
    </row>
    <row r="81" spans="1:65" s="2" customFormat="1" x14ac:dyDescent="0.2">
      <c r="A81" s="10"/>
      <c r="B81" s="11"/>
      <c r="C81" s="10"/>
      <c r="D81" s="61" t="s">
        <v>47</v>
      </c>
      <c r="E81" s="10"/>
      <c r="F81" s="62" t="s">
        <v>198</v>
      </c>
      <c r="G81" s="10"/>
      <c r="H81" s="75"/>
      <c r="I81" s="10"/>
      <c r="J81" s="10"/>
      <c r="K81" s="10"/>
      <c r="L81" s="11"/>
      <c r="M81" s="63"/>
      <c r="N81" s="64"/>
      <c r="O81" s="18"/>
      <c r="P81" s="18"/>
      <c r="Q81" s="18"/>
      <c r="R81" s="18"/>
      <c r="S81" s="18"/>
      <c r="T81" s="19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T81" s="5" t="s">
        <v>47</v>
      </c>
      <c r="AU81" s="5" t="s">
        <v>19</v>
      </c>
    </row>
    <row r="82" spans="1:65" s="2" customFormat="1" ht="24.2" customHeight="1" x14ac:dyDescent="0.2">
      <c r="A82" s="10"/>
      <c r="B82" s="49"/>
      <c r="C82" s="50" t="s">
        <v>199</v>
      </c>
      <c r="D82" s="50" t="s">
        <v>40</v>
      </c>
      <c r="E82" s="51" t="s">
        <v>200</v>
      </c>
      <c r="F82" s="52" t="s">
        <v>201</v>
      </c>
      <c r="G82" s="53" t="s">
        <v>43</v>
      </c>
      <c r="H82" s="79">
        <v>860</v>
      </c>
      <c r="I82" s="73">
        <v>198</v>
      </c>
      <c r="J82" s="54">
        <f>ROUND(I82*H82,2)</f>
        <v>170280</v>
      </c>
      <c r="K82" s="52" t="s">
        <v>44</v>
      </c>
      <c r="L82" s="11"/>
      <c r="M82" s="55" t="s">
        <v>0</v>
      </c>
      <c r="N82" s="56" t="s">
        <v>12</v>
      </c>
      <c r="O82" s="57">
        <v>0.219</v>
      </c>
      <c r="P82" s="57">
        <f>O82*H82</f>
        <v>188.34</v>
      </c>
      <c r="Q82" s="57">
        <v>1.01E-3</v>
      </c>
      <c r="R82" s="57">
        <f>Q82*H82</f>
        <v>0.86860000000000004</v>
      </c>
      <c r="S82" s="57">
        <v>0</v>
      </c>
      <c r="T82" s="58">
        <f>S82*H82</f>
        <v>0</v>
      </c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R82" s="59" t="s">
        <v>118</v>
      </c>
      <c r="AT82" s="59" t="s">
        <v>40</v>
      </c>
      <c r="AU82" s="59" t="s">
        <v>19</v>
      </c>
      <c r="AY82" s="5" t="s">
        <v>37</v>
      </c>
      <c r="BE82" s="60">
        <f>IF(N82="základní",J82,0)</f>
        <v>170280</v>
      </c>
      <c r="BF82" s="60">
        <f>IF(N82="snížená",J82,0)</f>
        <v>0</v>
      </c>
      <c r="BG82" s="60">
        <f>IF(N82="zákl. přenesená",J82,0)</f>
        <v>0</v>
      </c>
      <c r="BH82" s="60">
        <f>IF(N82="sníž. přenesená",J82,0)</f>
        <v>0</v>
      </c>
      <c r="BI82" s="60">
        <f>IF(N82="nulová",J82,0)</f>
        <v>0</v>
      </c>
      <c r="BJ82" s="5" t="s">
        <v>18</v>
      </c>
      <c r="BK82" s="60">
        <f>ROUND(I82*H82,2)</f>
        <v>170280</v>
      </c>
      <c r="BL82" s="5" t="s">
        <v>118</v>
      </c>
      <c r="BM82" s="59" t="s">
        <v>202</v>
      </c>
    </row>
    <row r="83" spans="1:65" s="2" customFormat="1" x14ac:dyDescent="0.2">
      <c r="A83" s="10"/>
      <c r="B83" s="11"/>
      <c r="C83" s="10"/>
      <c r="D83" s="61" t="s">
        <v>47</v>
      </c>
      <c r="E83" s="10"/>
      <c r="F83" s="62" t="s">
        <v>203</v>
      </c>
      <c r="G83" s="10"/>
      <c r="H83" s="75"/>
      <c r="I83" s="10"/>
      <c r="J83" s="10"/>
      <c r="K83" s="10"/>
      <c r="L83" s="11"/>
      <c r="M83" s="63"/>
      <c r="N83" s="64"/>
      <c r="O83" s="18"/>
      <c r="P83" s="18"/>
      <c r="Q83" s="18"/>
      <c r="R83" s="18"/>
      <c r="S83" s="18"/>
      <c r="T83" s="19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T83" s="5" t="s">
        <v>47</v>
      </c>
      <c r="AU83" s="5" t="s">
        <v>19</v>
      </c>
    </row>
    <row r="84" spans="1:65" s="2" customFormat="1" ht="24.2" customHeight="1" x14ac:dyDescent="0.2">
      <c r="A84" s="10"/>
      <c r="B84" s="49"/>
      <c r="C84" s="50" t="s">
        <v>204</v>
      </c>
      <c r="D84" s="50" t="s">
        <v>40</v>
      </c>
      <c r="E84" s="51" t="s">
        <v>205</v>
      </c>
      <c r="F84" s="52" t="s">
        <v>206</v>
      </c>
      <c r="G84" s="53" t="s">
        <v>43</v>
      </c>
      <c r="H84" s="79">
        <v>1200</v>
      </c>
      <c r="I84" s="73">
        <v>255</v>
      </c>
      <c r="J84" s="54">
        <f>ROUND(I84*H84,2)</f>
        <v>306000</v>
      </c>
      <c r="K84" s="52" t="s">
        <v>44</v>
      </c>
      <c r="L84" s="11"/>
      <c r="M84" s="55" t="s">
        <v>0</v>
      </c>
      <c r="N84" s="56" t="s">
        <v>12</v>
      </c>
      <c r="O84" s="57">
        <v>0.18</v>
      </c>
      <c r="P84" s="57">
        <f>O84*H84</f>
        <v>216</v>
      </c>
      <c r="Q84" s="57">
        <v>2.1000000000000001E-4</v>
      </c>
      <c r="R84" s="57">
        <f>Q84*H84</f>
        <v>0.252</v>
      </c>
      <c r="S84" s="57">
        <v>0</v>
      </c>
      <c r="T84" s="58">
        <f>S84*H84</f>
        <v>0</v>
      </c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R84" s="59" t="s">
        <v>118</v>
      </c>
      <c r="AT84" s="59" t="s">
        <v>40</v>
      </c>
      <c r="AU84" s="59" t="s">
        <v>19</v>
      </c>
      <c r="AY84" s="5" t="s">
        <v>37</v>
      </c>
      <c r="BE84" s="60">
        <f>IF(N84="základní",J84,0)</f>
        <v>306000</v>
      </c>
      <c r="BF84" s="60">
        <f>IF(N84="snížená",J84,0)</f>
        <v>0</v>
      </c>
      <c r="BG84" s="60">
        <f>IF(N84="zákl. přenesená",J84,0)</f>
        <v>0</v>
      </c>
      <c r="BH84" s="60">
        <f>IF(N84="sníž. přenesená",J84,0)</f>
        <v>0</v>
      </c>
      <c r="BI84" s="60">
        <f>IF(N84="nulová",J84,0)</f>
        <v>0</v>
      </c>
      <c r="BJ84" s="5" t="s">
        <v>18</v>
      </c>
      <c r="BK84" s="60">
        <f>ROUND(I84*H84,2)</f>
        <v>306000</v>
      </c>
      <c r="BL84" s="5" t="s">
        <v>118</v>
      </c>
      <c r="BM84" s="59" t="s">
        <v>207</v>
      </c>
    </row>
    <row r="85" spans="1:65" s="2" customFormat="1" x14ac:dyDescent="0.2">
      <c r="A85" s="10"/>
      <c r="B85" s="11"/>
      <c r="C85" s="10"/>
      <c r="D85" s="61" t="s">
        <v>47</v>
      </c>
      <c r="E85" s="10"/>
      <c r="F85" s="62" t="s">
        <v>208</v>
      </c>
      <c r="G85" s="10"/>
      <c r="H85" s="75"/>
      <c r="I85" s="10"/>
      <c r="J85" s="10"/>
      <c r="K85" s="10"/>
      <c r="L85" s="11"/>
      <c r="M85" s="63"/>
      <c r="N85" s="64"/>
      <c r="O85" s="18"/>
      <c r="P85" s="18"/>
      <c r="Q85" s="18"/>
      <c r="R85" s="18"/>
      <c r="S85" s="18"/>
      <c r="T85" s="19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T85" s="5" t="s">
        <v>47</v>
      </c>
      <c r="AU85" s="5" t="s">
        <v>19</v>
      </c>
    </row>
    <row r="86" spans="1:65" s="2" customFormat="1" ht="24.2" customHeight="1" x14ac:dyDescent="0.2">
      <c r="A86" s="10"/>
      <c r="B86" s="49"/>
      <c r="C86" s="50" t="s">
        <v>209</v>
      </c>
      <c r="D86" s="50" t="s">
        <v>40</v>
      </c>
      <c r="E86" s="51" t="s">
        <v>210</v>
      </c>
      <c r="F86" s="52" t="s">
        <v>211</v>
      </c>
      <c r="G86" s="53" t="s">
        <v>43</v>
      </c>
      <c r="H86" s="79">
        <v>1200</v>
      </c>
      <c r="I86" s="73">
        <v>313</v>
      </c>
      <c r="J86" s="54">
        <f>ROUND(I86*H86,2)</f>
        <v>375600</v>
      </c>
      <c r="K86" s="52" t="s">
        <v>44</v>
      </c>
      <c r="L86" s="11"/>
      <c r="M86" s="55" t="s">
        <v>0</v>
      </c>
      <c r="N86" s="56" t="s">
        <v>12</v>
      </c>
      <c r="O86" s="57">
        <v>0.15</v>
      </c>
      <c r="P86" s="57">
        <f>O86*H86</f>
        <v>180</v>
      </c>
      <c r="Q86" s="57">
        <v>3.3E-4</v>
      </c>
      <c r="R86" s="57">
        <f>Q86*H86</f>
        <v>0.39600000000000002</v>
      </c>
      <c r="S86" s="57">
        <v>0</v>
      </c>
      <c r="T86" s="58">
        <f>S86*H86</f>
        <v>0</v>
      </c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R86" s="59" t="s">
        <v>118</v>
      </c>
      <c r="AT86" s="59" t="s">
        <v>40</v>
      </c>
      <c r="AU86" s="59" t="s">
        <v>19</v>
      </c>
      <c r="AY86" s="5" t="s">
        <v>37</v>
      </c>
      <c r="BE86" s="60">
        <f>IF(N86="základní",J86,0)</f>
        <v>375600</v>
      </c>
      <c r="BF86" s="60">
        <f>IF(N86="snížená",J86,0)</f>
        <v>0</v>
      </c>
      <c r="BG86" s="60">
        <f>IF(N86="zákl. přenesená",J86,0)</f>
        <v>0</v>
      </c>
      <c r="BH86" s="60">
        <f>IF(N86="sníž. přenesená",J86,0)</f>
        <v>0</v>
      </c>
      <c r="BI86" s="60">
        <f>IF(N86="nulová",J86,0)</f>
        <v>0</v>
      </c>
      <c r="BJ86" s="5" t="s">
        <v>18</v>
      </c>
      <c r="BK86" s="60">
        <f>ROUND(I86*H86,2)</f>
        <v>375600</v>
      </c>
      <c r="BL86" s="5" t="s">
        <v>118</v>
      </c>
      <c r="BM86" s="59" t="s">
        <v>212</v>
      </c>
    </row>
    <row r="87" spans="1:65" s="2" customFormat="1" x14ac:dyDescent="0.2">
      <c r="A87" s="10"/>
      <c r="B87" s="11"/>
      <c r="C87" s="10"/>
      <c r="D87" s="61" t="s">
        <v>47</v>
      </c>
      <c r="E87" s="10"/>
      <c r="F87" s="62" t="s">
        <v>213</v>
      </c>
      <c r="G87" s="10"/>
      <c r="H87" s="75"/>
      <c r="I87" s="10"/>
      <c r="J87" s="10"/>
      <c r="K87" s="10"/>
      <c r="L87" s="11"/>
      <c r="M87" s="63"/>
      <c r="N87" s="64"/>
      <c r="O87" s="18"/>
      <c r="P87" s="18"/>
      <c r="Q87" s="18"/>
      <c r="R87" s="18"/>
      <c r="S87" s="18"/>
      <c r="T87" s="19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T87" s="5" t="s">
        <v>47</v>
      </c>
      <c r="AU87" s="5" t="s">
        <v>19</v>
      </c>
    </row>
    <row r="88" spans="1:65" s="2" customFormat="1" ht="24.2" customHeight="1" x14ac:dyDescent="0.2">
      <c r="A88" s="10"/>
      <c r="B88" s="49"/>
      <c r="C88" s="50" t="s">
        <v>214</v>
      </c>
      <c r="D88" s="50" t="s">
        <v>40</v>
      </c>
      <c r="E88" s="51" t="s">
        <v>215</v>
      </c>
      <c r="F88" s="52" t="s">
        <v>216</v>
      </c>
      <c r="G88" s="53" t="s">
        <v>43</v>
      </c>
      <c r="H88" s="79">
        <v>1300</v>
      </c>
      <c r="I88" s="73">
        <v>406</v>
      </c>
      <c r="J88" s="54">
        <f>ROUND(I88*H88,2)</f>
        <v>527800</v>
      </c>
      <c r="K88" s="52" t="s">
        <v>44</v>
      </c>
      <c r="L88" s="11"/>
      <c r="M88" s="55" t="s">
        <v>0</v>
      </c>
      <c r="N88" s="56" t="s">
        <v>12</v>
      </c>
      <c r="O88" s="57">
        <v>0.18</v>
      </c>
      <c r="P88" s="57">
        <f>O88*H88</f>
        <v>234</v>
      </c>
      <c r="Q88" s="57">
        <v>5.0000000000000001E-4</v>
      </c>
      <c r="R88" s="57">
        <f>Q88*H88</f>
        <v>0.65</v>
      </c>
      <c r="S88" s="57">
        <v>0</v>
      </c>
      <c r="T88" s="58">
        <f>S88*H88</f>
        <v>0</v>
      </c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R88" s="59" t="s">
        <v>118</v>
      </c>
      <c r="AT88" s="59" t="s">
        <v>40</v>
      </c>
      <c r="AU88" s="59" t="s">
        <v>19</v>
      </c>
      <c r="AY88" s="5" t="s">
        <v>37</v>
      </c>
      <c r="BE88" s="60">
        <f>IF(N88="základní",J88,0)</f>
        <v>527800</v>
      </c>
      <c r="BF88" s="60">
        <f>IF(N88="snížená",J88,0)</f>
        <v>0</v>
      </c>
      <c r="BG88" s="60">
        <f>IF(N88="zákl. přenesená",J88,0)</f>
        <v>0</v>
      </c>
      <c r="BH88" s="60">
        <f>IF(N88="sníž. přenesená",J88,0)</f>
        <v>0</v>
      </c>
      <c r="BI88" s="60">
        <f>IF(N88="nulová",J88,0)</f>
        <v>0</v>
      </c>
      <c r="BJ88" s="5" t="s">
        <v>18</v>
      </c>
      <c r="BK88" s="60">
        <f>ROUND(I88*H88,2)</f>
        <v>527800</v>
      </c>
      <c r="BL88" s="5" t="s">
        <v>118</v>
      </c>
      <c r="BM88" s="59" t="s">
        <v>217</v>
      </c>
    </row>
    <row r="89" spans="1:65" s="2" customFormat="1" x14ac:dyDescent="0.2">
      <c r="A89" s="10"/>
      <c r="B89" s="11"/>
      <c r="C89" s="10"/>
      <c r="D89" s="61" t="s">
        <v>47</v>
      </c>
      <c r="E89" s="10"/>
      <c r="F89" s="62" t="s">
        <v>218</v>
      </c>
      <c r="G89" s="10"/>
      <c r="H89" s="75"/>
      <c r="I89" s="10"/>
      <c r="J89" s="10"/>
      <c r="K89" s="10"/>
      <c r="L89" s="11"/>
      <c r="M89" s="63"/>
      <c r="N89" s="64"/>
      <c r="O89" s="18"/>
      <c r="P89" s="18"/>
      <c r="Q89" s="18"/>
      <c r="R89" s="18"/>
      <c r="S89" s="18"/>
      <c r="T89" s="19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T89" s="5" t="s">
        <v>47</v>
      </c>
      <c r="AU89" s="5" t="s">
        <v>19</v>
      </c>
    </row>
    <row r="90" spans="1:65" s="2" customFormat="1" ht="33" customHeight="1" x14ac:dyDescent="0.2">
      <c r="A90" s="10"/>
      <c r="B90" s="49"/>
      <c r="C90" s="50" t="s">
        <v>219</v>
      </c>
      <c r="D90" s="50" t="s">
        <v>40</v>
      </c>
      <c r="E90" s="51" t="s">
        <v>220</v>
      </c>
      <c r="F90" s="52" t="s">
        <v>221</v>
      </c>
      <c r="G90" s="53" t="s">
        <v>43</v>
      </c>
      <c r="H90" s="79">
        <v>1100</v>
      </c>
      <c r="I90" s="73">
        <v>463</v>
      </c>
      <c r="J90" s="54">
        <f>ROUND(I90*H90,2)</f>
        <v>509300</v>
      </c>
      <c r="K90" s="52" t="s">
        <v>44</v>
      </c>
      <c r="L90" s="11"/>
      <c r="M90" s="55" t="s">
        <v>0</v>
      </c>
      <c r="N90" s="56" t="s">
        <v>12</v>
      </c>
      <c r="O90" s="57">
        <v>0.17299999999999999</v>
      </c>
      <c r="P90" s="57">
        <f>O90*H90</f>
        <v>190.29999999999998</v>
      </c>
      <c r="Q90" s="57">
        <v>5.2999999999999998E-4</v>
      </c>
      <c r="R90" s="57">
        <f>Q90*H90</f>
        <v>0.58299999999999996</v>
      </c>
      <c r="S90" s="57">
        <v>0</v>
      </c>
      <c r="T90" s="58">
        <f>S90*H90</f>
        <v>0</v>
      </c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R90" s="59" t="s">
        <v>118</v>
      </c>
      <c r="AT90" s="59" t="s">
        <v>40</v>
      </c>
      <c r="AU90" s="59" t="s">
        <v>19</v>
      </c>
      <c r="AY90" s="5" t="s">
        <v>37</v>
      </c>
      <c r="BE90" s="60">
        <f>IF(N90="základní",J90,0)</f>
        <v>509300</v>
      </c>
      <c r="BF90" s="60">
        <f>IF(N90="snížená",J90,0)</f>
        <v>0</v>
      </c>
      <c r="BG90" s="60">
        <f>IF(N90="zákl. přenesená",J90,0)</f>
        <v>0</v>
      </c>
      <c r="BH90" s="60">
        <f>IF(N90="sníž. přenesená",J90,0)</f>
        <v>0</v>
      </c>
      <c r="BI90" s="60">
        <f>IF(N90="nulová",J90,0)</f>
        <v>0</v>
      </c>
      <c r="BJ90" s="5" t="s">
        <v>18</v>
      </c>
      <c r="BK90" s="60">
        <f>ROUND(I90*H90,2)</f>
        <v>509300</v>
      </c>
      <c r="BL90" s="5" t="s">
        <v>118</v>
      </c>
      <c r="BM90" s="59" t="s">
        <v>222</v>
      </c>
    </row>
    <row r="91" spans="1:65" s="2" customFormat="1" x14ac:dyDescent="0.2">
      <c r="A91" s="10"/>
      <c r="B91" s="11"/>
      <c r="C91" s="10"/>
      <c r="D91" s="61" t="s">
        <v>47</v>
      </c>
      <c r="E91" s="10"/>
      <c r="F91" s="62" t="s">
        <v>223</v>
      </c>
      <c r="G91" s="10"/>
      <c r="H91" s="75"/>
      <c r="I91" s="10"/>
      <c r="J91" s="10"/>
      <c r="K91" s="10"/>
      <c r="L91" s="11"/>
      <c r="M91" s="63"/>
      <c r="N91" s="64"/>
      <c r="O91" s="18"/>
      <c r="P91" s="18"/>
      <c r="Q91" s="18"/>
      <c r="R91" s="18"/>
      <c r="S91" s="18"/>
      <c r="T91" s="19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T91" s="5" t="s">
        <v>47</v>
      </c>
      <c r="AU91" s="5" t="s">
        <v>19</v>
      </c>
    </row>
    <row r="92" spans="1:65" s="4" customFormat="1" ht="25.9" customHeight="1" x14ac:dyDescent="0.2">
      <c r="B92" s="37"/>
      <c r="D92" s="38" t="s">
        <v>16</v>
      </c>
      <c r="E92" s="39" t="s">
        <v>224</v>
      </c>
      <c r="F92" s="39" t="s">
        <v>225</v>
      </c>
      <c r="H92" s="78"/>
      <c r="J92" s="40">
        <f>BK92</f>
        <v>57800</v>
      </c>
      <c r="L92" s="37"/>
      <c r="M92" s="41"/>
      <c r="N92" s="42"/>
      <c r="O92" s="42"/>
      <c r="P92" s="43">
        <f>SUM(P93:P94)</f>
        <v>170</v>
      </c>
      <c r="Q92" s="42"/>
      <c r="R92" s="43">
        <f>SUM(R93:R94)</f>
        <v>0</v>
      </c>
      <c r="S92" s="42"/>
      <c r="T92" s="44">
        <f>SUM(T93:T94)</f>
        <v>0</v>
      </c>
      <c r="AR92" s="38" t="s">
        <v>45</v>
      </c>
      <c r="AT92" s="45" t="s">
        <v>16</v>
      </c>
      <c r="AU92" s="45" t="s">
        <v>17</v>
      </c>
      <c r="AY92" s="38" t="s">
        <v>37</v>
      </c>
      <c r="BK92" s="46">
        <f>SUM(BK93:BK94)</f>
        <v>57800</v>
      </c>
    </row>
    <row r="93" spans="1:65" s="2" customFormat="1" ht="24.2" customHeight="1" x14ac:dyDescent="0.2">
      <c r="A93" s="10"/>
      <c r="B93" s="49"/>
      <c r="C93" s="50" t="s">
        <v>226</v>
      </c>
      <c r="D93" s="50" t="s">
        <v>40</v>
      </c>
      <c r="E93" s="51" t="s">
        <v>227</v>
      </c>
      <c r="F93" s="52" t="s">
        <v>228</v>
      </c>
      <c r="G93" s="53" t="s">
        <v>81</v>
      </c>
      <c r="H93" s="79">
        <v>170</v>
      </c>
      <c r="I93" s="73">
        <v>340</v>
      </c>
      <c r="J93" s="54">
        <f>ROUND(I93*H93,2)</f>
        <v>57800</v>
      </c>
      <c r="K93" s="52" t="s">
        <v>44</v>
      </c>
      <c r="L93" s="11"/>
      <c r="M93" s="55" t="s">
        <v>0</v>
      </c>
      <c r="N93" s="56" t="s">
        <v>12</v>
      </c>
      <c r="O93" s="57">
        <v>1</v>
      </c>
      <c r="P93" s="57">
        <f>O93*H93</f>
        <v>170</v>
      </c>
      <c r="Q93" s="57">
        <v>0</v>
      </c>
      <c r="R93" s="57">
        <f>Q93*H93</f>
        <v>0</v>
      </c>
      <c r="S93" s="57">
        <v>0</v>
      </c>
      <c r="T93" s="58">
        <f>S93*H93</f>
        <v>0</v>
      </c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R93" s="59" t="s">
        <v>229</v>
      </c>
      <c r="AT93" s="59" t="s">
        <v>40</v>
      </c>
      <c r="AU93" s="59" t="s">
        <v>18</v>
      </c>
      <c r="AY93" s="5" t="s">
        <v>37</v>
      </c>
      <c r="BE93" s="60">
        <f>IF(N93="základní",J93,0)</f>
        <v>57800</v>
      </c>
      <c r="BF93" s="60">
        <f>IF(N93="snížená",J93,0)</f>
        <v>0</v>
      </c>
      <c r="BG93" s="60">
        <f>IF(N93="zákl. přenesená",J93,0)</f>
        <v>0</v>
      </c>
      <c r="BH93" s="60">
        <f>IF(N93="sníž. přenesená",J93,0)</f>
        <v>0</v>
      </c>
      <c r="BI93" s="60">
        <f>IF(N93="nulová",J93,0)</f>
        <v>0</v>
      </c>
      <c r="BJ93" s="5" t="s">
        <v>18</v>
      </c>
      <c r="BK93" s="60">
        <f>ROUND(I93*H93,2)</f>
        <v>57800</v>
      </c>
      <c r="BL93" s="5" t="s">
        <v>229</v>
      </c>
      <c r="BM93" s="59" t="s">
        <v>230</v>
      </c>
    </row>
    <row r="94" spans="1:65" s="2" customFormat="1" x14ac:dyDescent="0.2">
      <c r="A94" s="10"/>
      <c r="B94" s="11"/>
      <c r="C94" s="10"/>
      <c r="D94" s="61" t="s">
        <v>47</v>
      </c>
      <c r="E94" s="10"/>
      <c r="F94" s="62" t="s">
        <v>231</v>
      </c>
      <c r="G94" s="10"/>
      <c r="H94" s="75"/>
      <c r="I94" s="10"/>
      <c r="J94" s="10"/>
      <c r="K94" s="10"/>
      <c r="L94" s="11"/>
      <c r="M94" s="63"/>
      <c r="N94" s="64"/>
      <c r="O94" s="18"/>
      <c r="P94" s="18"/>
      <c r="Q94" s="18"/>
      <c r="R94" s="18"/>
      <c r="S94" s="18"/>
      <c r="T94" s="19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T94" s="5" t="s">
        <v>47</v>
      </c>
      <c r="AU94" s="5" t="s">
        <v>18</v>
      </c>
    </row>
    <row r="95" spans="1:65" s="4" customFormat="1" ht="25.9" customHeight="1" x14ac:dyDescent="0.2">
      <c r="B95" s="37"/>
      <c r="D95" s="38" t="s">
        <v>16</v>
      </c>
      <c r="E95" s="39" t="s">
        <v>232</v>
      </c>
      <c r="F95" s="39" t="s">
        <v>233</v>
      </c>
      <c r="H95" s="78"/>
      <c r="J95" s="40">
        <f>BK95</f>
        <v>600184.43999999994</v>
      </c>
      <c r="L95" s="37"/>
      <c r="M95" s="41"/>
      <c r="N95" s="42"/>
      <c r="O95" s="42"/>
      <c r="P95" s="43">
        <f>P96+P99+P102</f>
        <v>0</v>
      </c>
      <c r="Q95" s="42"/>
      <c r="R95" s="43">
        <f>R96+R99+R102</f>
        <v>0</v>
      </c>
      <c r="S95" s="42"/>
      <c r="T95" s="44">
        <f>T96+T99+T102</f>
        <v>0</v>
      </c>
      <c r="AR95" s="38" t="s">
        <v>64</v>
      </c>
      <c r="AT95" s="45" t="s">
        <v>16</v>
      </c>
      <c r="AU95" s="45" t="s">
        <v>17</v>
      </c>
      <c r="AY95" s="38" t="s">
        <v>37</v>
      </c>
      <c r="BK95" s="46">
        <f>BK96+BK99+BK102</f>
        <v>600184.43999999994</v>
      </c>
    </row>
    <row r="96" spans="1:65" s="4" customFormat="1" ht="22.9" customHeight="1" x14ac:dyDescent="0.2">
      <c r="B96" s="37"/>
      <c r="D96" s="38" t="s">
        <v>16</v>
      </c>
      <c r="E96" s="47" t="s">
        <v>234</v>
      </c>
      <c r="F96" s="47" t="s">
        <v>235</v>
      </c>
      <c r="H96" s="78"/>
      <c r="J96" s="48">
        <f>BK96</f>
        <v>517600</v>
      </c>
      <c r="L96" s="37"/>
      <c r="M96" s="41"/>
      <c r="N96" s="42"/>
      <c r="O96" s="42"/>
      <c r="P96" s="43">
        <f>SUM(P97:P98)</f>
        <v>0</v>
      </c>
      <c r="Q96" s="42"/>
      <c r="R96" s="43">
        <f>SUM(R97:R98)</f>
        <v>0</v>
      </c>
      <c r="S96" s="42"/>
      <c r="T96" s="44">
        <f>SUM(T97:T98)</f>
        <v>0</v>
      </c>
      <c r="AR96" s="38" t="s">
        <v>64</v>
      </c>
      <c r="AT96" s="45" t="s">
        <v>16</v>
      </c>
      <c r="AU96" s="45" t="s">
        <v>18</v>
      </c>
      <c r="AY96" s="38" t="s">
        <v>37</v>
      </c>
      <c r="BK96" s="46">
        <f>SUM(BK97:BK98)</f>
        <v>517600</v>
      </c>
    </row>
    <row r="97" spans="1:65" s="2" customFormat="1" ht="16.5" customHeight="1" x14ac:dyDescent="0.2">
      <c r="A97" s="10"/>
      <c r="B97" s="49"/>
      <c r="C97" s="50" t="s">
        <v>236</v>
      </c>
      <c r="D97" s="50" t="s">
        <v>40</v>
      </c>
      <c r="E97" s="51" t="s">
        <v>237</v>
      </c>
      <c r="F97" s="52" t="s">
        <v>238</v>
      </c>
      <c r="G97" s="53" t="s">
        <v>239</v>
      </c>
      <c r="H97" s="79">
        <v>0.08</v>
      </c>
      <c r="I97" s="73">
        <v>6470000</v>
      </c>
      <c r="J97" s="54">
        <f>ROUND(I97*H97,2)</f>
        <v>517600</v>
      </c>
      <c r="K97" s="52" t="s">
        <v>44</v>
      </c>
      <c r="L97" s="11"/>
      <c r="M97" s="55" t="s">
        <v>0</v>
      </c>
      <c r="N97" s="56" t="s">
        <v>12</v>
      </c>
      <c r="O97" s="57">
        <v>0</v>
      </c>
      <c r="P97" s="57">
        <f>O97*H97</f>
        <v>0</v>
      </c>
      <c r="Q97" s="57">
        <v>0</v>
      </c>
      <c r="R97" s="57">
        <f>Q97*H97</f>
        <v>0</v>
      </c>
      <c r="S97" s="57">
        <v>0</v>
      </c>
      <c r="T97" s="58">
        <f>S97*H97</f>
        <v>0</v>
      </c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R97" s="59" t="s">
        <v>240</v>
      </c>
      <c r="AT97" s="59" t="s">
        <v>40</v>
      </c>
      <c r="AU97" s="59" t="s">
        <v>19</v>
      </c>
      <c r="AY97" s="5" t="s">
        <v>37</v>
      </c>
      <c r="BE97" s="60">
        <f>IF(N97="základní",J97,0)</f>
        <v>517600</v>
      </c>
      <c r="BF97" s="60">
        <f>IF(N97="snížená",J97,0)</f>
        <v>0</v>
      </c>
      <c r="BG97" s="60">
        <f>IF(N97="zákl. přenesená",J97,0)</f>
        <v>0</v>
      </c>
      <c r="BH97" s="60">
        <f>IF(N97="sníž. přenesená",J97,0)</f>
        <v>0</v>
      </c>
      <c r="BI97" s="60">
        <f>IF(N97="nulová",J97,0)</f>
        <v>0</v>
      </c>
      <c r="BJ97" s="5" t="s">
        <v>18</v>
      </c>
      <c r="BK97" s="60">
        <f>ROUND(I97*H97,2)</f>
        <v>517600</v>
      </c>
      <c r="BL97" s="5" t="s">
        <v>240</v>
      </c>
      <c r="BM97" s="59" t="s">
        <v>241</v>
      </c>
    </row>
    <row r="98" spans="1:65" s="2" customFormat="1" x14ac:dyDescent="0.2">
      <c r="A98" s="10"/>
      <c r="B98" s="11"/>
      <c r="C98" s="10"/>
      <c r="D98" s="61" t="s">
        <v>47</v>
      </c>
      <c r="E98" s="10"/>
      <c r="F98" s="62" t="s">
        <v>242</v>
      </c>
      <c r="G98" s="10"/>
      <c r="H98" s="75"/>
      <c r="I98" s="10"/>
      <c r="J98" s="10"/>
      <c r="K98" s="10"/>
      <c r="L98" s="11"/>
      <c r="M98" s="63"/>
      <c r="N98" s="64"/>
      <c r="O98" s="18"/>
      <c r="P98" s="18"/>
      <c r="Q98" s="18"/>
      <c r="R98" s="18"/>
      <c r="S98" s="18"/>
      <c r="T98" s="19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T98" s="5" t="s">
        <v>47</v>
      </c>
      <c r="AU98" s="5" t="s">
        <v>19</v>
      </c>
    </row>
    <row r="99" spans="1:65" s="4" customFormat="1" ht="22.9" customHeight="1" x14ac:dyDescent="0.2">
      <c r="B99" s="37"/>
      <c r="D99" s="38" t="s">
        <v>16</v>
      </c>
      <c r="E99" s="47" t="s">
        <v>243</v>
      </c>
      <c r="F99" s="47" t="s">
        <v>244</v>
      </c>
      <c r="H99" s="78"/>
      <c r="J99" s="48">
        <f>BK99</f>
        <v>68000</v>
      </c>
      <c r="L99" s="37"/>
      <c r="M99" s="41"/>
      <c r="N99" s="42"/>
      <c r="O99" s="42"/>
      <c r="P99" s="43">
        <f>SUM(P100:P101)</f>
        <v>0</v>
      </c>
      <c r="Q99" s="42"/>
      <c r="R99" s="43">
        <f>SUM(R100:R101)</f>
        <v>0</v>
      </c>
      <c r="S99" s="42"/>
      <c r="T99" s="44">
        <f>SUM(T100:T101)</f>
        <v>0</v>
      </c>
      <c r="AR99" s="38" t="s">
        <v>64</v>
      </c>
      <c r="AT99" s="45" t="s">
        <v>16</v>
      </c>
      <c r="AU99" s="45" t="s">
        <v>18</v>
      </c>
      <c r="AY99" s="38" t="s">
        <v>37</v>
      </c>
      <c r="BK99" s="46">
        <f>SUM(BK100:BK101)</f>
        <v>68000</v>
      </c>
    </row>
    <row r="100" spans="1:65" s="2" customFormat="1" ht="16.5" customHeight="1" x14ac:dyDescent="0.2">
      <c r="A100" s="10"/>
      <c r="B100" s="49"/>
      <c r="C100" s="50" t="s">
        <v>245</v>
      </c>
      <c r="D100" s="50" t="s">
        <v>40</v>
      </c>
      <c r="E100" s="51" t="s">
        <v>237</v>
      </c>
      <c r="F100" s="52" t="s">
        <v>238</v>
      </c>
      <c r="G100" s="53" t="s">
        <v>239</v>
      </c>
      <c r="H100" s="79">
        <v>0.04</v>
      </c>
      <c r="I100" s="73">
        <v>1700000</v>
      </c>
      <c r="J100" s="54">
        <f>ROUND(I100*H100,2)</f>
        <v>68000</v>
      </c>
      <c r="K100" s="52" t="s">
        <v>44</v>
      </c>
      <c r="L100" s="11"/>
      <c r="M100" s="55" t="s">
        <v>0</v>
      </c>
      <c r="N100" s="56" t="s">
        <v>12</v>
      </c>
      <c r="O100" s="57">
        <v>0</v>
      </c>
      <c r="P100" s="57">
        <f>O100*H100</f>
        <v>0</v>
      </c>
      <c r="Q100" s="57">
        <v>0</v>
      </c>
      <c r="R100" s="57">
        <f>Q100*H100</f>
        <v>0</v>
      </c>
      <c r="S100" s="57">
        <v>0</v>
      </c>
      <c r="T100" s="58">
        <f>S100*H100</f>
        <v>0</v>
      </c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R100" s="59" t="s">
        <v>240</v>
      </c>
      <c r="AT100" s="59" t="s">
        <v>40</v>
      </c>
      <c r="AU100" s="59" t="s">
        <v>19</v>
      </c>
      <c r="AY100" s="5" t="s">
        <v>37</v>
      </c>
      <c r="BE100" s="60">
        <f>IF(N100="základní",J100,0)</f>
        <v>68000</v>
      </c>
      <c r="BF100" s="60">
        <f>IF(N100="snížená",J100,0)</f>
        <v>0</v>
      </c>
      <c r="BG100" s="60">
        <f>IF(N100="zákl. přenesená",J100,0)</f>
        <v>0</v>
      </c>
      <c r="BH100" s="60">
        <f>IF(N100="sníž. přenesená",J100,0)</f>
        <v>0</v>
      </c>
      <c r="BI100" s="60">
        <f>IF(N100="nulová",J100,0)</f>
        <v>0</v>
      </c>
      <c r="BJ100" s="5" t="s">
        <v>18</v>
      </c>
      <c r="BK100" s="60">
        <f>ROUND(I100*H100,2)</f>
        <v>68000</v>
      </c>
      <c r="BL100" s="5" t="s">
        <v>240</v>
      </c>
      <c r="BM100" s="59" t="s">
        <v>246</v>
      </c>
    </row>
    <row r="101" spans="1:65" s="2" customFormat="1" x14ac:dyDescent="0.2">
      <c r="A101" s="10"/>
      <c r="B101" s="11"/>
      <c r="C101" s="10"/>
      <c r="D101" s="61" t="s">
        <v>47</v>
      </c>
      <c r="E101" s="10"/>
      <c r="F101" s="62" t="s">
        <v>242</v>
      </c>
      <c r="G101" s="10"/>
      <c r="H101" s="75"/>
      <c r="I101" s="10"/>
      <c r="J101" s="10"/>
      <c r="K101" s="10"/>
      <c r="L101" s="11"/>
      <c r="M101" s="63"/>
      <c r="N101" s="64"/>
      <c r="O101" s="18"/>
      <c r="P101" s="18"/>
      <c r="Q101" s="18"/>
      <c r="R101" s="18"/>
      <c r="S101" s="18"/>
      <c r="T101" s="19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5" t="s">
        <v>47</v>
      </c>
      <c r="AU101" s="5" t="s">
        <v>19</v>
      </c>
    </row>
    <row r="102" spans="1:65" s="4" customFormat="1" ht="22.9" customHeight="1" x14ac:dyDescent="0.2">
      <c r="B102" s="37"/>
      <c r="D102" s="38" t="s">
        <v>16</v>
      </c>
      <c r="E102" s="47" t="s">
        <v>247</v>
      </c>
      <c r="F102" s="47" t="s">
        <v>248</v>
      </c>
      <c r="H102" s="78"/>
      <c r="J102" s="48">
        <f>BK102</f>
        <v>14584.44</v>
      </c>
      <c r="L102" s="37"/>
      <c r="M102" s="41"/>
      <c r="N102" s="42"/>
      <c r="O102" s="42"/>
      <c r="P102" s="43">
        <f>SUM(P103:P104)</f>
        <v>0</v>
      </c>
      <c r="Q102" s="42"/>
      <c r="R102" s="43">
        <f>SUM(R103:R104)</f>
        <v>0</v>
      </c>
      <c r="S102" s="42"/>
      <c r="T102" s="44">
        <f>SUM(T103:T104)</f>
        <v>0</v>
      </c>
      <c r="AR102" s="38" t="s">
        <v>64</v>
      </c>
      <c r="AT102" s="45" t="s">
        <v>16</v>
      </c>
      <c r="AU102" s="45" t="s">
        <v>18</v>
      </c>
      <c r="AY102" s="38" t="s">
        <v>37</v>
      </c>
      <c r="BK102" s="46">
        <f>SUM(BK103:BK104)</f>
        <v>14584.44</v>
      </c>
    </row>
    <row r="103" spans="1:65" s="2" customFormat="1" ht="16.5" customHeight="1" x14ac:dyDescent="0.2">
      <c r="A103" s="10"/>
      <c r="B103" s="49"/>
      <c r="C103" s="50" t="s">
        <v>249</v>
      </c>
      <c r="D103" s="50" t="s">
        <v>40</v>
      </c>
      <c r="E103" s="51" t="s">
        <v>237</v>
      </c>
      <c r="F103" s="52" t="s">
        <v>238</v>
      </c>
      <c r="G103" s="53" t="s">
        <v>239</v>
      </c>
      <c r="H103" s="79">
        <v>0.02</v>
      </c>
      <c r="I103" s="73">
        <v>729222</v>
      </c>
      <c r="J103" s="54">
        <f>ROUND(I103*H103,2)</f>
        <v>14584.44</v>
      </c>
      <c r="K103" s="52" t="s">
        <v>44</v>
      </c>
      <c r="L103" s="11"/>
      <c r="M103" s="55" t="s">
        <v>0</v>
      </c>
      <c r="N103" s="56" t="s">
        <v>12</v>
      </c>
      <c r="O103" s="57">
        <v>0</v>
      </c>
      <c r="P103" s="57">
        <f>O103*H103</f>
        <v>0</v>
      </c>
      <c r="Q103" s="57">
        <v>0</v>
      </c>
      <c r="R103" s="57">
        <f>Q103*H103</f>
        <v>0</v>
      </c>
      <c r="S103" s="57">
        <v>0</v>
      </c>
      <c r="T103" s="58">
        <f>S103*H103</f>
        <v>0</v>
      </c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R103" s="59" t="s">
        <v>240</v>
      </c>
      <c r="AT103" s="59" t="s">
        <v>40</v>
      </c>
      <c r="AU103" s="59" t="s">
        <v>19</v>
      </c>
      <c r="AY103" s="5" t="s">
        <v>37</v>
      </c>
      <c r="BE103" s="60">
        <f>IF(N103="základní",J103,0)</f>
        <v>14584.44</v>
      </c>
      <c r="BF103" s="60">
        <f>IF(N103="snížená",J103,0)</f>
        <v>0</v>
      </c>
      <c r="BG103" s="60">
        <f>IF(N103="zákl. přenesená",J103,0)</f>
        <v>0</v>
      </c>
      <c r="BH103" s="60">
        <f>IF(N103="sníž. přenesená",J103,0)</f>
        <v>0</v>
      </c>
      <c r="BI103" s="60">
        <f>IF(N103="nulová",J103,0)</f>
        <v>0</v>
      </c>
      <c r="BJ103" s="5" t="s">
        <v>18</v>
      </c>
      <c r="BK103" s="60">
        <f>ROUND(I103*H103,2)</f>
        <v>14584.44</v>
      </c>
      <c r="BL103" s="5" t="s">
        <v>240</v>
      </c>
      <c r="BM103" s="59" t="s">
        <v>250</v>
      </c>
    </row>
    <row r="104" spans="1:65" s="2" customFormat="1" x14ac:dyDescent="0.2">
      <c r="A104" s="10"/>
      <c r="B104" s="11"/>
      <c r="C104" s="10"/>
      <c r="D104" s="61" t="s">
        <v>47</v>
      </c>
      <c r="E104" s="10"/>
      <c r="F104" s="62" t="s">
        <v>242</v>
      </c>
      <c r="G104" s="10"/>
      <c r="H104" s="75"/>
      <c r="I104" s="10"/>
      <c r="J104" s="10"/>
      <c r="K104" s="10"/>
      <c r="L104" s="11"/>
      <c r="M104" s="65"/>
      <c r="N104" s="66"/>
      <c r="O104" s="67"/>
      <c r="P104" s="67"/>
      <c r="Q104" s="67"/>
      <c r="R104" s="67"/>
      <c r="S104" s="67"/>
      <c r="T104" s="68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T104" s="5" t="s">
        <v>47</v>
      </c>
      <c r="AU104" s="5" t="s">
        <v>19</v>
      </c>
    </row>
    <row r="105" spans="1:65" s="2" customFormat="1" ht="6.95" customHeight="1" x14ac:dyDescent="0.2">
      <c r="A105" s="10"/>
      <c r="B105" s="12"/>
      <c r="C105" s="13"/>
      <c r="D105" s="13"/>
      <c r="E105" s="13"/>
      <c r="F105" s="13"/>
      <c r="G105" s="13"/>
      <c r="H105" s="80"/>
      <c r="I105" s="13"/>
      <c r="J105" s="13"/>
      <c r="K105" s="13"/>
      <c r="L105" s="11"/>
      <c r="M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</sheetData>
  <autoFilter ref="C15:K104"/>
  <hyperlinks>
    <hyperlink ref="F20" r:id="rId1"/>
    <hyperlink ref="F23" r:id="rId2"/>
    <hyperlink ref="F25" r:id="rId3"/>
    <hyperlink ref="F27" r:id="rId4"/>
    <hyperlink ref="F29" r:id="rId5"/>
    <hyperlink ref="F31" r:id="rId6"/>
    <hyperlink ref="F33" r:id="rId7"/>
    <hyperlink ref="F35" r:id="rId8"/>
    <hyperlink ref="F37" r:id="rId9"/>
    <hyperlink ref="F39" r:id="rId10"/>
    <hyperlink ref="F41" r:id="rId11"/>
    <hyperlink ref="F43" r:id="rId12"/>
    <hyperlink ref="F45" r:id="rId13"/>
    <hyperlink ref="F47" r:id="rId14"/>
    <hyperlink ref="F49" r:id="rId15"/>
    <hyperlink ref="F51" r:id="rId16"/>
    <hyperlink ref="F55" r:id="rId17"/>
    <hyperlink ref="F57" r:id="rId18"/>
    <hyperlink ref="F59" r:id="rId19"/>
    <hyperlink ref="F61" r:id="rId20"/>
    <hyperlink ref="F63" r:id="rId21"/>
    <hyperlink ref="F65" r:id="rId22"/>
    <hyperlink ref="F67" r:id="rId23"/>
    <hyperlink ref="F71" r:id="rId24"/>
    <hyperlink ref="F73" r:id="rId25"/>
    <hyperlink ref="F75" r:id="rId26"/>
    <hyperlink ref="F77" r:id="rId27"/>
    <hyperlink ref="F79" r:id="rId28"/>
    <hyperlink ref="F81" r:id="rId29"/>
    <hyperlink ref="F83" r:id="rId30"/>
    <hyperlink ref="F85" r:id="rId31"/>
    <hyperlink ref="F87" r:id="rId32"/>
    <hyperlink ref="F89" r:id="rId33"/>
    <hyperlink ref="F91" r:id="rId34"/>
    <hyperlink ref="F94" r:id="rId35"/>
    <hyperlink ref="F98" r:id="rId36"/>
    <hyperlink ref="F101" r:id="rId37"/>
    <hyperlink ref="F104" r:id="rId38"/>
  </hyperlinks>
  <pageMargins left="0.39374999999999999" right="0.39374999999999999" top="0.39374999999999999" bottom="0.39374999999999999" header="0" footer="0"/>
  <pageSetup paperSize="9" scale="76" fitToHeight="100" orientation="portrait" blackAndWhite="1" r:id="rId39"/>
  <headerFooter>
    <oddFooter>&amp;CStrana &amp;P z &amp;N</oddFooter>
  </headerFooter>
  <drawing r:id="rId4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21-10 - Odstranění graffi...</vt:lpstr>
      <vt:lpstr>'21-10 - Odstranění graffi...'!Názvy_tisku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Ondrouch Alois</dc:creator>
  <cp:lastModifiedBy>Abel Jan, Ing.</cp:lastModifiedBy>
  <cp:lastPrinted>2021-11-01T06:03:20Z</cp:lastPrinted>
  <dcterms:created xsi:type="dcterms:W3CDTF">2021-10-27T11:56:17Z</dcterms:created>
  <dcterms:modified xsi:type="dcterms:W3CDTF">2021-11-02T06:26:00Z</dcterms:modified>
</cp:coreProperties>
</file>