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OPRAVNÉ PRÁCE 2021\REALIZACE\SPS\SPS OZ (-63321100-) Oprava soc.zařízení b.j.OŘ OLC\Dotaz úchazeče B.H.S\"/>
    </mc:Choice>
  </mc:AlternateContent>
  <bookViews>
    <workbookView xWindow="0" yWindow="0" windowWidth="15180" windowHeight="11790"/>
  </bookViews>
  <sheets>
    <sheet name="Rekapitulace stavby" sheetId="1" r:id="rId1"/>
    <sheet name="SO 01 - Vidnava" sheetId="2" r:id="rId2"/>
    <sheet name="SO 02 - Litovel Předměstí..." sheetId="3" r:id="rId3"/>
    <sheet name="SO 03 - Litovel Předměstí..." sheetId="4" r:id="rId4"/>
    <sheet name="VON - Vedlejší a ostatní ..." sheetId="5" r:id="rId5"/>
    <sheet name="Pokyny pro vyplnění" sheetId="6" r:id="rId6"/>
  </sheets>
  <definedNames>
    <definedName name="_xlnm._FilterDatabase" localSheetId="1" hidden="1">'SO 01 - Vidnava'!$C$94:$K$312</definedName>
    <definedName name="_xlnm._FilterDatabase" localSheetId="2" hidden="1">'SO 02 - Litovel Předměstí...'!$C$96:$K$335</definedName>
    <definedName name="_xlnm._FilterDatabase" localSheetId="3" hidden="1">'SO 03 - Litovel Předměstí...'!$C$95:$K$311</definedName>
    <definedName name="_xlnm._FilterDatabase" localSheetId="4" hidden="1">'VON - Vedlejší a ostatní ...'!$C$82:$K$94</definedName>
    <definedName name="_xlnm.Print_Titles" localSheetId="0">'Rekapitulace stavby'!$52:$52</definedName>
    <definedName name="_xlnm.Print_Titles" localSheetId="1">'SO 01 - Vidnava'!$94:$94</definedName>
    <definedName name="_xlnm.Print_Titles" localSheetId="2">'SO 02 - Litovel Předměstí...'!$96:$96</definedName>
    <definedName name="_xlnm.Print_Titles" localSheetId="3">'SO 03 - Litovel Předměstí...'!$95:$95</definedName>
    <definedName name="_xlnm.Print_Titles" localSheetId="4">'VON - Vedlejší a ostatní ...'!$82:$82</definedName>
    <definedName name="_xlnm.Print_Area" localSheetId="5">'Pokyny pro vyplnění'!$B$2:$K$71,'Pokyny pro vyplnění'!$B$74:$K$118,'Pokyny pro vyplnění'!$B$121:$K$161,'Pokyny pro vyplnění'!$B$164:$K$218</definedName>
    <definedName name="_xlnm.Print_Area" localSheetId="0">'Rekapitulace stavby'!$D$4:$AO$36,'Rekapitulace stavby'!$C$42:$AQ$59</definedName>
    <definedName name="_xlnm.Print_Area" localSheetId="1">'SO 01 - Vidnava'!$C$4:$J$39,'SO 01 - Vidnava'!$C$45:$J$76,'SO 01 - Vidnava'!$C$82:$K$312</definedName>
    <definedName name="_xlnm.Print_Area" localSheetId="2">'SO 02 - Litovel Předměstí...'!$C$4:$J$39,'SO 02 - Litovel Předměstí...'!$C$45:$J$78,'SO 02 - Litovel Předměstí...'!$C$84:$K$335</definedName>
    <definedName name="_xlnm.Print_Area" localSheetId="3">'SO 03 - Litovel Předměstí...'!$C$4:$J$39,'SO 03 - Litovel Předměstí...'!$C$45:$J$77,'SO 03 - Litovel Předměstí...'!$C$83:$K$311</definedName>
    <definedName name="_xlnm.Print_Area" localSheetId="4">'VON - Vedlejší a ostatní ...'!$C$4:$J$39,'VON - Vedlejší a ostatní ...'!$C$45:$J$64,'VON - Vedlejší a ostatní ...'!$C$70:$K$94</definedName>
  </definedNames>
  <calcPr calcId="162913"/>
</workbook>
</file>

<file path=xl/calcChain.xml><?xml version="1.0" encoding="utf-8"?>
<calcChain xmlns="http://schemas.openxmlformats.org/spreadsheetml/2006/main">
  <c r="J37" i="5" l="1"/>
  <c r="J36" i="5"/>
  <c r="AY58" i="1"/>
  <c r="J35" i="5"/>
  <c r="AX58" i="1"/>
  <c r="BI92" i="5"/>
  <c r="BH92" i="5"/>
  <c r="BG92" i="5"/>
  <c r="BF92" i="5"/>
  <c r="T92" i="5"/>
  <c r="T91" i="5"/>
  <c r="R92" i="5"/>
  <c r="R91" i="5"/>
  <c r="P92" i="5"/>
  <c r="P91" i="5"/>
  <c r="BI89" i="5"/>
  <c r="BH89" i="5"/>
  <c r="BG89" i="5"/>
  <c r="BF89" i="5"/>
  <c r="T89" i="5"/>
  <c r="T88" i="5"/>
  <c r="R89" i="5"/>
  <c r="R88" i="5"/>
  <c r="P89" i="5"/>
  <c r="P88" i="5"/>
  <c r="BI86" i="5"/>
  <c r="BH86" i="5"/>
  <c r="BG86" i="5"/>
  <c r="BF86" i="5"/>
  <c r="T86" i="5"/>
  <c r="T85" i="5"/>
  <c r="T84" i="5" s="1"/>
  <c r="T83" i="5" s="1"/>
  <c r="R86" i="5"/>
  <c r="R85" i="5"/>
  <c r="R84" i="5" s="1"/>
  <c r="R83" i="5" s="1"/>
  <c r="P86" i="5"/>
  <c r="P85" i="5"/>
  <c r="P84" i="5" s="1"/>
  <c r="P83" i="5" s="1"/>
  <c r="AU58" i="1" s="1"/>
  <c r="F77" i="5"/>
  <c r="E75" i="5"/>
  <c r="F52" i="5"/>
  <c r="E50" i="5"/>
  <c r="J24" i="5"/>
  <c r="E24" i="5"/>
  <c r="J55" i="5" s="1"/>
  <c r="J23" i="5"/>
  <c r="J21" i="5"/>
  <c r="E21" i="5"/>
  <c r="J54" i="5" s="1"/>
  <c r="J20" i="5"/>
  <c r="J18" i="5"/>
  <c r="E18" i="5"/>
  <c r="F80" i="5" s="1"/>
  <c r="J17" i="5"/>
  <c r="J15" i="5"/>
  <c r="E15" i="5"/>
  <c r="F79" i="5" s="1"/>
  <c r="J14" i="5"/>
  <c r="J12" i="5"/>
  <c r="J77" i="5" s="1"/>
  <c r="E7" i="5"/>
  <c r="E73" i="5"/>
  <c r="J37" i="4"/>
  <c r="J36" i="4"/>
  <c r="AY57" i="1" s="1"/>
  <c r="J35" i="4"/>
  <c r="AX57" i="1" s="1"/>
  <c r="BI307" i="4"/>
  <c r="BH307" i="4"/>
  <c r="BG307" i="4"/>
  <c r="BF307" i="4"/>
  <c r="T307" i="4"/>
  <c r="R307" i="4"/>
  <c r="P307" i="4"/>
  <c r="BI302" i="4"/>
  <c r="BH302" i="4"/>
  <c r="BG302" i="4"/>
  <c r="BF302" i="4"/>
  <c r="T302" i="4"/>
  <c r="R302" i="4"/>
  <c r="P302" i="4"/>
  <c r="BI297" i="4"/>
  <c r="BH297" i="4"/>
  <c r="BG297" i="4"/>
  <c r="BF297" i="4"/>
  <c r="T297" i="4"/>
  <c r="R297" i="4"/>
  <c r="P297" i="4"/>
  <c r="BI293" i="4"/>
  <c r="BH293" i="4"/>
  <c r="BG293" i="4"/>
  <c r="BF293" i="4"/>
  <c r="T293" i="4"/>
  <c r="R293" i="4"/>
  <c r="P293" i="4"/>
  <c r="BI290" i="4"/>
  <c r="BH290" i="4"/>
  <c r="BG290" i="4"/>
  <c r="BF290" i="4"/>
  <c r="T290" i="4"/>
  <c r="R290" i="4"/>
  <c r="P290" i="4"/>
  <c r="BI287" i="4"/>
  <c r="BH287" i="4"/>
  <c r="BG287" i="4"/>
  <c r="BF287" i="4"/>
  <c r="T287" i="4"/>
  <c r="R287" i="4"/>
  <c r="P287" i="4"/>
  <c r="BI283" i="4"/>
  <c r="BH283" i="4"/>
  <c r="BG283" i="4"/>
  <c r="BF283" i="4"/>
  <c r="T283" i="4"/>
  <c r="R283" i="4"/>
  <c r="P283" i="4"/>
  <c r="BI278" i="4"/>
  <c r="BH278" i="4"/>
  <c r="BG278" i="4"/>
  <c r="BF278" i="4"/>
  <c r="T278" i="4"/>
  <c r="R278" i="4"/>
  <c r="P278" i="4"/>
  <c r="BI273" i="4"/>
  <c r="BH273" i="4"/>
  <c r="BG273" i="4"/>
  <c r="BF273" i="4"/>
  <c r="T273" i="4"/>
  <c r="R273" i="4"/>
  <c r="P273" i="4"/>
  <c r="BI268" i="4"/>
  <c r="BH268" i="4"/>
  <c r="BG268" i="4"/>
  <c r="BF268" i="4"/>
  <c r="T268" i="4"/>
  <c r="R268" i="4"/>
  <c r="P268" i="4"/>
  <c r="BI263" i="4"/>
  <c r="BH263" i="4"/>
  <c r="BG263" i="4"/>
  <c r="BF263" i="4"/>
  <c r="T263" i="4"/>
  <c r="R263" i="4"/>
  <c r="P263" i="4"/>
  <c r="BI258" i="4"/>
  <c r="BH258" i="4"/>
  <c r="BG258" i="4"/>
  <c r="BF258" i="4"/>
  <c r="T258" i="4"/>
  <c r="R258" i="4"/>
  <c r="P258" i="4"/>
  <c r="BI255" i="4"/>
  <c r="BH255" i="4"/>
  <c r="BG255" i="4"/>
  <c r="BF255" i="4"/>
  <c r="T255" i="4"/>
  <c r="R255" i="4"/>
  <c r="P255" i="4"/>
  <c r="BI250" i="4"/>
  <c r="BH250" i="4"/>
  <c r="BG250" i="4"/>
  <c r="BF250" i="4"/>
  <c r="T250" i="4"/>
  <c r="R250" i="4"/>
  <c r="P250" i="4"/>
  <c r="BI246" i="4"/>
  <c r="BH246" i="4"/>
  <c r="BG246" i="4"/>
  <c r="BF246" i="4"/>
  <c r="T246" i="4"/>
  <c r="R246" i="4"/>
  <c r="P246" i="4"/>
  <c r="BI241" i="4"/>
  <c r="BH241" i="4"/>
  <c r="BG241" i="4"/>
  <c r="BF241" i="4"/>
  <c r="T241" i="4"/>
  <c r="R241" i="4"/>
  <c r="P241" i="4"/>
  <c r="BI236" i="4"/>
  <c r="BH236" i="4"/>
  <c r="BG236" i="4"/>
  <c r="BF236" i="4"/>
  <c r="T236" i="4"/>
  <c r="R236" i="4"/>
  <c r="P236" i="4"/>
  <c r="BI231" i="4"/>
  <c r="BH231" i="4"/>
  <c r="BG231" i="4"/>
  <c r="BF231" i="4"/>
  <c r="T231" i="4"/>
  <c r="R231" i="4"/>
  <c r="P231" i="4"/>
  <c r="BI226" i="4"/>
  <c r="BH226" i="4"/>
  <c r="BG226" i="4"/>
  <c r="BF226" i="4"/>
  <c r="T226" i="4"/>
  <c r="R226" i="4"/>
  <c r="P226" i="4"/>
  <c r="BI223" i="4"/>
  <c r="BH223" i="4"/>
  <c r="BG223" i="4"/>
  <c r="BF223" i="4"/>
  <c r="T223" i="4"/>
  <c r="R223" i="4"/>
  <c r="P223" i="4"/>
  <c r="BI221" i="4"/>
  <c r="BH221" i="4"/>
  <c r="BG221" i="4"/>
  <c r="BF221" i="4"/>
  <c r="T221" i="4"/>
  <c r="R221" i="4"/>
  <c r="P221" i="4"/>
  <c r="BI218" i="4"/>
  <c r="BH218" i="4"/>
  <c r="BG218" i="4"/>
  <c r="BF218" i="4"/>
  <c r="T218" i="4"/>
  <c r="R218" i="4"/>
  <c r="P218" i="4"/>
  <c r="BI215" i="4"/>
  <c r="BH215" i="4"/>
  <c r="BG215" i="4"/>
  <c r="BF215" i="4"/>
  <c r="T215" i="4"/>
  <c r="R215" i="4"/>
  <c r="P215" i="4"/>
  <c r="BI214" i="4"/>
  <c r="BH214" i="4"/>
  <c r="BG214" i="4"/>
  <c r="BF214" i="4"/>
  <c r="T214" i="4"/>
  <c r="R214" i="4"/>
  <c r="P214" i="4"/>
  <c r="BI212" i="4"/>
  <c r="BH212" i="4"/>
  <c r="BG212" i="4"/>
  <c r="BF212" i="4"/>
  <c r="T212" i="4"/>
  <c r="R212" i="4"/>
  <c r="P212" i="4"/>
  <c r="BI210" i="4"/>
  <c r="BH210" i="4"/>
  <c r="BG210" i="4"/>
  <c r="BF210" i="4"/>
  <c r="T210" i="4"/>
  <c r="R210" i="4"/>
  <c r="P210" i="4"/>
  <c r="BI208" i="4"/>
  <c r="BH208" i="4"/>
  <c r="BG208" i="4"/>
  <c r="BF208" i="4"/>
  <c r="T208" i="4"/>
  <c r="R208" i="4"/>
  <c r="P208" i="4"/>
  <c r="BI206" i="4"/>
  <c r="BH206" i="4"/>
  <c r="BG206" i="4"/>
  <c r="BF206" i="4"/>
  <c r="T206" i="4"/>
  <c r="R206" i="4"/>
  <c r="P206" i="4"/>
  <c r="BI204" i="4"/>
  <c r="BH204" i="4"/>
  <c r="BG204" i="4"/>
  <c r="BF204" i="4"/>
  <c r="T204" i="4"/>
  <c r="T203" i="4" s="1"/>
  <c r="R204" i="4"/>
  <c r="R203" i="4" s="1"/>
  <c r="P204" i="4"/>
  <c r="P203" i="4" s="1"/>
  <c r="BI201" i="4"/>
  <c r="BH201" i="4"/>
  <c r="BG201" i="4"/>
  <c r="BF201" i="4"/>
  <c r="T201" i="4"/>
  <c r="R201" i="4"/>
  <c r="P201" i="4"/>
  <c r="BI199" i="4"/>
  <c r="BH199" i="4"/>
  <c r="BG199" i="4"/>
  <c r="BF199" i="4"/>
  <c r="T199" i="4"/>
  <c r="R199" i="4"/>
  <c r="P199" i="4"/>
  <c r="BI196" i="4"/>
  <c r="BH196" i="4"/>
  <c r="BG196" i="4"/>
  <c r="BF196" i="4"/>
  <c r="T196" i="4"/>
  <c r="R196" i="4"/>
  <c r="P196" i="4"/>
  <c r="BI194" i="4"/>
  <c r="BH194" i="4"/>
  <c r="BG194" i="4"/>
  <c r="BF194" i="4"/>
  <c r="T194" i="4"/>
  <c r="R194" i="4"/>
  <c r="P194" i="4"/>
  <c r="BI192" i="4"/>
  <c r="BH192" i="4"/>
  <c r="BG192" i="4"/>
  <c r="BF192" i="4"/>
  <c r="T192" i="4"/>
  <c r="R192" i="4"/>
  <c r="P192" i="4"/>
  <c r="BI190" i="4"/>
  <c r="BH190" i="4"/>
  <c r="BG190" i="4"/>
  <c r="BF190" i="4"/>
  <c r="T190" i="4"/>
  <c r="R190" i="4"/>
  <c r="P190" i="4"/>
  <c r="BI188" i="4"/>
  <c r="BH188" i="4"/>
  <c r="BG188" i="4"/>
  <c r="BF188" i="4"/>
  <c r="T188" i="4"/>
  <c r="R188" i="4"/>
  <c r="P188" i="4"/>
  <c r="BI186" i="4"/>
  <c r="BH186" i="4"/>
  <c r="BG186" i="4"/>
  <c r="BF186" i="4"/>
  <c r="T186" i="4"/>
  <c r="R186" i="4"/>
  <c r="P186" i="4"/>
  <c r="BI184" i="4"/>
  <c r="BH184" i="4"/>
  <c r="BG184" i="4"/>
  <c r="BF184" i="4"/>
  <c r="T184" i="4"/>
  <c r="R184" i="4"/>
  <c r="P184" i="4"/>
  <c r="BI182" i="4"/>
  <c r="BH182" i="4"/>
  <c r="BG182" i="4"/>
  <c r="BF182" i="4"/>
  <c r="T182" i="4"/>
  <c r="R182" i="4"/>
  <c r="P182" i="4"/>
  <c r="BI180" i="4"/>
  <c r="BH180" i="4"/>
  <c r="BG180" i="4"/>
  <c r="BF180" i="4"/>
  <c r="T180" i="4"/>
  <c r="R180" i="4"/>
  <c r="P180" i="4"/>
  <c r="BI177" i="4"/>
  <c r="BH177" i="4"/>
  <c r="BG177" i="4"/>
  <c r="BF177" i="4"/>
  <c r="T177" i="4"/>
  <c r="R177" i="4"/>
  <c r="P177" i="4"/>
  <c r="BI174" i="4"/>
  <c r="BH174" i="4"/>
  <c r="BG174" i="4"/>
  <c r="BF174" i="4"/>
  <c r="T174" i="4"/>
  <c r="R174" i="4"/>
  <c r="P174" i="4"/>
  <c r="BI172" i="4"/>
  <c r="BH172" i="4"/>
  <c r="BG172" i="4"/>
  <c r="BF172" i="4"/>
  <c r="T172" i="4"/>
  <c r="R172" i="4"/>
  <c r="P172" i="4"/>
  <c r="BI170" i="4"/>
  <c r="BH170" i="4"/>
  <c r="BG170" i="4"/>
  <c r="BF170" i="4"/>
  <c r="T170" i="4"/>
  <c r="R170" i="4"/>
  <c r="P170" i="4"/>
  <c r="BI168" i="4"/>
  <c r="BH168" i="4"/>
  <c r="BG168" i="4"/>
  <c r="BF168" i="4"/>
  <c r="T168" i="4"/>
  <c r="R168" i="4"/>
  <c r="P168" i="4"/>
  <c r="BI165" i="4"/>
  <c r="BH165" i="4"/>
  <c r="BG165" i="4"/>
  <c r="BF165" i="4"/>
  <c r="T165" i="4"/>
  <c r="R165" i="4"/>
  <c r="P165" i="4"/>
  <c r="BI164" i="4"/>
  <c r="BH164" i="4"/>
  <c r="BG164" i="4"/>
  <c r="BF164" i="4"/>
  <c r="T164" i="4"/>
  <c r="R164" i="4"/>
  <c r="P164" i="4"/>
  <c r="BI159" i="4"/>
  <c r="BH159" i="4"/>
  <c r="BG159" i="4"/>
  <c r="BF159" i="4"/>
  <c r="T159" i="4"/>
  <c r="R159" i="4"/>
  <c r="P159" i="4"/>
  <c r="BI156" i="4"/>
  <c r="BH156" i="4"/>
  <c r="BG156" i="4"/>
  <c r="BF156" i="4"/>
  <c r="T156" i="4"/>
  <c r="R156" i="4"/>
  <c r="P156" i="4"/>
  <c r="BI154" i="4"/>
  <c r="BH154" i="4"/>
  <c r="BG154" i="4"/>
  <c r="BF154" i="4"/>
  <c r="T154" i="4"/>
  <c r="R154" i="4"/>
  <c r="P154" i="4"/>
  <c r="BI152" i="4"/>
  <c r="BH152" i="4"/>
  <c r="BG152" i="4"/>
  <c r="BF152" i="4"/>
  <c r="T152" i="4"/>
  <c r="R152" i="4"/>
  <c r="P152" i="4"/>
  <c r="BI150" i="4"/>
  <c r="BH150" i="4"/>
  <c r="BG150" i="4"/>
  <c r="BF150" i="4"/>
  <c r="T150" i="4"/>
  <c r="R150" i="4"/>
  <c r="P150" i="4"/>
  <c r="BI148" i="4"/>
  <c r="BH148" i="4"/>
  <c r="BG148" i="4"/>
  <c r="BF148" i="4"/>
  <c r="T148" i="4"/>
  <c r="R148" i="4"/>
  <c r="P148" i="4"/>
  <c r="BI146" i="4"/>
  <c r="BH146" i="4"/>
  <c r="BG146" i="4"/>
  <c r="BF146" i="4"/>
  <c r="T146" i="4"/>
  <c r="R146" i="4"/>
  <c r="P146" i="4"/>
  <c r="BI144" i="4"/>
  <c r="BH144" i="4"/>
  <c r="BG144" i="4"/>
  <c r="BF144" i="4"/>
  <c r="T144" i="4"/>
  <c r="R144" i="4"/>
  <c r="P144" i="4"/>
  <c r="BI141" i="4"/>
  <c r="BH141" i="4"/>
  <c r="BG141" i="4"/>
  <c r="BF141" i="4"/>
  <c r="T141" i="4"/>
  <c r="R141" i="4"/>
  <c r="P141" i="4"/>
  <c r="BI138" i="4"/>
  <c r="BH138" i="4"/>
  <c r="BG138" i="4"/>
  <c r="BF138" i="4"/>
  <c r="T138" i="4"/>
  <c r="R138" i="4"/>
  <c r="P138" i="4"/>
  <c r="BI136" i="4"/>
  <c r="BH136" i="4"/>
  <c r="BG136" i="4"/>
  <c r="BF136" i="4"/>
  <c r="T136" i="4"/>
  <c r="R136" i="4"/>
  <c r="P136" i="4"/>
  <c r="BI134" i="4"/>
  <c r="BH134" i="4"/>
  <c r="BG134" i="4"/>
  <c r="BF134" i="4"/>
  <c r="T134" i="4"/>
  <c r="R134" i="4"/>
  <c r="P134" i="4"/>
  <c r="BI132" i="4"/>
  <c r="BH132" i="4"/>
  <c r="BG132" i="4"/>
  <c r="BF132" i="4"/>
  <c r="T132" i="4"/>
  <c r="R132" i="4"/>
  <c r="P132" i="4"/>
  <c r="BI130" i="4"/>
  <c r="BH130" i="4"/>
  <c r="BG130" i="4"/>
  <c r="BF130" i="4"/>
  <c r="T130" i="4"/>
  <c r="R130" i="4"/>
  <c r="P130" i="4"/>
  <c r="BI128" i="4"/>
  <c r="BH128" i="4"/>
  <c r="BG128" i="4"/>
  <c r="BF128" i="4"/>
  <c r="T128" i="4"/>
  <c r="R128" i="4"/>
  <c r="P128" i="4"/>
  <c r="BI124" i="4"/>
  <c r="BH124" i="4"/>
  <c r="BG124" i="4"/>
  <c r="BF124" i="4"/>
  <c r="T124" i="4"/>
  <c r="T123" i="4"/>
  <c r="R124" i="4"/>
  <c r="R123" i="4" s="1"/>
  <c r="P124" i="4"/>
  <c r="P123" i="4"/>
  <c r="BI121" i="4"/>
  <c r="BH121" i="4"/>
  <c r="BG121" i="4"/>
  <c r="BF121" i="4"/>
  <c r="T121" i="4"/>
  <c r="R121" i="4"/>
  <c r="P121" i="4"/>
  <c r="BI118" i="4"/>
  <c r="BH118" i="4"/>
  <c r="BG118" i="4"/>
  <c r="BF118" i="4"/>
  <c r="T118" i="4"/>
  <c r="R118" i="4"/>
  <c r="P118" i="4"/>
  <c r="BI116" i="4"/>
  <c r="BH116" i="4"/>
  <c r="BG116" i="4"/>
  <c r="BF116" i="4"/>
  <c r="T116" i="4"/>
  <c r="R116" i="4"/>
  <c r="P116" i="4"/>
  <c r="BI112" i="4"/>
  <c r="BH112" i="4"/>
  <c r="BG112" i="4"/>
  <c r="BF112" i="4"/>
  <c r="T112" i="4"/>
  <c r="R112" i="4"/>
  <c r="P112" i="4"/>
  <c r="BI109" i="4"/>
  <c r="BH109" i="4"/>
  <c r="BG109" i="4"/>
  <c r="BF109" i="4"/>
  <c r="T109" i="4"/>
  <c r="R109" i="4"/>
  <c r="P109" i="4"/>
  <c r="BI106" i="4"/>
  <c r="BH106" i="4"/>
  <c r="BG106" i="4"/>
  <c r="BF106" i="4"/>
  <c r="T106" i="4"/>
  <c r="R106" i="4"/>
  <c r="P106" i="4"/>
  <c r="BI102" i="4"/>
  <c r="BH102" i="4"/>
  <c r="BG102" i="4"/>
  <c r="BF102" i="4"/>
  <c r="T102" i="4"/>
  <c r="R102" i="4"/>
  <c r="P102" i="4"/>
  <c r="BI99" i="4"/>
  <c r="BH99" i="4"/>
  <c r="BG99" i="4"/>
  <c r="BF99" i="4"/>
  <c r="T99" i="4"/>
  <c r="R99" i="4"/>
  <c r="P99" i="4"/>
  <c r="F90" i="4"/>
  <c r="E88" i="4"/>
  <c r="F52" i="4"/>
  <c r="E50" i="4"/>
  <c r="J24" i="4"/>
  <c r="E24" i="4"/>
  <c r="J93" i="4" s="1"/>
  <c r="J23" i="4"/>
  <c r="J21" i="4"/>
  <c r="E21" i="4"/>
  <c r="J92" i="4" s="1"/>
  <c r="J20" i="4"/>
  <c r="J18" i="4"/>
  <c r="E18" i="4"/>
  <c r="F93" i="4" s="1"/>
  <c r="J17" i="4"/>
  <c r="J15" i="4"/>
  <c r="E15" i="4"/>
  <c r="F92" i="4" s="1"/>
  <c r="J14" i="4"/>
  <c r="J12" i="4"/>
  <c r="J52" i="4"/>
  <c r="E7" i="4"/>
  <c r="E86" i="4"/>
  <c r="J37" i="3"/>
  <c r="J36" i="3"/>
  <c r="AY56" i="1" s="1"/>
  <c r="J35" i="3"/>
  <c r="AX56" i="1" s="1"/>
  <c r="BI328" i="3"/>
  <c r="BH328" i="3"/>
  <c r="BG328" i="3"/>
  <c r="BF328" i="3"/>
  <c r="T328" i="3"/>
  <c r="R328" i="3"/>
  <c r="P328" i="3"/>
  <c r="BI326" i="3"/>
  <c r="BH326" i="3"/>
  <c r="BG326" i="3"/>
  <c r="BF326" i="3"/>
  <c r="T326" i="3"/>
  <c r="R326" i="3"/>
  <c r="P326" i="3"/>
  <c r="BI318" i="3"/>
  <c r="BH318" i="3"/>
  <c r="BG318" i="3"/>
  <c r="BF318" i="3"/>
  <c r="T318" i="3"/>
  <c r="R318" i="3"/>
  <c r="P318" i="3"/>
  <c r="BI316" i="3"/>
  <c r="BH316" i="3"/>
  <c r="BG316" i="3"/>
  <c r="BF316" i="3"/>
  <c r="T316" i="3"/>
  <c r="R316" i="3"/>
  <c r="P316" i="3"/>
  <c r="BI312" i="3"/>
  <c r="BH312" i="3"/>
  <c r="BG312" i="3"/>
  <c r="BF312" i="3"/>
  <c r="T312" i="3"/>
  <c r="R312" i="3"/>
  <c r="P312" i="3"/>
  <c r="BI309" i="3"/>
  <c r="BH309" i="3"/>
  <c r="BG309" i="3"/>
  <c r="BF309" i="3"/>
  <c r="T309" i="3"/>
  <c r="R309" i="3"/>
  <c r="P309" i="3"/>
  <c r="BI307" i="3"/>
  <c r="BH307" i="3"/>
  <c r="BG307" i="3"/>
  <c r="BF307" i="3"/>
  <c r="T307" i="3"/>
  <c r="R307" i="3"/>
  <c r="P307" i="3"/>
  <c r="BI302" i="3"/>
  <c r="BH302" i="3"/>
  <c r="BG302" i="3"/>
  <c r="BF302" i="3"/>
  <c r="T302" i="3"/>
  <c r="R302" i="3"/>
  <c r="P302" i="3"/>
  <c r="BI299" i="3"/>
  <c r="BH299" i="3"/>
  <c r="BG299" i="3"/>
  <c r="BF299" i="3"/>
  <c r="T299" i="3"/>
  <c r="R299" i="3"/>
  <c r="P299" i="3"/>
  <c r="BI294" i="3"/>
  <c r="BH294" i="3"/>
  <c r="BG294" i="3"/>
  <c r="BF294" i="3"/>
  <c r="T294" i="3"/>
  <c r="R294" i="3"/>
  <c r="P294" i="3"/>
  <c r="BI289" i="3"/>
  <c r="BH289" i="3"/>
  <c r="BG289" i="3"/>
  <c r="BF289" i="3"/>
  <c r="T289" i="3"/>
  <c r="R289" i="3"/>
  <c r="P289" i="3"/>
  <c r="BI283" i="3"/>
  <c r="BH283" i="3"/>
  <c r="BG283" i="3"/>
  <c r="BF283" i="3"/>
  <c r="T283" i="3"/>
  <c r="R283" i="3"/>
  <c r="P283" i="3"/>
  <c r="BI278" i="3"/>
  <c r="BH278" i="3"/>
  <c r="BG278" i="3"/>
  <c r="BF278" i="3"/>
  <c r="T278" i="3"/>
  <c r="R278" i="3"/>
  <c r="P278" i="3"/>
  <c r="BI275" i="3"/>
  <c r="BH275" i="3"/>
  <c r="BG275" i="3"/>
  <c r="BF275" i="3"/>
  <c r="T275" i="3"/>
  <c r="R275" i="3"/>
  <c r="P275" i="3"/>
  <c r="BI270" i="3"/>
  <c r="BH270" i="3"/>
  <c r="BG270" i="3"/>
  <c r="BF270" i="3"/>
  <c r="T270" i="3"/>
  <c r="R270" i="3"/>
  <c r="P270" i="3"/>
  <c r="BI268" i="3"/>
  <c r="BH268" i="3"/>
  <c r="BG268" i="3"/>
  <c r="BF268" i="3"/>
  <c r="T268" i="3"/>
  <c r="R268" i="3"/>
  <c r="P268" i="3"/>
  <c r="BI263" i="3"/>
  <c r="BH263" i="3"/>
  <c r="BG263" i="3"/>
  <c r="BF263" i="3"/>
  <c r="T263" i="3"/>
  <c r="R263" i="3"/>
  <c r="P263" i="3"/>
  <c r="BI258" i="3"/>
  <c r="BH258" i="3"/>
  <c r="BG258" i="3"/>
  <c r="BF258" i="3"/>
  <c r="T258" i="3"/>
  <c r="R258" i="3"/>
  <c r="P258" i="3"/>
  <c r="BI256" i="3"/>
  <c r="BH256" i="3"/>
  <c r="BG256" i="3"/>
  <c r="BF256" i="3"/>
  <c r="T256" i="3"/>
  <c r="R256" i="3"/>
  <c r="P256" i="3"/>
  <c r="BI253" i="3"/>
  <c r="BH253" i="3"/>
  <c r="BG253" i="3"/>
  <c r="BF253" i="3"/>
  <c r="T253" i="3"/>
  <c r="R253" i="3"/>
  <c r="P253" i="3"/>
  <c r="BI252" i="3"/>
  <c r="BH252" i="3"/>
  <c r="BG252" i="3"/>
  <c r="BF252" i="3"/>
  <c r="T252" i="3"/>
  <c r="R252" i="3"/>
  <c r="P252" i="3"/>
  <c r="BI250" i="3"/>
  <c r="BH250" i="3"/>
  <c r="BG250" i="3"/>
  <c r="BF250" i="3"/>
  <c r="T250" i="3"/>
  <c r="R250" i="3"/>
  <c r="P250" i="3"/>
  <c r="BI249" i="3"/>
  <c r="BH249" i="3"/>
  <c r="BG249" i="3"/>
  <c r="BF249" i="3"/>
  <c r="T249" i="3"/>
  <c r="R249" i="3"/>
  <c r="P249" i="3"/>
  <c r="BI246" i="3"/>
  <c r="BH246" i="3"/>
  <c r="BG246" i="3"/>
  <c r="BF246" i="3"/>
  <c r="T246" i="3"/>
  <c r="R246" i="3"/>
  <c r="P246" i="3"/>
  <c r="BI243" i="3"/>
  <c r="BH243" i="3"/>
  <c r="BG243" i="3"/>
  <c r="BF243" i="3"/>
  <c r="T243" i="3"/>
  <c r="R243" i="3"/>
  <c r="P243" i="3"/>
  <c r="BI242" i="3"/>
  <c r="BH242" i="3"/>
  <c r="BG242" i="3"/>
  <c r="BF242" i="3"/>
  <c r="T242" i="3"/>
  <c r="R242" i="3"/>
  <c r="P242" i="3"/>
  <c r="BI240" i="3"/>
  <c r="BH240" i="3"/>
  <c r="BG240" i="3"/>
  <c r="BF240" i="3"/>
  <c r="T240" i="3"/>
  <c r="R240" i="3"/>
  <c r="P240" i="3"/>
  <c r="BI238" i="3"/>
  <c r="BH238" i="3"/>
  <c r="BG238" i="3"/>
  <c r="BF238" i="3"/>
  <c r="T238" i="3"/>
  <c r="R238" i="3"/>
  <c r="P238" i="3"/>
  <c r="BI236" i="3"/>
  <c r="BH236" i="3"/>
  <c r="BG236" i="3"/>
  <c r="BF236" i="3"/>
  <c r="T236" i="3"/>
  <c r="R236" i="3"/>
  <c r="P236" i="3"/>
  <c r="BI234" i="3"/>
  <c r="BH234" i="3"/>
  <c r="BG234" i="3"/>
  <c r="BF234" i="3"/>
  <c r="T234" i="3"/>
  <c r="R234" i="3"/>
  <c r="P234" i="3"/>
  <c r="BI232" i="3"/>
  <c r="BH232" i="3"/>
  <c r="BG232" i="3"/>
  <c r="BF232" i="3"/>
  <c r="T232" i="3"/>
  <c r="T231" i="3" s="1"/>
  <c r="R232" i="3"/>
  <c r="R231" i="3" s="1"/>
  <c r="P232" i="3"/>
  <c r="P231" i="3" s="1"/>
  <c r="BI229" i="3"/>
  <c r="BH229" i="3"/>
  <c r="BG229" i="3"/>
  <c r="BF229" i="3"/>
  <c r="T229" i="3"/>
  <c r="R229" i="3"/>
  <c r="P229" i="3"/>
  <c r="BI227" i="3"/>
  <c r="BH227" i="3"/>
  <c r="BG227" i="3"/>
  <c r="BF227" i="3"/>
  <c r="T227" i="3"/>
  <c r="R227" i="3"/>
  <c r="P227" i="3"/>
  <c r="BI224" i="3"/>
  <c r="BH224" i="3"/>
  <c r="BG224" i="3"/>
  <c r="BF224" i="3"/>
  <c r="T224" i="3"/>
  <c r="R224" i="3"/>
  <c r="P224" i="3"/>
  <c r="BI222" i="3"/>
  <c r="BH222" i="3"/>
  <c r="BG222" i="3"/>
  <c r="BF222" i="3"/>
  <c r="T222" i="3"/>
  <c r="R222" i="3"/>
  <c r="P222" i="3"/>
  <c r="BI220" i="3"/>
  <c r="BH220" i="3"/>
  <c r="BG220" i="3"/>
  <c r="BF220" i="3"/>
  <c r="T220" i="3"/>
  <c r="R220" i="3"/>
  <c r="P220" i="3"/>
  <c r="BI218" i="3"/>
  <c r="BH218" i="3"/>
  <c r="BG218" i="3"/>
  <c r="BF218" i="3"/>
  <c r="T218" i="3"/>
  <c r="R218" i="3"/>
  <c r="P218" i="3"/>
  <c r="BI216" i="3"/>
  <c r="BH216" i="3"/>
  <c r="BG216" i="3"/>
  <c r="BF216" i="3"/>
  <c r="T216" i="3"/>
  <c r="R216" i="3"/>
  <c r="P216" i="3"/>
  <c r="BI213" i="3"/>
  <c r="BH213" i="3"/>
  <c r="BG213" i="3"/>
  <c r="BF213" i="3"/>
  <c r="T213" i="3"/>
  <c r="R213" i="3"/>
  <c r="P213" i="3"/>
  <c r="BI212" i="3"/>
  <c r="BH212" i="3"/>
  <c r="BG212" i="3"/>
  <c r="BF212" i="3"/>
  <c r="T212" i="3"/>
  <c r="R212" i="3"/>
  <c r="P212" i="3"/>
  <c r="BI211" i="3"/>
  <c r="BH211" i="3"/>
  <c r="BG211" i="3"/>
  <c r="BF211" i="3"/>
  <c r="T211" i="3"/>
  <c r="R211" i="3"/>
  <c r="P211" i="3"/>
  <c r="BI210" i="3"/>
  <c r="BH210" i="3"/>
  <c r="BG210" i="3"/>
  <c r="BF210" i="3"/>
  <c r="T210" i="3"/>
  <c r="R210" i="3"/>
  <c r="P210" i="3"/>
  <c r="BI208" i="3"/>
  <c r="BH208" i="3"/>
  <c r="BG208" i="3"/>
  <c r="BF208" i="3"/>
  <c r="T208" i="3"/>
  <c r="R208" i="3"/>
  <c r="P208" i="3"/>
  <c r="BI206" i="3"/>
  <c r="BH206" i="3"/>
  <c r="BG206" i="3"/>
  <c r="BF206" i="3"/>
  <c r="T206" i="3"/>
  <c r="R206" i="3"/>
  <c r="P206" i="3"/>
  <c r="BI204" i="3"/>
  <c r="BH204" i="3"/>
  <c r="BG204" i="3"/>
  <c r="BF204" i="3"/>
  <c r="T204" i="3"/>
  <c r="R204" i="3"/>
  <c r="P204" i="3"/>
  <c r="BI202" i="3"/>
  <c r="BH202" i="3"/>
  <c r="BG202" i="3"/>
  <c r="BF202" i="3"/>
  <c r="T202" i="3"/>
  <c r="R202" i="3"/>
  <c r="P202" i="3"/>
  <c r="BI200" i="3"/>
  <c r="BH200" i="3"/>
  <c r="BG200" i="3"/>
  <c r="BF200" i="3"/>
  <c r="T200" i="3"/>
  <c r="R200" i="3"/>
  <c r="P200" i="3"/>
  <c r="BI197" i="3"/>
  <c r="BH197" i="3"/>
  <c r="BG197" i="3"/>
  <c r="BF197" i="3"/>
  <c r="T197" i="3"/>
  <c r="R197" i="3"/>
  <c r="P197" i="3"/>
  <c r="BI195" i="3"/>
  <c r="BH195" i="3"/>
  <c r="BG195" i="3"/>
  <c r="BF195" i="3"/>
  <c r="T195" i="3"/>
  <c r="R195" i="3"/>
  <c r="P195" i="3"/>
  <c r="BI193" i="3"/>
  <c r="BH193" i="3"/>
  <c r="BG193" i="3"/>
  <c r="BF193" i="3"/>
  <c r="T193" i="3"/>
  <c r="R193" i="3"/>
  <c r="P193" i="3"/>
  <c r="BI191" i="3"/>
  <c r="BH191" i="3"/>
  <c r="BG191" i="3"/>
  <c r="BF191" i="3"/>
  <c r="T191" i="3"/>
  <c r="R191" i="3"/>
  <c r="P191" i="3"/>
  <c r="BI189" i="3"/>
  <c r="BH189" i="3"/>
  <c r="BG189" i="3"/>
  <c r="BF189" i="3"/>
  <c r="T189" i="3"/>
  <c r="R189" i="3"/>
  <c r="P189" i="3"/>
  <c r="BI186" i="3"/>
  <c r="BH186" i="3"/>
  <c r="BG186" i="3"/>
  <c r="BF186" i="3"/>
  <c r="T186" i="3"/>
  <c r="R186" i="3"/>
  <c r="P186" i="3"/>
  <c r="BI184" i="3"/>
  <c r="BH184" i="3"/>
  <c r="BG184" i="3"/>
  <c r="BF184" i="3"/>
  <c r="T184" i="3"/>
  <c r="R184" i="3"/>
  <c r="P184" i="3"/>
  <c r="BI182" i="3"/>
  <c r="BH182" i="3"/>
  <c r="BG182" i="3"/>
  <c r="BF182" i="3"/>
  <c r="T182" i="3"/>
  <c r="R182" i="3"/>
  <c r="P182" i="3"/>
  <c r="BI179" i="3"/>
  <c r="BH179" i="3"/>
  <c r="BG179" i="3"/>
  <c r="BF179" i="3"/>
  <c r="T179" i="3"/>
  <c r="R179" i="3"/>
  <c r="P179" i="3"/>
  <c r="BI177" i="3"/>
  <c r="BH177" i="3"/>
  <c r="BG177" i="3"/>
  <c r="BF177" i="3"/>
  <c r="T177" i="3"/>
  <c r="R177" i="3"/>
  <c r="P177" i="3"/>
  <c r="BI175" i="3"/>
  <c r="BH175" i="3"/>
  <c r="BG175" i="3"/>
  <c r="BF175" i="3"/>
  <c r="T175" i="3"/>
  <c r="R175" i="3"/>
  <c r="P175" i="3"/>
  <c r="BI173" i="3"/>
  <c r="BH173" i="3"/>
  <c r="BG173" i="3"/>
  <c r="BF173" i="3"/>
  <c r="T173" i="3"/>
  <c r="R173" i="3"/>
  <c r="P173" i="3"/>
  <c r="BI167" i="3"/>
  <c r="BH167" i="3"/>
  <c r="BG167" i="3"/>
  <c r="BF167" i="3"/>
  <c r="T167" i="3"/>
  <c r="R167" i="3"/>
  <c r="P167" i="3"/>
  <c r="BI164" i="3"/>
  <c r="BH164" i="3"/>
  <c r="BG164" i="3"/>
  <c r="BF164" i="3"/>
  <c r="T164" i="3"/>
  <c r="R164" i="3"/>
  <c r="P164" i="3"/>
  <c r="BI161" i="3"/>
  <c r="BH161" i="3"/>
  <c r="BG161" i="3"/>
  <c r="BF161" i="3"/>
  <c r="T161" i="3"/>
  <c r="R161" i="3"/>
  <c r="P161" i="3"/>
  <c r="BI155" i="3"/>
  <c r="BH155" i="3"/>
  <c r="BG155" i="3"/>
  <c r="BF155" i="3"/>
  <c r="T155" i="3"/>
  <c r="R155" i="3"/>
  <c r="P155" i="3"/>
  <c r="BI152" i="3"/>
  <c r="BH152" i="3"/>
  <c r="BG152" i="3"/>
  <c r="BF152" i="3"/>
  <c r="T152" i="3"/>
  <c r="R152" i="3"/>
  <c r="P152" i="3"/>
  <c r="BI151" i="3"/>
  <c r="BH151" i="3"/>
  <c r="BG151" i="3"/>
  <c r="BF151" i="3"/>
  <c r="T151" i="3"/>
  <c r="R151" i="3"/>
  <c r="P151" i="3"/>
  <c r="BI149" i="3"/>
  <c r="BH149" i="3"/>
  <c r="BG149" i="3"/>
  <c r="BF149" i="3"/>
  <c r="T149" i="3"/>
  <c r="R149" i="3"/>
  <c r="P149" i="3"/>
  <c r="BI147" i="3"/>
  <c r="BH147" i="3"/>
  <c r="BG147" i="3"/>
  <c r="BF147" i="3"/>
  <c r="T147" i="3"/>
  <c r="R147" i="3"/>
  <c r="P147" i="3"/>
  <c r="BI145" i="3"/>
  <c r="BH145" i="3"/>
  <c r="BG145" i="3"/>
  <c r="BF145" i="3"/>
  <c r="T145" i="3"/>
  <c r="R145" i="3"/>
  <c r="P145" i="3"/>
  <c r="BI142" i="3"/>
  <c r="BH142" i="3"/>
  <c r="BG142" i="3"/>
  <c r="BF142" i="3"/>
  <c r="T142" i="3"/>
  <c r="R142" i="3"/>
  <c r="P142" i="3"/>
  <c r="BI138" i="3"/>
  <c r="BH138" i="3"/>
  <c r="BG138" i="3"/>
  <c r="BF138" i="3"/>
  <c r="T138" i="3"/>
  <c r="T137" i="3" s="1"/>
  <c r="R138" i="3"/>
  <c r="R137" i="3" s="1"/>
  <c r="P138" i="3"/>
  <c r="P137" i="3" s="1"/>
  <c r="BI135" i="3"/>
  <c r="BH135" i="3"/>
  <c r="BG135" i="3"/>
  <c r="BF135" i="3"/>
  <c r="T135" i="3"/>
  <c r="R135" i="3"/>
  <c r="P135" i="3"/>
  <c r="BI132" i="3"/>
  <c r="BH132" i="3"/>
  <c r="BG132" i="3"/>
  <c r="BF132" i="3"/>
  <c r="T132" i="3"/>
  <c r="R132" i="3"/>
  <c r="P132" i="3"/>
  <c r="BI130" i="3"/>
  <c r="BH130" i="3"/>
  <c r="BG130" i="3"/>
  <c r="BF130" i="3"/>
  <c r="T130" i="3"/>
  <c r="R130" i="3"/>
  <c r="P130" i="3"/>
  <c r="BI127" i="3"/>
  <c r="BH127" i="3"/>
  <c r="BG127" i="3"/>
  <c r="BF127" i="3"/>
  <c r="T127" i="3"/>
  <c r="R127" i="3"/>
  <c r="P127" i="3"/>
  <c r="BI125" i="3"/>
  <c r="BH125" i="3"/>
  <c r="BG125" i="3"/>
  <c r="BF125" i="3"/>
  <c r="T125" i="3"/>
  <c r="R125" i="3"/>
  <c r="P125" i="3"/>
  <c r="BI123" i="3"/>
  <c r="BH123" i="3"/>
  <c r="BG123" i="3"/>
  <c r="BF123" i="3"/>
  <c r="T123" i="3"/>
  <c r="R123" i="3"/>
  <c r="P123" i="3"/>
  <c r="BI120" i="3"/>
  <c r="BH120" i="3"/>
  <c r="BG120" i="3"/>
  <c r="BF120" i="3"/>
  <c r="T120" i="3"/>
  <c r="R120" i="3"/>
  <c r="P120" i="3"/>
  <c r="BI117" i="3"/>
  <c r="BH117" i="3"/>
  <c r="BG117" i="3"/>
  <c r="BF117" i="3"/>
  <c r="T117" i="3"/>
  <c r="R117" i="3"/>
  <c r="P117" i="3"/>
  <c r="BI110" i="3"/>
  <c r="BH110" i="3"/>
  <c r="BG110" i="3"/>
  <c r="BF110" i="3"/>
  <c r="T110" i="3"/>
  <c r="T109" i="3" s="1"/>
  <c r="R110" i="3"/>
  <c r="R109" i="3" s="1"/>
  <c r="P110" i="3"/>
  <c r="P109" i="3" s="1"/>
  <c r="BI106" i="3"/>
  <c r="BH106" i="3"/>
  <c r="BG106" i="3"/>
  <c r="BF106" i="3"/>
  <c r="T106" i="3"/>
  <c r="R106" i="3"/>
  <c r="P106" i="3"/>
  <c r="BI103" i="3"/>
  <c r="BH103" i="3"/>
  <c r="BG103" i="3"/>
  <c r="BF103" i="3"/>
  <c r="T103" i="3"/>
  <c r="R103" i="3"/>
  <c r="P103" i="3"/>
  <c r="BI100" i="3"/>
  <c r="BH100" i="3"/>
  <c r="BG100" i="3"/>
  <c r="BF100" i="3"/>
  <c r="T100" i="3"/>
  <c r="R100" i="3"/>
  <c r="P100" i="3"/>
  <c r="F91" i="3"/>
  <c r="E89" i="3"/>
  <c r="F52" i="3"/>
  <c r="E50" i="3"/>
  <c r="J24" i="3"/>
  <c r="E24" i="3"/>
  <c r="J94" i="3" s="1"/>
  <c r="J23" i="3"/>
  <c r="J21" i="3"/>
  <c r="E21" i="3"/>
  <c r="J54" i="3" s="1"/>
  <c r="J20" i="3"/>
  <c r="J18" i="3"/>
  <c r="E18" i="3"/>
  <c r="F94" i="3" s="1"/>
  <c r="J17" i="3"/>
  <c r="J15" i="3"/>
  <c r="E15" i="3"/>
  <c r="F93" i="3" s="1"/>
  <c r="J14" i="3"/>
  <c r="J12" i="3"/>
  <c r="J91" i="3"/>
  <c r="E7" i="3"/>
  <c r="E87" i="3"/>
  <c r="J37" i="2"/>
  <c r="J36" i="2"/>
  <c r="AY55" i="1" s="1"/>
  <c r="J35" i="2"/>
  <c r="AX55" i="1" s="1"/>
  <c r="BI311" i="2"/>
  <c r="BH311" i="2"/>
  <c r="BG311" i="2"/>
  <c r="BF311" i="2"/>
  <c r="T311" i="2"/>
  <c r="R311" i="2"/>
  <c r="P311" i="2"/>
  <c r="BI309" i="2"/>
  <c r="BH309" i="2"/>
  <c r="BG309" i="2"/>
  <c r="BF309" i="2"/>
  <c r="T309" i="2"/>
  <c r="R309" i="2"/>
  <c r="P309" i="2"/>
  <c r="BI307" i="2"/>
  <c r="BH307" i="2"/>
  <c r="BG307" i="2"/>
  <c r="BF307" i="2"/>
  <c r="T307" i="2"/>
  <c r="R307" i="2"/>
  <c r="P307" i="2"/>
  <c r="BI304" i="2"/>
  <c r="BH304" i="2"/>
  <c r="BG304" i="2"/>
  <c r="BF304" i="2"/>
  <c r="T304" i="2"/>
  <c r="R304" i="2"/>
  <c r="P304" i="2"/>
  <c r="BI302" i="2"/>
  <c r="BH302" i="2"/>
  <c r="BG302" i="2"/>
  <c r="BF302" i="2"/>
  <c r="T302" i="2"/>
  <c r="R302" i="2"/>
  <c r="P302" i="2"/>
  <c r="BI300" i="2"/>
  <c r="BH300" i="2"/>
  <c r="BG300" i="2"/>
  <c r="BF300" i="2"/>
  <c r="T300" i="2"/>
  <c r="R300" i="2"/>
  <c r="P300" i="2"/>
  <c r="BI298" i="2"/>
  <c r="BH298" i="2"/>
  <c r="BG298" i="2"/>
  <c r="BF298" i="2"/>
  <c r="T298" i="2"/>
  <c r="R298" i="2"/>
  <c r="P298" i="2"/>
  <c r="BI296" i="2"/>
  <c r="BH296" i="2"/>
  <c r="BG296" i="2"/>
  <c r="BF296" i="2"/>
  <c r="T296" i="2"/>
  <c r="R296" i="2"/>
  <c r="P296" i="2"/>
  <c r="BI294" i="2"/>
  <c r="BH294" i="2"/>
  <c r="BG294" i="2"/>
  <c r="BF294" i="2"/>
  <c r="T294" i="2"/>
  <c r="R294" i="2"/>
  <c r="P294" i="2"/>
  <c r="BI291" i="2"/>
  <c r="BH291" i="2"/>
  <c r="BG291" i="2"/>
  <c r="BF291" i="2"/>
  <c r="T291" i="2"/>
  <c r="R291" i="2"/>
  <c r="P291" i="2"/>
  <c r="BI289" i="2"/>
  <c r="BH289" i="2"/>
  <c r="BG289" i="2"/>
  <c r="BF289" i="2"/>
  <c r="T289" i="2"/>
  <c r="R289" i="2"/>
  <c r="P289" i="2"/>
  <c r="BI287" i="2"/>
  <c r="BH287" i="2"/>
  <c r="BG287" i="2"/>
  <c r="BF287" i="2"/>
  <c r="T287" i="2"/>
  <c r="R287" i="2"/>
  <c r="P287" i="2"/>
  <c r="BI285" i="2"/>
  <c r="BH285" i="2"/>
  <c r="BG285" i="2"/>
  <c r="BF285" i="2"/>
  <c r="T285" i="2"/>
  <c r="R285" i="2"/>
  <c r="P285" i="2"/>
  <c r="BI283" i="2"/>
  <c r="BH283" i="2"/>
  <c r="BG283" i="2"/>
  <c r="BF283" i="2"/>
  <c r="T283" i="2"/>
  <c r="R283" i="2"/>
  <c r="P283" i="2"/>
  <c r="BI281" i="2"/>
  <c r="BH281" i="2"/>
  <c r="BG281" i="2"/>
  <c r="BF281" i="2"/>
  <c r="T281" i="2"/>
  <c r="R281" i="2"/>
  <c r="P281" i="2"/>
  <c r="BI279" i="2"/>
  <c r="BH279" i="2"/>
  <c r="BG279" i="2"/>
  <c r="BF279" i="2"/>
  <c r="T279" i="2"/>
  <c r="R279" i="2"/>
  <c r="P279" i="2"/>
  <c r="BI277" i="2"/>
  <c r="BH277" i="2"/>
  <c r="BG277" i="2"/>
  <c r="BF277" i="2"/>
  <c r="T277" i="2"/>
  <c r="R277" i="2"/>
  <c r="P277" i="2"/>
  <c r="BI275" i="2"/>
  <c r="BH275" i="2"/>
  <c r="BG275" i="2"/>
  <c r="BF275" i="2"/>
  <c r="T275" i="2"/>
  <c r="R275" i="2"/>
  <c r="P275" i="2"/>
  <c r="BI273" i="2"/>
  <c r="BH273" i="2"/>
  <c r="BG273" i="2"/>
  <c r="BF273" i="2"/>
  <c r="T273" i="2"/>
  <c r="R273" i="2"/>
  <c r="P273" i="2"/>
  <c r="BI271" i="2"/>
  <c r="BH271" i="2"/>
  <c r="BG271" i="2"/>
  <c r="BF271" i="2"/>
  <c r="T271" i="2"/>
  <c r="R271" i="2"/>
  <c r="P271" i="2"/>
  <c r="BI269" i="2"/>
  <c r="BH269" i="2"/>
  <c r="BG269" i="2"/>
  <c r="BF269" i="2"/>
  <c r="T269" i="2"/>
  <c r="R269" i="2"/>
  <c r="P269" i="2"/>
  <c r="BI267" i="2"/>
  <c r="BH267" i="2"/>
  <c r="BG267" i="2"/>
  <c r="BF267" i="2"/>
  <c r="T267" i="2"/>
  <c r="R267" i="2"/>
  <c r="P267" i="2"/>
  <c r="BI264" i="2"/>
  <c r="BH264" i="2"/>
  <c r="BG264" i="2"/>
  <c r="BF264" i="2"/>
  <c r="T264" i="2"/>
  <c r="R264" i="2"/>
  <c r="P264" i="2"/>
  <c r="BI262" i="2"/>
  <c r="BH262" i="2"/>
  <c r="BG262" i="2"/>
  <c r="BF262" i="2"/>
  <c r="T262" i="2"/>
  <c r="R262" i="2"/>
  <c r="P262" i="2"/>
  <c r="BI260" i="2"/>
  <c r="BH260" i="2"/>
  <c r="BG260" i="2"/>
  <c r="BF260" i="2"/>
  <c r="T260" i="2"/>
  <c r="R260" i="2"/>
  <c r="P260" i="2"/>
  <c r="BI258" i="2"/>
  <c r="BH258" i="2"/>
  <c r="BG258" i="2"/>
  <c r="BF258" i="2"/>
  <c r="T258" i="2"/>
  <c r="R258" i="2"/>
  <c r="P258" i="2"/>
  <c r="BI256" i="2"/>
  <c r="BH256" i="2"/>
  <c r="BG256" i="2"/>
  <c r="BF256" i="2"/>
  <c r="T256" i="2"/>
  <c r="R256" i="2"/>
  <c r="P256" i="2"/>
  <c r="BI254" i="2"/>
  <c r="BH254" i="2"/>
  <c r="BG254" i="2"/>
  <c r="BF254" i="2"/>
  <c r="T254" i="2"/>
  <c r="R254" i="2"/>
  <c r="P254" i="2"/>
  <c r="BI253" i="2"/>
  <c r="BH253" i="2"/>
  <c r="BG253" i="2"/>
  <c r="BF253" i="2"/>
  <c r="T253" i="2"/>
  <c r="R253" i="2"/>
  <c r="P253" i="2"/>
  <c r="BI251" i="2"/>
  <c r="BH251" i="2"/>
  <c r="BG251" i="2"/>
  <c r="BF251" i="2"/>
  <c r="T251" i="2"/>
  <c r="R251" i="2"/>
  <c r="P251" i="2"/>
  <c r="BI249" i="2"/>
  <c r="BH249" i="2"/>
  <c r="BG249" i="2"/>
  <c r="BF249" i="2"/>
  <c r="T249" i="2"/>
  <c r="R249" i="2"/>
  <c r="P249" i="2"/>
  <c r="BI247" i="2"/>
  <c r="BH247" i="2"/>
  <c r="BG247" i="2"/>
  <c r="BF247" i="2"/>
  <c r="T247" i="2"/>
  <c r="R247" i="2"/>
  <c r="P247" i="2"/>
  <c r="BI245" i="2"/>
  <c r="BH245" i="2"/>
  <c r="BG245" i="2"/>
  <c r="BF245" i="2"/>
  <c r="T245" i="2"/>
  <c r="R245" i="2"/>
  <c r="P245" i="2"/>
  <c r="BI243" i="2"/>
  <c r="BH243" i="2"/>
  <c r="BG243" i="2"/>
  <c r="BF243" i="2"/>
  <c r="T243" i="2"/>
  <c r="R243" i="2"/>
  <c r="P243" i="2"/>
  <c r="BI240" i="2"/>
  <c r="BH240" i="2"/>
  <c r="BG240" i="2"/>
  <c r="BF240" i="2"/>
  <c r="T240" i="2"/>
  <c r="R240" i="2"/>
  <c r="P240" i="2"/>
  <c r="BI238" i="2"/>
  <c r="BH238" i="2"/>
  <c r="BG238" i="2"/>
  <c r="BF238" i="2"/>
  <c r="T238" i="2"/>
  <c r="R238" i="2"/>
  <c r="P238" i="2"/>
  <c r="BI235" i="2"/>
  <c r="BH235" i="2"/>
  <c r="BG235" i="2"/>
  <c r="BF235" i="2"/>
  <c r="T235" i="2"/>
  <c r="R235" i="2"/>
  <c r="P235" i="2"/>
  <c r="BI233" i="2"/>
  <c r="BH233" i="2"/>
  <c r="BG233" i="2"/>
  <c r="BF233" i="2"/>
  <c r="T233" i="2"/>
  <c r="R233" i="2"/>
  <c r="P233" i="2"/>
  <c r="BI231" i="2"/>
  <c r="BH231" i="2"/>
  <c r="BG231" i="2"/>
  <c r="BF231" i="2"/>
  <c r="T231" i="2"/>
  <c r="R231" i="2"/>
  <c r="P231" i="2"/>
  <c r="BI229" i="2"/>
  <c r="BH229" i="2"/>
  <c r="BG229" i="2"/>
  <c r="BF229" i="2"/>
  <c r="T229" i="2"/>
  <c r="R229" i="2"/>
  <c r="P229" i="2"/>
  <c r="BI228" i="2"/>
  <c r="BH228" i="2"/>
  <c r="BG228" i="2"/>
  <c r="BF228" i="2"/>
  <c r="T228" i="2"/>
  <c r="R228" i="2"/>
  <c r="P228" i="2"/>
  <c r="BI226" i="2"/>
  <c r="BH226" i="2"/>
  <c r="BG226" i="2"/>
  <c r="BF226" i="2"/>
  <c r="T226" i="2"/>
  <c r="R226" i="2"/>
  <c r="P226" i="2"/>
  <c r="BI224" i="2"/>
  <c r="BH224" i="2"/>
  <c r="BG224" i="2"/>
  <c r="BF224" i="2"/>
  <c r="T224" i="2"/>
  <c r="R224" i="2"/>
  <c r="P224" i="2"/>
  <c r="BI223" i="2"/>
  <c r="BH223" i="2"/>
  <c r="BG223" i="2"/>
  <c r="BF223" i="2"/>
  <c r="T223" i="2"/>
  <c r="R223" i="2"/>
  <c r="P223" i="2"/>
  <c r="BI221" i="2"/>
  <c r="BH221" i="2"/>
  <c r="BG221" i="2"/>
  <c r="BF221" i="2"/>
  <c r="T221" i="2"/>
  <c r="R221" i="2"/>
  <c r="P221" i="2"/>
  <c r="BI220" i="2"/>
  <c r="BH220" i="2"/>
  <c r="BG220" i="2"/>
  <c r="BF220" i="2"/>
  <c r="T220" i="2"/>
  <c r="R220" i="2"/>
  <c r="P220" i="2"/>
  <c r="BI218" i="2"/>
  <c r="BH218" i="2"/>
  <c r="BG218" i="2"/>
  <c r="BF218" i="2"/>
  <c r="T218" i="2"/>
  <c r="R218" i="2"/>
  <c r="P218" i="2"/>
  <c r="BI216" i="2"/>
  <c r="BH216" i="2"/>
  <c r="BG216" i="2"/>
  <c r="BF216" i="2"/>
  <c r="T216" i="2"/>
  <c r="R216" i="2"/>
  <c r="P216" i="2"/>
  <c r="BI214" i="2"/>
  <c r="BH214" i="2"/>
  <c r="BG214" i="2"/>
  <c r="BF214" i="2"/>
  <c r="T214" i="2"/>
  <c r="R214" i="2"/>
  <c r="P214" i="2"/>
  <c r="BI212" i="2"/>
  <c r="BH212" i="2"/>
  <c r="BG212" i="2"/>
  <c r="BF212" i="2"/>
  <c r="T212" i="2"/>
  <c r="R212" i="2"/>
  <c r="P212" i="2"/>
  <c r="BI210" i="2"/>
  <c r="BH210" i="2"/>
  <c r="BG210" i="2"/>
  <c r="BF210" i="2"/>
  <c r="T210" i="2"/>
  <c r="R210" i="2"/>
  <c r="P210" i="2"/>
  <c r="BI208" i="2"/>
  <c r="BH208" i="2"/>
  <c r="BG208" i="2"/>
  <c r="BF208" i="2"/>
  <c r="T208" i="2"/>
  <c r="R208" i="2"/>
  <c r="P208" i="2"/>
  <c r="BI206" i="2"/>
  <c r="BH206" i="2"/>
  <c r="BG206" i="2"/>
  <c r="BF206" i="2"/>
  <c r="T206" i="2"/>
  <c r="R206" i="2"/>
  <c r="P206" i="2"/>
  <c r="BI204" i="2"/>
  <c r="BH204" i="2"/>
  <c r="BG204" i="2"/>
  <c r="BF204" i="2"/>
  <c r="T204" i="2"/>
  <c r="R204" i="2"/>
  <c r="P204" i="2"/>
  <c r="BI202" i="2"/>
  <c r="BH202" i="2"/>
  <c r="BG202" i="2"/>
  <c r="BF202" i="2"/>
  <c r="T202" i="2"/>
  <c r="R202" i="2"/>
  <c r="P202" i="2"/>
  <c r="BI199" i="2"/>
  <c r="BH199" i="2"/>
  <c r="BG199" i="2"/>
  <c r="BF199" i="2"/>
  <c r="T199" i="2"/>
  <c r="R199" i="2"/>
  <c r="P199" i="2"/>
  <c r="BI197" i="2"/>
  <c r="BH197" i="2"/>
  <c r="BG197" i="2"/>
  <c r="BF197" i="2"/>
  <c r="T197" i="2"/>
  <c r="R197" i="2"/>
  <c r="P197" i="2"/>
  <c r="BI196" i="2"/>
  <c r="BH196" i="2"/>
  <c r="BG196" i="2"/>
  <c r="BF196" i="2"/>
  <c r="T196" i="2"/>
  <c r="R196" i="2"/>
  <c r="P196" i="2"/>
  <c r="BI195" i="2"/>
  <c r="BH195" i="2"/>
  <c r="BG195" i="2"/>
  <c r="BF195" i="2"/>
  <c r="T195" i="2"/>
  <c r="R195" i="2"/>
  <c r="P195" i="2"/>
  <c r="BI193" i="2"/>
  <c r="BH193" i="2"/>
  <c r="BG193" i="2"/>
  <c r="BF193" i="2"/>
  <c r="T193" i="2"/>
  <c r="R193" i="2"/>
  <c r="P193" i="2"/>
  <c r="BI191" i="2"/>
  <c r="BH191" i="2"/>
  <c r="BG191" i="2"/>
  <c r="BF191" i="2"/>
  <c r="T191" i="2"/>
  <c r="R191" i="2"/>
  <c r="P191" i="2"/>
  <c r="BI188" i="2"/>
  <c r="BH188" i="2"/>
  <c r="BG188" i="2"/>
  <c r="BF188" i="2"/>
  <c r="T188" i="2"/>
  <c r="R188" i="2"/>
  <c r="P188" i="2"/>
  <c r="BI186" i="2"/>
  <c r="BH186" i="2"/>
  <c r="BG186" i="2"/>
  <c r="BF186" i="2"/>
  <c r="T186" i="2"/>
  <c r="R186" i="2"/>
  <c r="P186" i="2"/>
  <c r="BI183" i="2"/>
  <c r="BH183" i="2"/>
  <c r="BG183" i="2"/>
  <c r="BF183" i="2"/>
  <c r="T183" i="2"/>
  <c r="R183" i="2"/>
  <c r="P183" i="2"/>
  <c r="BI181" i="2"/>
  <c r="BH181" i="2"/>
  <c r="BG181" i="2"/>
  <c r="BF181" i="2"/>
  <c r="T181" i="2"/>
  <c r="R181" i="2"/>
  <c r="P181" i="2"/>
  <c r="BI179" i="2"/>
  <c r="BH179" i="2"/>
  <c r="BG179" i="2"/>
  <c r="BF179" i="2"/>
  <c r="T179" i="2"/>
  <c r="R179" i="2"/>
  <c r="P179" i="2"/>
  <c r="BI177" i="2"/>
  <c r="BH177" i="2"/>
  <c r="BG177" i="2"/>
  <c r="BF177" i="2"/>
  <c r="T177" i="2"/>
  <c r="R177" i="2"/>
  <c r="P177" i="2"/>
  <c r="BI175" i="2"/>
  <c r="BH175" i="2"/>
  <c r="BG175" i="2"/>
  <c r="BF175" i="2"/>
  <c r="T175" i="2"/>
  <c r="R175" i="2"/>
  <c r="P175" i="2"/>
  <c r="BI173" i="2"/>
  <c r="BH173" i="2"/>
  <c r="BG173" i="2"/>
  <c r="BF173" i="2"/>
  <c r="T173" i="2"/>
  <c r="R173" i="2"/>
  <c r="P173" i="2"/>
  <c r="BI171" i="2"/>
  <c r="BH171" i="2"/>
  <c r="BG171" i="2"/>
  <c r="BF171" i="2"/>
  <c r="T171" i="2"/>
  <c r="R171" i="2"/>
  <c r="P171" i="2"/>
  <c r="BI166" i="2"/>
  <c r="BH166" i="2"/>
  <c r="BG166" i="2"/>
  <c r="BF166" i="2"/>
  <c r="T166" i="2"/>
  <c r="R166" i="2"/>
  <c r="P166" i="2"/>
  <c r="BI164" i="2"/>
  <c r="BH164" i="2"/>
  <c r="BG164" i="2"/>
  <c r="BF164" i="2"/>
  <c r="T164" i="2"/>
  <c r="R164" i="2"/>
  <c r="P164" i="2"/>
  <c r="BI162" i="2"/>
  <c r="BH162" i="2"/>
  <c r="BG162" i="2"/>
  <c r="BF162" i="2"/>
  <c r="T162" i="2"/>
  <c r="R162" i="2"/>
  <c r="P162" i="2"/>
  <c r="BI157" i="2"/>
  <c r="BH157" i="2"/>
  <c r="BG157" i="2"/>
  <c r="BF157" i="2"/>
  <c r="T157" i="2"/>
  <c r="R157" i="2"/>
  <c r="P157" i="2"/>
  <c r="BI155" i="2"/>
  <c r="BH155" i="2"/>
  <c r="BG155" i="2"/>
  <c r="BF155" i="2"/>
  <c r="T155" i="2"/>
  <c r="R155" i="2"/>
  <c r="P155" i="2"/>
  <c r="BI151" i="2"/>
  <c r="BH151" i="2"/>
  <c r="BG151" i="2"/>
  <c r="BF151" i="2"/>
  <c r="T151" i="2"/>
  <c r="T150" i="2"/>
  <c r="R151" i="2"/>
  <c r="R150" i="2"/>
  <c r="P151" i="2"/>
  <c r="P150" i="2"/>
  <c r="BI148" i="2"/>
  <c r="BH148" i="2"/>
  <c r="BG148" i="2"/>
  <c r="BF148" i="2"/>
  <c r="T148" i="2"/>
  <c r="R148" i="2"/>
  <c r="P148" i="2"/>
  <c r="BI146" i="2"/>
  <c r="BH146" i="2"/>
  <c r="BG146" i="2"/>
  <c r="BF146" i="2"/>
  <c r="T146" i="2"/>
  <c r="R146" i="2"/>
  <c r="P146" i="2"/>
  <c r="BI144" i="2"/>
  <c r="BH144" i="2"/>
  <c r="BG144" i="2"/>
  <c r="BF144" i="2"/>
  <c r="T144" i="2"/>
  <c r="R144" i="2"/>
  <c r="P144" i="2"/>
  <c r="BI142" i="2"/>
  <c r="BH142" i="2"/>
  <c r="BG142" i="2"/>
  <c r="BF142" i="2"/>
  <c r="T142" i="2"/>
  <c r="R142" i="2"/>
  <c r="P142" i="2"/>
  <c r="BI140" i="2"/>
  <c r="BH140" i="2"/>
  <c r="BG140" i="2"/>
  <c r="BF140" i="2"/>
  <c r="T140" i="2"/>
  <c r="R140" i="2"/>
  <c r="P140" i="2"/>
  <c r="BI137" i="2"/>
  <c r="BH137" i="2"/>
  <c r="BG137" i="2"/>
  <c r="BF137" i="2"/>
  <c r="T137" i="2"/>
  <c r="R137" i="2"/>
  <c r="P137" i="2"/>
  <c r="BI134" i="2"/>
  <c r="BH134" i="2"/>
  <c r="BG134" i="2"/>
  <c r="BF134" i="2"/>
  <c r="T134" i="2"/>
  <c r="R134" i="2"/>
  <c r="P134" i="2"/>
  <c r="BI132" i="2"/>
  <c r="BH132" i="2"/>
  <c r="BG132" i="2"/>
  <c r="BF132" i="2"/>
  <c r="T132" i="2"/>
  <c r="R132" i="2"/>
  <c r="P132" i="2"/>
  <c r="BI130" i="2"/>
  <c r="BH130" i="2"/>
  <c r="BG130" i="2"/>
  <c r="BF130" i="2"/>
  <c r="T130" i="2"/>
  <c r="R130" i="2"/>
  <c r="P130" i="2"/>
  <c r="BI128" i="2"/>
  <c r="BH128" i="2"/>
  <c r="BG128" i="2"/>
  <c r="BF128" i="2"/>
  <c r="T128" i="2"/>
  <c r="R128" i="2"/>
  <c r="P128" i="2"/>
  <c r="BI126" i="2"/>
  <c r="BH126" i="2"/>
  <c r="BG126" i="2"/>
  <c r="BF126" i="2"/>
  <c r="T126" i="2"/>
  <c r="R126" i="2"/>
  <c r="P126" i="2"/>
  <c r="BI124" i="2"/>
  <c r="BH124" i="2"/>
  <c r="BG124" i="2"/>
  <c r="BF124" i="2"/>
  <c r="T124" i="2"/>
  <c r="R124" i="2"/>
  <c r="P124" i="2"/>
  <c r="BI122" i="2"/>
  <c r="BH122" i="2"/>
  <c r="BG122" i="2"/>
  <c r="BF122" i="2"/>
  <c r="T122" i="2"/>
  <c r="R122" i="2"/>
  <c r="P122" i="2"/>
  <c r="BI120" i="2"/>
  <c r="BH120" i="2"/>
  <c r="BG120" i="2"/>
  <c r="BF120" i="2"/>
  <c r="T120" i="2"/>
  <c r="R120" i="2"/>
  <c r="P120" i="2"/>
  <c r="BI118" i="2"/>
  <c r="BH118" i="2"/>
  <c r="BG118" i="2"/>
  <c r="BF118" i="2"/>
  <c r="T118" i="2"/>
  <c r="R118" i="2"/>
  <c r="P118" i="2"/>
  <c r="BI115" i="2"/>
  <c r="BH115" i="2"/>
  <c r="BG115" i="2"/>
  <c r="BF115" i="2"/>
  <c r="T115" i="2"/>
  <c r="R115" i="2"/>
  <c r="P115" i="2"/>
  <c r="BI113" i="2"/>
  <c r="BH113" i="2"/>
  <c r="BG113" i="2"/>
  <c r="BF113" i="2"/>
  <c r="T113" i="2"/>
  <c r="R113" i="2"/>
  <c r="P113" i="2"/>
  <c r="BI111" i="2"/>
  <c r="BH111" i="2"/>
  <c r="BG111" i="2"/>
  <c r="BF111" i="2"/>
  <c r="T111" i="2"/>
  <c r="R111" i="2"/>
  <c r="P111" i="2"/>
  <c r="BI109" i="2"/>
  <c r="BH109" i="2"/>
  <c r="BG109" i="2"/>
  <c r="BF109" i="2"/>
  <c r="T109" i="2"/>
  <c r="R109" i="2"/>
  <c r="P109" i="2"/>
  <c r="BI107" i="2"/>
  <c r="BH107" i="2"/>
  <c r="BG107" i="2"/>
  <c r="BF107" i="2"/>
  <c r="T107" i="2"/>
  <c r="R107" i="2"/>
  <c r="P107" i="2"/>
  <c r="BI105" i="2"/>
  <c r="BH105" i="2"/>
  <c r="BG105" i="2"/>
  <c r="BF105" i="2"/>
  <c r="T105" i="2"/>
  <c r="R105" i="2"/>
  <c r="P105" i="2"/>
  <c r="BI103" i="2"/>
  <c r="BH103" i="2"/>
  <c r="BG103" i="2"/>
  <c r="BF103" i="2"/>
  <c r="T103" i="2"/>
  <c r="R103" i="2"/>
  <c r="P103" i="2"/>
  <c r="BI100" i="2"/>
  <c r="BH100" i="2"/>
  <c r="BG100" i="2"/>
  <c r="BF100" i="2"/>
  <c r="T100" i="2"/>
  <c r="R100" i="2"/>
  <c r="P100" i="2"/>
  <c r="BI98" i="2"/>
  <c r="BH98" i="2"/>
  <c r="BG98" i="2"/>
  <c r="BF98" i="2"/>
  <c r="T98" i="2"/>
  <c r="R98" i="2"/>
  <c r="P98" i="2"/>
  <c r="F89" i="2"/>
  <c r="E87" i="2"/>
  <c r="F52" i="2"/>
  <c r="E50" i="2"/>
  <c r="J24" i="2"/>
  <c r="E24" i="2"/>
  <c r="J92" i="2" s="1"/>
  <c r="J23" i="2"/>
  <c r="J21" i="2"/>
  <c r="E21" i="2"/>
  <c r="J91" i="2" s="1"/>
  <c r="J20" i="2"/>
  <c r="J18" i="2"/>
  <c r="E18" i="2"/>
  <c r="F92" i="2" s="1"/>
  <c r="J17" i="2"/>
  <c r="J15" i="2"/>
  <c r="E15" i="2"/>
  <c r="F91" i="2" s="1"/>
  <c r="J14" i="2"/>
  <c r="J12" i="2"/>
  <c r="J89" i="2" s="1"/>
  <c r="E7" i="2"/>
  <c r="E48" i="2"/>
  <c r="L50" i="1"/>
  <c r="AM50" i="1"/>
  <c r="AM49" i="1"/>
  <c r="L49" i="1"/>
  <c r="AM47" i="1"/>
  <c r="L47" i="1"/>
  <c r="L45" i="1"/>
  <c r="L44" i="1"/>
  <c r="BK264" i="2"/>
  <c r="J247" i="2"/>
  <c r="BK206" i="2"/>
  <c r="J140" i="2"/>
  <c r="J287" i="2"/>
  <c r="BK254" i="2"/>
  <c r="BK208" i="2"/>
  <c r="J162" i="2"/>
  <c r="BK100" i="2"/>
  <c r="J271" i="2"/>
  <c r="J224" i="2"/>
  <c r="J196" i="2"/>
  <c r="J120" i="2"/>
  <c r="J291" i="2"/>
  <c r="BK247" i="2"/>
  <c r="J199" i="2"/>
  <c r="J146" i="2"/>
  <c r="J289" i="3"/>
  <c r="BK234" i="3"/>
  <c r="J200" i="3"/>
  <c r="BK135" i="3"/>
  <c r="J316" i="3"/>
  <c r="BK252" i="3"/>
  <c r="BK222" i="3"/>
  <c r="J164" i="3"/>
  <c r="J106" i="3"/>
  <c r="BK275" i="3"/>
  <c r="BK240" i="3"/>
  <c r="BK212" i="3"/>
  <c r="BK177" i="3"/>
  <c r="BK120" i="3"/>
  <c r="J196" i="4"/>
  <c r="J102" i="4"/>
  <c r="J255" i="4"/>
  <c r="J192" i="4"/>
  <c r="BK148" i="4"/>
  <c r="BK112" i="4"/>
  <c r="J250" i="4"/>
  <c r="BK210" i="4"/>
  <c r="BK184" i="4"/>
  <c r="J150" i="4"/>
  <c r="BK118" i="4"/>
  <c r="J278" i="4"/>
  <c r="J190" i="4"/>
  <c r="J121" i="4"/>
  <c r="BK86" i="5"/>
  <c r="J269" i="2"/>
  <c r="J243" i="2"/>
  <c r="BK171" i="2"/>
  <c r="BK107" i="2"/>
  <c r="J245" i="2"/>
  <c r="J218" i="2"/>
  <c r="BK196" i="2"/>
  <c r="J151" i="2"/>
  <c r="BK311" i="2"/>
  <c r="J273" i="2"/>
  <c r="BK228" i="2"/>
  <c r="BK191" i="2"/>
  <c r="J130" i="2"/>
  <c r="J289" i="2"/>
  <c r="BK245" i="2"/>
  <c r="J195" i="2"/>
  <c r="BK144" i="2"/>
  <c r="J275" i="3"/>
  <c r="J224" i="3"/>
  <c r="J191" i="3"/>
  <c r="BK138" i="3"/>
  <c r="BK326" i="3"/>
  <c r="BK250" i="3"/>
  <c r="BK211" i="3"/>
  <c r="J152" i="3"/>
  <c r="BK110" i="3"/>
  <c r="BK294" i="3"/>
  <c r="BK216" i="3"/>
  <c r="J182" i="3"/>
  <c r="J130" i="3"/>
  <c r="BK201" i="4"/>
  <c r="J124" i="4"/>
  <c r="BK263" i="4"/>
  <c r="J210" i="4"/>
  <c r="BK150" i="4"/>
  <c r="J116" i="4"/>
  <c r="BK268" i="4"/>
  <c r="BK218" i="4"/>
  <c r="J182" i="4"/>
  <c r="BK170" i="4"/>
  <c r="BK146" i="4"/>
  <c r="BK250" i="4"/>
  <c r="J170" i="4"/>
  <c r="J109" i="4"/>
  <c r="BK281" i="2"/>
  <c r="BK218" i="2"/>
  <c r="BK146" i="2"/>
  <c r="J294" i="2"/>
  <c r="BK262" i="2"/>
  <c r="J210" i="2"/>
  <c r="J181" i="2"/>
  <c r="BK126" i="2"/>
  <c r="BK294" i="2"/>
  <c r="BK260" i="2"/>
  <c r="J204" i="2"/>
  <c r="BK134" i="2"/>
  <c r="J100" i="2"/>
  <c r="BK251" i="2"/>
  <c r="BK212" i="2"/>
  <c r="J177" i="2"/>
  <c r="BK111" i="2"/>
  <c r="J243" i="3"/>
  <c r="BK184" i="3"/>
  <c r="J120" i="3"/>
  <c r="BK302" i="3"/>
  <c r="BK243" i="3"/>
  <c r="BK229" i="3"/>
  <c r="J167" i="3"/>
  <c r="BK132" i="3"/>
  <c r="BK299" i="3"/>
  <c r="J249" i="3"/>
  <c r="BK210" i="3"/>
  <c r="J184" i="3"/>
  <c r="J142" i="3"/>
  <c r="BK192" i="4"/>
  <c r="BK106" i="4"/>
  <c r="J297" i="4"/>
  <c r="J206" i="4"/>
  <c r="J156" i="4"/>
  <c r="BK132" i="4"/>
  <c r="J273" i="4"/>
  <c r="J221" i="4"/>
  <c r="J186" i="4"/>
  <c r="BK165" i="4"/>
  <c r="J148" i="4"/>
  <c r="J112" i="4"/>
  <c r="J174" i="4"/>
  <c r="J106" i="4"/>
  <c r="J92" i="5"/>
  <c r="BK291" i="2"/>
  <c r="BK238" i="2"/>
  <c r="BK183" i="2"/>
  <c r="BK137" i="2"/>
  <c r="J285" i="2"/>
  <c r="BK240" i="2"/>
  <c r="BK202" i="2"/>
  <c r="BK155" i="2"/>
  <c r="BK304" i="2"/>
  <c r="BK229" i="2"/>
  <c r="J193" i="2"/>
  <c r="J137" i="2"/>
  <c r="J298" i="2"/>
  <c r="J258" i="2"/>
  <c r="J202" i="2"/>
  <c r="J171" i="2"/>
  <c r="J98" i="2"/>
  <c r="BK249" i="3"/>
  <c r="J204" i="3"/>
  <c r="BK164" i="3"/>
  <c r="BK106" i="3"/>
  <c r="J294" i="3"/>
  <c r="J238" i="3"/>
  <c r="BK200" i="3"/>
  <c r="J151" i="3"/>
  <c r="J100" i="3"/>
  <c r="J278" i="3"/>
  <c r="BK232" i="3"/>
  <c r="BK206" i="3"/>
  <c r="BK173" i="3"/>
  <c r="J110" i="3"/>
  <c r="J194" i="4"/>
  <c r="J99" i="4"/>
  <c r="BK226" i="4"/>
  <c r="BK196" i="4"/>
  <c r="BK154" i="4"/>
  <c r="BK296" i="2"/>
  <c r="BK258" i="2"/>
  <c r="BK175" i="2"/>
  <c r="J109" i="2"/>
  <c r="J281" i="2"/>
  <c r="BK216" i="2"/>
  <c r="BK188" i="2"/>
  <c r="J124" i="2"/>
  <c r="BK279" i="2"/>
  <c r="BK231" i="2"/>
  <c r="BK214" i="2"/>
  <c r="J157" i="2"/>
  <c r="J115" i="2"/>
  <c r="J277" i="2"/>
  <c r="BK223" i="2"/>
  <c r="J175" i="2"/>
  <c r="J126" i="2"/>
  <c r="BK268" i="3"/>
  <c r="J206" i="3"/>
  <c r="J161" i="3"/>
  <c r="BK100" i="3"/>
  <c r="J268" i="3"/>
  <c r="J234" i="3"/>
  <c r="BK179" i="3"/>
  <c r="J138" i="3"/>
  <c r="BK307" i="3"/>
  <c r="J250" i="3"/>
  <c r="BK220" i="3"/>
  <c r="J189" i="3"/>
  <c r="BK149" i="3"/>
  <c r="J263" i="4"/>
  <c r="J136" i="4"/>
  <c r="BK283" i="4"/>
  <c r="J212" i="4"/>
  <c r="BK159" i="4"/>
  <c r="BK124" i="4"/>
  <c r="J283" i="4"/>
  <c r="BK223" i="4"/>
  <c r="BK204" i="4"/>
  <c r="J177" i="4"/>
  <c r="BK144" i="4"/>
  <c r="BK99" i="4"/>
  <c r="J208" i="4"/>
  <c r="BK134" i="4"/>
  <c r="BK89" i="5"/>
  <c r="BK300" i="2"/>
  <c r="J251" i="2"/>
  <c r="J186" i="2"/>
  <c r="BK132" i="2"/>
  <c r="BK269" i="2"/>
  <c r="BK224" i="2"/>
  <c r="J206" i="2"/>
  <c r="BK173" i="2"/>
  <c r="BK115" i="2"/>
  <c r="BK289" i="2"/>
  <c r="BK243" i="2"/>
  <c r="BK197" i="2"/>
  <c r="BK142" i="2"/>
  <c r="J111" i="2"/>
  <c r="BK275" i="2"/>
  <c r="BK233" i="2"/>
  <c r="J183" i="2"/>
  <c r="J122" i="2"/>
  <c r="J253" i="3"/>
  <c r="J211" i="3"/>
  <c r="J177" i="3"/>
  <c r="J127" i="3"/>
  <c r="J307" i="3"/>
  <c r="J263" i="3"/>
  <c r="J227" i="3"/>
  <c r="J175" i="3"/>
  <c r="BK127" i="3"/>
  <c r="J309" i="3"/>
  <c r="BK242" i="3"/>
  <c r="J222" i="3"/>
  <c r="BK197" i="3"/>
  <c r="BK152" i="3"/>
  <c r="BK255" i="4"/>
  <c r="J168" i="4"/>
  <c r="BK287" i="4"/>
  <c r="J218" i="4"/>
  <c r="J165" i="4"/>
  <c r="J130" i="4"/>
  <c r="J293" i="4"/>
  <c r="J226" i="4"/>
  <c r="J199" i="4"/>
  <c r="J164" i="4"/>
  <c r="J138" i="4"/>
  <c r="BK293" i="4"/>
  <c r="J236" i="4"/>
  <c r="BK128" i="4"/>
  <c r="BK298" i="2"/>
  <c r="J240" i="2"/>
  <c r="J173" i="2"/>
  <c r="J103" i="2"/>
  <c r="J275" i="2"/>
  <c r="BK220" i="2"/>
  <c r="J197" i="2"/>
  <c r="J132" i="2"/>
  <c r="BK307" i="2"/>
  <c r="J233" i="2"/>
  <c r="BK181" i="2"/>
  <c r="J144" i="2"/>
  <c r="BK109" i="2"/>
  <c r="BK273" i="2"/>
  <c r="J228" i="2"/>
  <c r="J155" i="2"/>
  <c r="BK309" i="3"/>
  <c r="J218" i="3"/>
  <c r="J195" i="3"/>
  <c r="BK130" i="3"/>
  <c r="BK318" i="3"/>
  <c r="J256" i="3"/>
  <c r="J220" i="3"/>
  <c r="BK182" i="3"/>
  <c r="BK142" i="3"/>
  <c r="BK316" i="3"/>
  <c r="J258" i="3"/>
  <c r="BK218" i="3"/>
  <c r="BK191" i="3"/>
  <c r="J155" i="3"/>
  <c r="J287" i="4"/>
  <c r="BK186" i="4"/>
  <c r="J307" i="4"/>
  <c r="BK231" i="4"/>
  <c r="BK190" i="4"/>
  <c r="J146" i="4"/>
  <c r="BK109" i="4"/>
  <c r="J231" i="4"/>
  <c r="BK208" i="4"/>
  <c r="J180" i="4"/>
  <c r="J154" i="4"/>
  <c r="J128" i="4"/>
  <c r="J258" i="4"/>
  <c r="J159" i="4"/>
  <c r="J118" i="4"/>
  <c r="BK92" i="5"/>
  <c r="BK302" i="2"/>
  <c r="BK249" i="2"/>
  <c r="BK166" i="2"/>
  <c r="J304" i="2"/>
  <c r="J267" i="2"/>
  <c r="J212" i="2"/>
  <c r="J179" i="2"/>
  <c r="BK103" i="2"/>
  <c r="BK267" i="2"/>
  <c r="J226" i="2"/>
  <c r="J166" i="2"/>
  <c r="BK122" i="2"/>
  <c r="BK283" i="2"/>
  <c r="BK235" i="2"/>
  <c r="BK193" i="2"/>
  <c r="BK118" i="2"/>
  <c r="BK278" i="3"/>
  <c r="BK238" i="3"/>
  <c r="J193" i="3"/>
  <c r="J145" i="3"/>
  <c r="J328" i="3"/>
  <c r="J246" i="3"/>
  <c r="J216" i="3"/>
  <c r="J173" i="3"/>
  <c r="J135" i="3"/>
  <c r="J302" i="3"/>
  <c r="BK236" i="3"/>
  <c r="J213" i="3"/>
  <c r="BK186" i="3"/>
  <c r="BK125" i="3"/>
  <c r="BK206" i="4"/>
  <c r="J134" i="4"/>
  <c r="BK278" i="4"/>
  <c r="BK168" i="4"/>
  <c r="J309" i="2"/>
  <c r="J235" i="2"/>
  <c r="J164" i="2"/>
  <c r="J296" i="2"/>
  <c r="BK271" i="2"/>
  <c r="BK226" i="2"/>
  <c r="BK199" i="2"/>
  <c r="J134" i="2"/>
  <c r="J300" i="2"/>
  <c r="J254" i="2"/>
  <c r="BK179" i="2"/>
  <c r="BK140" i="2"/>
  <c r="J107" i="2"/>
  <c r="BK253" i="2"/>
  <c r="BK210" i="2"/>
  <c r="J188" i="2"/>
  <c r="BK105" i="2"/>
  <c r="J252" i="3"/>
  <c r="BK213" i="3"/>
  <c r="BK189" i="3"/>
  <c r="J123" i="3"/>
  <c r="J299" i="3"/>
  <c r="J240" i="3"/>
  <c r="J197" i="3"/>
  <c r="BK145" i="3"/>
  <c r="J326" i="3"/>
  <c r="BK289" i="3"/>
  <c r="BK227" i="3"/>
  <c r="J202" i="3"/>
  <c r="BK161" i="3"/>
  <c r="J290" i="4"/>
  <c r="J184" i="4"/>
  <c r="BK302" i="4"/>
  <c r="J223" i="4"/>
  <c r="BK180" i="4"/>
  <c r="BK138" i="4"/>
  <c r="BK297" i="4"/>
  <c r="BK236" i="4"/>
  <c r="BK215" i="4"/>
  <c r="BK194" i="4"/>
  <c r="BK156" i="4"/>
  <c r="BK130" i="4"/>
  <c r="J246" i="4"/>
  <c r="BK164" i="4"/>
  <c r="J86" i="5"/>
  <c r="J311" i="2"/>
  <c r="J260" i="2"/>
  <c r="J231" i="2"/>
  <c r="J148" i="2"/>
  <c r="AS54" i="1"/>
  <c r="BK130" i="2"/>
  <c r="J302" i="2"/>
  <c r="J264" i="2"/>
  <c r="J220" i="2"/>
  <c r="BK162" i="2"/>
  <c r="J118" i="2"/>
  <c r="BK98" i="2"/>
  <c r="BK256" i="2"/>
  <c r="J214" i="2"/>
  <c r="BK164" i="2"/>
  <c r="BK312" i="3"/>
  <c r="BK246" i="3"/>
  <c r="BK202" i="3"/>
  <c r="J147" i="3"/>
  <c r="J117" i="3"/>
  <c r="BK283" i="3"/>
  <c r="J242" i="3"/>
  <c r="BK193" i="3"/>
  <c r="BK147" i="3"/>
  <c r="BK328" i="3"/>
  <c r="BK270" i="3"/>
  <c r="BK208" i="3"/>
  <c r="BK167" i="3"/>
  <c r="J103" i="3"/>
  <c r="J188" i="4"/>
  <c r="BK307" i="4"/>
  <c r="BK241" i="4"/>
  <c r="BK182" i="4"/>
  <c r="J141" i="4"/>
  <c r="BK102" i="4"/>
  <c r="J241" i="4"/>
  <c r="BK212" i="4"/>
  <c r="BK174" i="4"/>
  <c r="J152" i="4"/>
  <c r="BK116" i="4"/>
  <c r="J268" i="4"/>
  <c r="BK199" i="4"/>
  <c r="BK136" i="4"/>
  <c r="J307" i="2"/>
  <c r="J256" i="2"/>
  <c r="BK204" i="2"/>
  <c r="BK124" i="2"/>
  <c r="J283" i="2"/>
  <c r="J229" i="2"/>
  <c r="BK157" i="2"/>
  <c r="BK113" i="2"/>
  <c r="BK277" i="2"/>
  <c r="J223" i="2"/>
  <c r="BK177" i="2"/>
  <c r="BK120" i="2"/>
  <c r="BK287" i="2"/>
  <c r="J238" i="2"/>
  <c r="J191" i="2"/>
  <c r="BK128" i="2"/>
  <c r="BK256" i="3"/>
  <c r="J208" i="3"/>
  <c r="BK155" i="3"/>
  <c r="BK103" i="3"/>
  <c r="J270" i="3"/>
  <c r="J236" i="3"/>
  <c r="J210" i="3"/>
  <c r="J149" i="3"/>
  <c r="BK123" i="3"/>
  <c r="J283" i="3"/>
  <c r="J229" i="3"/>
  <c r="BK204" i="3"/>
  <c r="BK175" i="3"/>
  <c r="BK117" i="3"/>
  <c r="J204" i="4"/>
  <c r="BK152" i="4"/>
  <c r="BK258" i="4"/>
  <c r="J215" i="4"/>
  <c r="BK177" i="4"/>
  <c r="BK121" i="4"/>
  <c r="BK246" i="4"/>
  <c r="J214" i="4"/>
  <c r="J201" i="4"/>
  <c r="BK172" i="4"/>
  <c r="BK141" i="4"/>
  <c r="BK290" i="4"/>
  <c r="BK221" i="4"/>
  <c r="J132" i="4"/>
  <c r="J89" i="5"/>
  <c r="BK309" i="2"/>
  <c r="J262" i="2"/>
  <c r="J216" i="2"/>
  <c r="BK151" i="2"/>
  <c r="J105" i="2"/>
  <c r="J279" i="2"/>
  <c r="J221" i="2"/>
  <c r="BK195" i="2"/>
  <c r="J128" i="2"/>
  <c r="BK285" i="2"/>
  <c r="J253" i="2"/>
  <c r="J208" i="2"/>
  <c r="BK148" i="2"/>
  <c r="J113" i="2"/>
  <c r="J249" i="2"/>
  <c r="BK221" i="2"/>
  <c r="BK186" i="2"/>
  <c r="J142" i="2"/>
  <c r="BK263" i="3"/>
  <c r="J212" i="3"/>
  <c r="J179" i="3"/>
  <c r="J132" i="3"/>
  <c r="J312" i="3"/>
  <c r="BK258" i="3"/>
  <c r="J232" i="3"/>
  <c r="J186" i="3"/>
  <c r="J125" i="3"/>
  <c r="J318" i="3"/>
  <c r="BK253" i="3"/>
  <c r="BK224" i="3"/>
  <c r="BK195" i="3"/>
  <c r="BK151" i="3"/>
  <c r="BK273" i="4"/>
  <c r="J172" i="4"/>
  <c r="J302" i="4"/>
  <c r="BK214" i="4"/>
  <c r="BK188" i="4"/>
  <c r="J144" i="4"/>
  <c r="P97" i="2" l="1"/>
  <c r="T102" i="2"/>
  <c r="T117" i="2"/>
  <c r="T139" i="2"/>
  <c r="T96" i="2" s="1"/>
  <c r="P185" i="2"/>
  <c r="BK190" i="2"/>
  <c r="J190" i="2"/>
  <c r="J69" i="2"/>
  <c r="BK201" i="2"/>
  <c r="J201" i="2"/>
  <c r="J70" i="2"/>
  <c r="BK237" i="2"/>
  <c r="J237" i="2" s="1"/>
  <c r="J71" i="2" s="1"/>
  <c r="P242" i="2"/>
  <c r="P266" i="2"/>
  <c r="P293" i="2"/>
  <c r="P306" i="2"/>
  <c r="P99" i="3"/>
  <c r="T116" i="3"/>
  <c r="T129" i="3"/>
  <c r="P141" i="3"/>
  <c r="T181" i="3"/>
  <c r="T154" i="3"/>
  <c r="BK188" i="3"/>
  <c r="J188" i="3"/>
  <c r="J70" i="3"/>
  <c r="R226" i="3"/>
  <c r="T233" i="3"/>
  <c r="T245" i="3"/>
  <c r="P255" i="3"/>
  <c r="BK277" i="3"/>
  <c r="J277" i="3" s="1"/>
  <c r="J76" i="3" s="1"/>
  <c r="BK311" i="3"/>
  <c r="J311" i="3"/>
  <c r="J77" i="3" s="1"/>
  <c r="P98" i="4"/>
  <c r="BK105" i="4"/>
  <c r="J105" i="4"/>
  <c r="J62" i="4" s="1"/>
  <c r="BK115" i="4"/>
  <c r="J115" i="4"/>
  <c r="J63" i="4"/>
  <c r="BK127" i="4"/>
  <c r="J127" i="4"/>
  <c r="J66" i="4"/>
  <c r="T158" i="4"/>
  <c r="T140" i="4" s="1"/>
  <c r="R167" i="4"/>
  <c r="R198" i="4"/>
  <c r="BK205" i="4"/>
  <c r="J205" i="4" s="1"/>
  <c r="J72" i="4" s="1"/>
  <c r="BK217" i="4"/>
  <c r="J217" i="4"/>
  <c r="J73" i="4" s="1"/>
  <c r="BK225" i="4"/>
  <c r="J225" i="4"/>
  <c r="J74" i="4"/>
  <c r="R257" i="4"/>
  <c r="T289" i="4"/>
  <c r="R97" i="2"/>
  <c r="P102" i="2"/>
  <c r="R117" i="2"/>
  <c r="P139" i="2"/>
  <c r="BK185" i="2"/>
  <c r="J185" i="2"/>
  <c r="J68" i="2" s="1"/>
  <c r="R190" i="2"/>
  <c r="R201" i="2"/>
  <c r="BK242" i="2"/>
  <c r="J242" i="2" s="1"/>
  <c r="J72" i="2" s="1"/>
  <c r="BK266" i="2"/>
  <c r="J266" i="2"/>
  <c r="J73" i="2" s="1"/>
  <c r="BK293" i="2"/>
  <c r="J293" i="2"/>
  <c r="J74" i="2"/>
  <c r="BK306" i="2"/>
  <c r="J306" i="2"/>
  <c r="J75" i="2"/>
  <c r="R99" i="3"/>
  <c r="P116" i="3"/>
  <c r="R129" i="3"/>
  <c r="BK141" i="3"/>
  <c r="J141" i="3"/>
  <c r="J67" i="3" s="1"/>
  <c r="BK181" i="3"/>
  <c r="J181" i="3"/>
  <c r="J69" i="3"/>
  <c r="R188" i="3"/>
  <c r="P226" i="3"/>
  <c r="BK233" i="3"/>
  <c r="J233" i="3"/>
  <c r="J73" i="3" s="1"/>
  <c r="R245" i="3"/>
  <c r="T255" i="3"/>
  <c r="P277" i="3"/>
  <c r="P311" i="3"/>
  <c r="R98" i="4"/>
  <c r="P105" i="4"/>
  <c r="P115" i="4"/>
  <c r="P127" i="4"/>
  <c r="BK158" i="4"/>
  <c r="J158" i="4"/>
  <c r="J68" i="4"/>
  <c r="T167" i="4"/>
  <c r="T198" i="4"/>
  <c r="R205" i="4"/>
  <c r="T217" i="4"/>
  <c r="R225" i="4"/>
  <c r="BK257" i="4"/>
  <c r="J257" i="4"/>
  <c r="J75" i="4"/>
  <c r="R289" i="4"/>
  <c r="T97" i="2"/>
  <c r="R102" i="2"/>
  <c r="BK117" i="2"/>
  <c r="J117" i="2" s="1"/>
  <c r="J63" i="2" s="1"/>
  <c r="R139" i="2"/>
  <c r="R185" i="2"/>
  <c r="R154" i="2" s="1"/>
  <c r="T190" i="2"/>
  <c r="P201" i="2"/>
  <c r="P237" i="2"/>
  <c r="T237" i="2"/>
  <c r="T242" i="2"/>
  <c r="R266" i="2"/>
  <c r="R293" i="2"/>
  <c r="R306" i="2"/>
  <c r="T99" i="3"/>
  <c r="T98" i="3"/>
  <c r="R116" i="3"/>
  <c r="P129" i="3"/>
  <c r="T141" i="3"/>
  <c r="R181" i="3"/>
  <c r="R154" i="3" s="1"/>
  <c r="P188" i="3"/>
  <c r="BK226" i="3"/>
  <c r="J226" i="3"/>
  <c r="J71" i="3" s="1"/>
  <c r="P233" i="3"/>
  <c r="P245" i="3"/>
  <c r="BK255" i="3"/>
  <c r="J255" i="3" s="1"/>
  <c r="J75" i="3" s="1"/>
  <c r="T277" i="3"/>
  <c r="R311" i="3"/>
  <c r="T98" i="4"/>
  <c r="T105" i="4"/>
  <c r="T115" i="4"/>
  <c r="T127" i="4"/>
  <c r="R158" i="4"/>
  <c r="R140" i="4" s="1"/>
  <c r="BK167" i="4"/>
  <c r="J167" i="4"/>
  <c r="J69" i="4" s="1"/>
  <c r="BK198" i="4"/>
  <c r="J198" i="4"/>
  <c r="J70" i="4"/>
  <c r="T205" i="4"/>
  <c r="R217" i="4"/>
  <c r="T225" i="4"/>
  <c r="P257" i="4"/>
  <c r="BK289" i="4"/>
  <c r="J289" i="4" s="1"/>
  <c r="J76" i="4" s="1"/>
  <c r="BK97" i="2"/>
  <c r="J97" i="2" s="1"/>
  <c r="J61" i="2" s="1"/>
  <c r="BK102" i="2"/>
  <c r="J102" i="2"/>
  <c r="J62" i="2" s="1"/>
  <c r="P117" i="2"/>
  <c r="BK139" i="2"/>
  <c r="J139" i="2"/>
  <c r="J64" i="2" s="1"/>
  <c r="T185" i="2"/>
  <c r="T154" i="2"/>
  <c r="P190" i="2"/>
  <c r="T201" i="2"/>
  <c r="R237" i="2"/>
  <c r="R242" i="2"/>
  <c r="T266" i="2"/>
  <c r="T293" i="2"/>
  <c r="T306" i="2"/>
  <c r="BK99" i="3"/>
  <c r="J99" i="3"/>
  <c r="J61" i="3" s="1"/>
  <c r="BK116" i="3"/>
  <c r="J116" i="3"/>
  <c r="J63" i="3"/>
  <c r="BK129" i="3"/>
  <c r="J129" i="3" s="1"/>
  <c r="J64" i="3" s="1"/>
  <c r="R141" i="3"/>
  <c r="P181" i="3"/>
  <c r="P154" i="3" s="1"/>
  <c r="T188" i="3"/>
  <c r="T226" i="3"/>
  <c r="R233" i="3"/>
  <c r="BK245" i="3"/>
  <c r="J245" i="3"/>
  <c r="J74" i="3"/>
  <c r="R255" i="3"/>
  <c r="R277" i="3"/>
  <c r="T311" i="3"/>
  <c r="BK98" i="4"/>
  <c r="J98" i="4" s="1"/>
  <c r="J61" i="4" s="1"/>
  <c r="R105" i="4"/>
  <c r="R115" i="4"/>
  <c r="R127" i="4"/>
  <c r="P158" i="4"/>
  <c r="P140" i="4"/>
  <c r="P167" i="4"/>
  <c r="P198" i="4"/>
  <c r="P205" i="4"/>
  <c r="P217" i="4"/>
  <c r="P225" i="4"/>
  <c r="T257" i="4"/>
  <c r="P289" i="4"/>
  <c r="BK154" i="3"/>
  <c r="J154" i="3"/>
  <c r="J68" i="3" s="1"/>
  <c r="BK123" i="4"/>
  <c r="J123" i="4"/>
  <c r="J64" i="4"/>
  <c r="BK154" i="2"/>
  <c r="BK153" i="2" s="1"/>
  <c r="J153" i="2" s="1"/>
  <c r="J66" i="2" s="1"/>
  <c r="BK137" i="3"/>
  <c r="J137" i="3"/>
  <c r="J65" i="3" s="1"/>
  <c r="BK140" i="4"/>
  <c r="J140" i="4"/>
  <c r="J67" i="4"/>
  <c r="BK231" i="3"/>
  <c r="J231" i="3" s="1"/>
  <c r="J72" i="3" s="1"/>
  <c r="BK91" i="5"/>
  <c r="J91" i="5" s="1"/>
  <c r="J63" i="5" s="1"/>
  <c r="BK150" i="2"/>
  <c r="J150" i="2"/>
  <c r="J65" i="2" s="1"/>
  <c r="BK109" i="3"/>
  <c r="J109" i="3"/>
  <c r="J62" i="3"/>
  <c r="BK203" i="4"/>
  <c r="J203" i="4" s="1"/>
  <c r="J71" i="4" s="1"/>
  <c r="BK85" i="5"/>
  <c r="BK88" i="5"/>
  <c r="J88" i="5" s="1"/>
  <c r="J62" i="5" s="1"/>
  <c r="BK126" i="4"/>
  <c r="E48" i="5"/>
  <c r="F55" i="5"/>
  <c r="J80" i="5"/>
  <c r="J52" i="5"/>
  <c r="J79" i="5"/>
  <c r="BE86" i="5"/>
  <c r="F54" i="5"/>
  <c r="BE92" i="5"/>
  <c r="BE89" i="5"/>
  <c r="F54" i="4"/>
  <c r="F55" i="4"/>
  <c r="BE124" i="4"/>
  <c r="BE136" i="4"/>
  <c r="BE141" i="4"/>
  <c r="BE159" i="4"/>
  <c r="BE165" i="4"/>
  <c r="BE170" i="4"/>
  <c r="BE174" i="4"/>
  <c r="BE180" i="4"/>
  <c r="BE196" i="4"/>
  <c r="BE215" i="4"/>
  <c r="BE218" i="4"/>
  <c r="BE221" i="4"/>
  <c r="BE223" i="4"/>
  <c r="BE236" i="4"/>
  <c r="BE246" i="4"/>
  <c r="BE268" i="4"/>
  <c r="BE283" i="4"/>
  <c r="BE287" i="4"/>
  <c r="J54" i="4"/>
  <c r="J55" i="4"/>
  <c r="J90" i="4"/>
  <c r="BE99" i="4"/>
  <c r="BE102" i="4"/>
  <c r="BE106" i="4"/>
  <c r="BE121" i="4"/>
  <c r="BE134" i="4"/>
  <c r="BE152" i="4"/>
  <c r="BE154" i="4"/>
  <c r="BE177" i="4"/>
  <c r="BE188" i="4"/>
  <c r="BE194" i="4"/>
  <c r="BE204" i="4"/>
  <c r="BE206" i="4"/>
  <c r="BE208" i="4"/>
  <c r="BE210" i="4"/>
  <c r="BE214" i="4"/>
  <c r="BE231" i="4"/>
  <c r="BE241" i="4"/>
  <c r="BE255" i="4"/>
  <c r="BE258" i="4"/>
  <c r="BE290" i="4"/>
  <c r="E48" i="4"/>
  <c r="BE116" i="4"/>
  <c r="BE128" i="4"/>
  <c r="BE156" i="4"/>
  <c r="BE164" i="4"/>
  <c r="BE168" i="4"/>
  <c r="BE186" i="4"/>
  <c r="BE192" i="4"/>
  <c r="BE199" i="4"/>
  <c r="BE201" i="4"/>
  <c r="BE212" i="4"/>
  <c r="BE226" i="4"/>
  <c r="BE250" i="4"/>
  <c r="BE263" i="4"/>
  <c r="BE297" i="4"/>
  <c r="BE302" i="4"/>
  <c r="BE307" i="4"/>
  <c r="BE109" i="4"/>
  <c r="BE112" i="4"/>
  <c r="BE118" i="4"/>
  <c r="BE130" i="4"/>
  <c r="BE132" i="4"/>
  <c r="BE138" i="4"/>
  <c r="BE144" i="4"/>
  <c r="BE146" i="4"/>
  <c r="BE148" i="4"/>
  <c r="BE150" i="4"/>
  <c r="BE172" i="4"/>
  <c r="BE182" i="4"/>
  <c r="BE184" i="4"/>
  <c r="BE190" i="4"/>
  <c r="BE273" i="4"/>
  <c r="BE278" i="4"/>
  <c r="BE293" i="4"/>
  <c r="E48" i="3"/>
  <c r="J52" i="3"/>
  <c r="F55" i="3"/>
  <c r="BE103" i="3"/>
  <c r="BE110" i="3"/>
  <c r="BE117" i="3"/>
  <c r="BE123" i="3"/>
  <c r="BE127" i="3"/>
  <c r="BE145" i="3"/>
  <c r="BE149" i="3"/>
  <c r="BE152" i="3"/>
  <c r="BE164" i="3"/>
  <c r="BE175" i="3"/>
  <c r="BE179" i="3"/>
  <c r="BE182" i="3"/>
  <c r="BE184" i="3"/>
  <c r="BE186" i="3"/>
  <c r="BE191" i="3"/>
  <c r="BE195" i="3"/>
  <c r="BE202" i="3"/>
  <c r="BE204" i="3"/>
  <c r="BE208" i="3"/>
  <c r="BE211" i="3"/>
  <c r="BE213" i="3"/>
  <c r="BE218" i="3"/>
  <c r="BE222" i="3"/>
  <c r="BE238" i="3"/>
  <c r="BE240" i="3"/>
  <c r="BE243" i="3"/>
  <c r="BE249" i="3"/>
  <c r="BE252" i="3"/>
  <c r="BE270" i="3"/>
  <c r="BE275" i="3"/>
  <c r="BE283" i="3"/>
  <c r="BE294" i="3"/>
  <c r="BE299" i="3"/>
  <c r="BE302" i="3"/>
  <c r="BE309" i="3"/>
  <c r="BE316" i="3"/>
  <c r="BE318" i="3"/>
  <c r="J154" i="2"/>
  <c r="J67" i="2" s="1"/>
  <c r="F54" i="3"/>
  <c r="J55" i="3"/>
  <c r="J93" i="3"/>
  <c r="BE125" i="3"/>
  <c r="BE130" i="3"/>
  <c r="BE138" i="3"/>
  <c r="BE142" i="3"/>
  <c r="BE161" i="3"/>
  <c r="BE167" i="3"/>
  <c r="BE173" i="3"/>
  <c r="BE197" i="3"/>
  <c r="BE210" i="3"/>
  <c r="BE220" i="3"/>
  <c r="BE224" i="3"/>
  <c r="BE227" i="3"/>
  <c r="BE229" i="3"/>
  <c r="BE232" i="3"/>
  <c r="BE234" i="3"/>
  <c r="BE242" i="3"/>
  <c r="BE250" i="3"/>
  <c r="BE256" i="3"/>
  <c r="BE263" i="3"/>
  <c r="BE268" i="3"/>
  <c r="BE278" i="3"/>
  <c r="BE312" i="3"/>
  <c r="BE326" i="3"/>
  <c r="BE328" i="3"/>
  <c r="BE100" i="3"/>
  <c r="BE106" i="3"/>
  <c r="BE120" i="3"/>
  <c r="BE132" i="3"/>
  <c r="BE135" i="3"/>
  <c r="BE147" i="3"/>
  <c r="BE151" i="3"/>
  <c r="BE155" i="3"/>
  <c r="BE177" i="3"/>
  <c r="BE189" i="3"/>
  <c r="BE193" i="3"/>
  <c r="BE200" i="3"/>
  <c r="BE206" i="3"/>
  <c r="BE212" i="3"/>
  <c r="BE216" i="3"/>
  <c r="BE236" i="3"/>
  <c r="BE246" i="3"/>
  <c r="BE253" i="3"/>
  <c r="BE258" i="3"/>
  <c r="BE289" i="3"/>
  <c r="BE307" i="3"/>
  <c r="J52" i="2"/>
  <c r="J55" i="2"/>
  <c r="BE100" i="2"/>
  <c r="BE107" i="2"/>
  <c r="BE113" i="2"/>
  <c r="BE134" i="2"/>
  <c r="BE137" i="2"/>
  <c r="BE146" i="2"/>
  <c r="BE162" i="2"/>
  <c r="BE183" i="2"/>
  <c r="BE196" i="2"/>
  <c r="BE206" i="2"/>
  <c r="BE218" i="2"/>
  <c r="BE224" i="2"/>
  <c r="BE229" i="2"/>
  <c r="BE240" i="2"/>
  <c r="BE262" i="2"/>
  <c r="BE264" i="2"/>
  <c r="BE267" i="2"/>
  <c r="F54" i="2"/>
  <c r="E85" i="2"/>
  <c r="BE103" i="2"/>
  <c r="BE124" i="2"/>
  <c r="BE130" i="2"/>
  <c r="BE144" i="2"/>
  <c r="BE148" i="2"/>
  <c r="BE151" i="2"/>
  <c r="BE171" i="2"/>
  <c r="BE173" i="2"/>
  <c r="BE202" i="2"/>
  <c r="BE235" i="2"/>
  <c r="BE238" i="2"/>
  <c r="BE245" i="2"/>
  <c r="BE247" i="2"/>
  <c r="BE269" i="2"/>
  <c r="BE277" i="2"/>
  <c r="BE281" i="2"/>
  <c r="BE283" i="2"/>
  <c r="BE296" i="2"/>
  <c r="BE298" i="2"/>
  <c r="BE300" i="2"/>
  <c r="BE302" i="2"/>
  <c r="BE309" i="2"/>
  <c r="F55" i="2"/>
  <c r="BE105" i="2"/>
  <c r="BE118" i="2"/>
  <c r="BE122" i="2"/>
  <c r="BE132" i="2"/>
  <c r="BE140" i="2"/>
  <c r="BE164" i="2"/>
  <c r="BE175" i="2"/>
  <c r="BE181" i="2"/>
  <c r="BE195" i="2"/>
  <c r="BE204" i="2"/>
  <c r="BE231" i="2"/>
  <c r="BE233" i="2"/>
  <c r="BE249" i="2"/>
  <c r="BE251" i="2"/>
  <c r="BE253" i="2"/>
  <c r="BE254" i="2"/>
  <c r="BE256" i="2"/>
  <c r="BE258" i="2"/>
  <c r="BE287" i="2"/>
  <c r="BE289" i="2"/>
  <c r="BE307" i="2"/>
  <c r="J54" i="2"/>
  <c r="BE98" i="2"/>
  <c r="BE109" i="2"/>
  <c r="BE111" i="2"/>
  <c r="BE115" i="2"/>
  <c r="BE120" i="2"/>
  <c r="BE126" i="2"/>
  <c r="BE128" i="2"/>
  <c r="BE142" i="2"/>
  <c r="BE155" i="2"/>
  <c r="BE157" i="2"/>
  <c r="BE166" i="2"/>
  <c r="BE177" i="2"/>
  <c r="BE179" i="2"/>
  <c r="BE186" i="2"/>
  <c r="BE188" i="2"/>
  <c r="BE191" i="2"/>
  <c r="BE193" i="2"/>
  <c r="BE197" i="2"/>
  <c r="BE199" i="2"/>
  <c r="BE208" i="2"/>
  <c r="BE210" i="2"/>
  <c r="BE212" i="2"/>
  <c r="BE214" i="2"/>
  <c r="BE216" i="2"/>
  <c r="BE220" i="2"/>
  <c r="BE221" i="2"/>
  <c r="BE223" i="2"/>
  <c r="BE226" i="2"/>
  <c r="BE228" i="2"/>
  <c r="BE243" i="2"/>
  <c r="BE260" i="2"/>
  <c r="BE271" i="2"/>
  <c r="BE273" i="2"/>
  <c r="BE275" i="2"/>
  <c r="BE279" i="2"/>
  <c r="BE285" i="2"/>
  <c r="BE291" i="2"/>
  <c r="BE294" i="2"/>
  <c r="BE304" i="2"/>
  <c r="BE311" i="2"/>
  <c r="F34" i="3"/>
  <c r="BA56" i="1" s="1"/>
  <c r="F37" i="3"/>
  <c r="BD56" i="1"/>
  <c r="F35" i="5"/>
  <c r="BB58" i="1" s="1"/>
  <c r="J34" i="3"/>
  <c r="AW56" i="1"/>
  <c r="F34" i="5"/>
  <c r="BA58" i="1" s="1"/>
  <c r="F35" i="3"/>
  <c r="BB56" i="1"/>
  <c r="F35" i="2"/>
  <c r="BB55" i="1" s="1"/>
  <c r="F37" i="5"/>
  <c r="BD58" i="1"/>
  <c r="F34" i="2"/>
  <c r="BA55" i="1" s="1"/>
  <c r="F35" i="4"/>
  <c r="BB57" i="1"/>
  <c r="F36" i="4"/>
  <c r="BC57" i="1" s="1"/>
  <c r="J34" i="5"/>
  <c r="AW58" i="1"/>
  <c r="J34" i="2"/>
  <c r="AW55" i="1" s="1"/>
  <c r="F36" i="5"/>
  <c r="BC58" i="1"/>
  <c r="J34" i="4"/>
  <c r="AW57" i="1" s="1"/>
  <c r="F37" i="2"/>
  <c r="BD55" i="1"/>
  <c r="F36" i="3"/>
  <c r="BC56" i="1" s="1"/>
  <c r="F34" i="4"/>
  <c r="BA57" i="1"/>
  <c r="F36" i="2"/>
  <c r="BC55" i="1" s="1"/>
  <c r="F37" i="4"/>
  <c r="BD57" i="1"/>
  <c r="R153" i="2" l="1"/>
  <c r="P154" i="2"/>
  <c r="P153" i="2"/>
  <c r="BK84" i="5"/>
  <c r="BK83" i="5" s="1"/>
  <c r="J83" i="5" s="1"/>
  <c r="T153" i="2"/>
  <c r="T95" i="2" s="1"/>
  <c r="R140" i="3"/>
  <c r="P98" i="3"/>
  <c r="T126" i="4"/>
  <c r="R98" i="3"/>
  <c r="R97" i="3" s="1"/>
  <c r="P140" i="3"/>
  <c r="R126" i="4"/>
  <c r="T97" i="4"/>
  <c r="R96" i="2"/>
  <c r="R95" i="2"/>
  <c r="T140" i="3"/>
  <c r="T97" i="3" s="1"/>
  <c r="P126" i="4"/>
  <c r="R97" i="4"/>
  <c r="R96" i="4"/>
  <c r="P97" i="4"/>
  <c r="P96" i="2"/>
  <c r="P95" i="2"/>
  <c r="AU55" i="1"/>
  <c r="BK96" i="2"/>
  <c r="J96" i="2"/>
  <c r="J60" i="2"/>
  <c r="J84" i="5"/>
  <c r="J60" i="5" s="1"/>
  <c r="J85" i="5"/>
  <c r="J61" i="5"/>
  <c r="BK140" i="3"/>
  <c r="J140" i="3" s="1"/>
  <c r="J66" i="3" s="1"/>
  <c r="BK98" i="3"/>
  <c r="J98" i="3"/>
  <c r="J60" i="3" s="1"/>
  <c r="BK97" i="4"/>
  <c r="J97" i="4"/>
  <c r="J60" i="4"/>
  <c r="J126" i="4"/>
  <c r="J65" i="4"/>
  <c r="J33" i="2"/>
  <c r="AV55" i="1"/>
  <c r="AT55" i="1" s="1"/>
  <c r="J33" i="3"/>
  <c r="AV56" i="1"/>
  <c r="AT56" i="1"/>
  <c r="F33" i="2"/>
  <c r="AZ55" i="1"/>
  <c r="F33" i="5"/>
  <c r="AZ58" i="1"/>
  <c r="BC54" i="1"/>
  <c r="AY54" i="1"/>
  <c r="J33" i="5"/>
  <c r="AV58" i="1"/>
  <c r="AT58" i="1" s="1"/>
  <c r="BD54" i="1"/>
  <c r="W33" i="1"/>
  <c r="F33" i="4"/>
  <c r="AZ57" i="1" s="1"/>
  <c r="BA54" i="1"/>
  <c r="W30" i="1" s="1"/>
  <c r="J33" i="4"/>
  <c r="AV57" i="1" s="1"/>
  <c r="AT57" i="1" s="1"/>
  <c r="BB54" i="1"/>
  <c r="W31" i="1"/>
  <c r="F33" i="3"/>
  <c r="AZ56" i="1"/>
  <c r="J59" i="5" l="1"/>
  <c r="J30" i="5"/>
  <c r="AG58" i="1" s="1"/>
  <c r="T96" i="4"/>
  <c r="P96" i="4"/>
  <c r="AU57" i="1" s="1"/>
  <c r="P97" i="3"/>
  <c r="AU56" i="1"/>
  <c r="BK96" i="4"/>
  <c r="J96" i="4" s="1"/>
  <c r="J30" i="4" s="1"/>
  <c r="AG57" i="1" s="1"/>
  <c r="BK97" i="3"/>
  <c r="J97" i="3"/>
  <c r="J59" i="3"/>
  <c r="BK95" i="2"/>
  <c r="J95" i="2"/>
  <c r="J59" i="2"/>
  <c r="J39" i="5"/>
  <c r="AN58" i="1"/>
  <c r="AX54" i="1"/>
  <c r="AZ54" i="1"/>
  <c r="AV54" i="1" s="1"/>
  <c r="AK29" i="1" s="1"/>
  <c r="W32" i="1"/>
  <c r="AW54" i="1"/>
  <c r="AK30" i="1" s="1"/>
  <c r="J39" i="4" l="1"/>
  <c r="J59" i="4"/>
  <c r="AN57" i="1"/>
  <c r="J30" i="3"/>
  <c r="AG56" i="1" s="1"/>
  <c r="AT54" i="1"/>
  <c r="J30" i="2"/>
  <c r="AG55" i="1"/>
  <c r="W29" i="1"/>
  <c r="AU54" i="1"/>
  <c r="J39" i="3" l="1"/>
  <c r="J39" i="2"/>
  <c r="AN55" i="1"/>
  <c r="AN56" i="1"/>
  <c r="AG54" i="1"/>
  <c r="AK26" i="1"/>
  <c r="AK35" i="1" s="1"/>
  <c r="AN54" i="1" l="1"/>
</calcChain>
</file>

<file path=xl/sharedStrings.xml><?xml version="1.0" encoding="utf-8"?>
<sst xmlns="http://schemas.openxmlformats.org/spreadsheetml/2006/main" count="7450" uniqueCount="1258">
  <si>
    <t>Export Komplet</t>
  </si>
  <si>
    <t>VZ</t>
  </si>
  <si>
    <t>2.0</t>
  </si>
  <si>
    <t>ZAMOK</t>
  </si>
  <si>
    <t>False</t>
  </si>
  <si>
    <t>{1fb932e4-dc28-42de-8724-921ae6ebf280}</t>
  </si>
  <si>
    <t>0,01</t>
  </si>
  <si>
    <t>21</t>
  </si>
  <si>
    <t>15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</si>
  <si>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</si>
  <si>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</si>
  <si>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</si>
  <si>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</si>
  <si>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</si>
  <si>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06-2021</t>
  </si>
  <si>
    <t>Měnit lze pouze buňky se žlutým podbarvením!_x000D_
_x000D_
1) v Rekapitulaci stavby vyplňte údaje o Uchazeči (přenesou se do ostatních sestav i v jiných listech)_x000D_
_x000D_
2) na vybraných listech vyplňte v sestavě Soupis prací ceny u položek</t>
  </si>
  <si>
    <t>Stavba:</t>
  </si>
  <si>
    <t>oprava sociálních zařízení b.j. OŘ Olomouc</t>
  </si>
  <si>
    <t>KSO:</t>
  </si>
  <si>
    <t/>
  </si>
  <si>
    <t>CC-CZ:</t>
  </si>
  <si>
    <t>Místo:</t>
  </si>
  <si>
    <t xml:space="preserve"> </t>
  </si>
  <si>
    <t>Datum:</t>
  </si>
  <si>
    <t>Zadavatel:</t>
  </si>
  <si>
    <t>IČ:</t>
  </si>
  <si>
    <t>DIČ:</t>
  </si>
  <si>
    <t>Uchazeč:</t>
  </si>
  <si>
    <t>Vyplň údaj</t>
  </si>
  <si>
    <t>Projektant:</t>
  </si>
  <si>
    <t>True</t>
  </si>
  <si>
    <t>Zpracovatel:</t>
  </si>
  <si>
    <t>Poznámka:</t>
  </si>
  <si>
    <t>Soupis prací je sestaven s využitím Cenové soustavy ÚRS. Položky, které pochází z této cenové soustavy, jsou ve sloupci 'Cenová soustava' označeny popisem 'CS ÚRS' a úrovní příslušného kalendářního pololetí. Veškeré další informace vymezující popis a podmínky použití těchto položek z Cenové soustavy, které nejsou uvedeny přímo v soupisu prací, jsou neomezeně dálkově k dispozici na webu podminky.urs.cz.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</si>
  <si>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</si>
  <si>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</si>
  <si>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</si>
  <si>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</si>
  <si>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</si>
  <si>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</si>
  <si>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</si>
  <si>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</si>
  <si>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</si>
  <si>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</si>
  <si>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</si>
  <si>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</si>
  <si>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</si>
  <si>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</si>
  <si>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</si>
  <si>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</si>
  <si>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</si>
  <si>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</si>
  <si>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</si>
  <si>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</si>
  <si>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</si>
  <si>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</si>
  <si>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</si>
  <si>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</si>
  <si>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</si>
  <si>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</si>
  <si>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</si>
  <si>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</si>
  <si>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</si>
  <si>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</si>
  <si>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</si>
  <si>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</si>
  <si>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</si>
  <si>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</si>
  <si>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</si>
  <si>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</si>
  <si>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</si>
  <si>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</si>
  <si>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/</t>
  </si>
  <si>
    <t>SO 01</t>
  </si>
  <si>
    <t>Vidnava</t>
  </si>
  <si>
    <t>STA</t>
  </si>
  <si>
    <t>1</t>
  </si>
  <si>
    <t>{cf844e6d-a522-457a-8027-56eb289215c4}</t>
  </si>
  <si>
    <t>2</t>
  </si>
  <si>
    <t>SO 02</t>
  </si>
  <si>
    <t>Litovel Předměstí B.J. 2 NP</t>
  </si>
  <si>
    <t>{55b484dc-3018-444a-be22-429846d55546}</t>
  </si>
  <si>
    <t>SO 03</t>
  </si>
  <si>
    <t>Litovel Předměstí B.J. 3 NP</t>
  </si>
  <si>
    <t>{c7386a82-62f7-4874-96f3-55cd7e3a8b8d}</t>
  </si>
  <si>
    <t>VON</t>
  </si>
  <si>
    <t>Vedlejší a ostatní náklady</t>
  </si>
  <si>
    <t>{80446af6-3aaf-4a90-beb1-bb56c8ef3756}</t>
  </si>
  <si>
    <t>KRYCÍ LIST SOUPISU PRACÍ</t>
  </si>
  <si>
    <t>Objekt:</t>
  </si>
  <si>
    <t>SO 01 - Vidnava</t>
  </si>
  <si>
    <t>REKAPITULACE ČLENĚNÍ SOUPISU PRACÍ</t>
  </si>
  <si>
    <t>Kód dílu - Popis</t>
  </si>
  <si>
    <t>Cena celkem [CZK]</t>
  </si>
  <si>
    <t>-1</t>
  </si>
  <si>
    <t>HSV - Práce a dodávky HSV</t>
  </si>
  <si>
    <t xml:space="preserve">    3 - Svislé a kompletní konstrukce</t>
  </si>
  <si>
    <t xml:space="preserve">    6 - Úpravy povrchů, podlahy a osazování výplní</t>
  </si>
  <si>
    <t xml:space="preserve">    9 - Ostatní konstrukce a práce, bourání</t>
  </si>
  <si>
    <t xml:space="preserve">    997 - Přesun sutě</t>
  </si>
  <si>
    <t xml:space="preserve">    998 - Přesun hmot</t>
  </si>
  <si>
    <t>PSV - Práce a dodávky PSV</t>
  </si>
  <si>
    <t xml:space="preserve">    722 - Zdravotechnika - vnitřní vodovod</t>
  </si>
  <si>
    <t xml:space="preserve">      711 - Izolace proti vodě, vlhkosti a plynům</t>
  </si>
  <si>
    <t xml:space="preserve">      721 - Zdravotechnika - vnitřní kanalizace</t>
  </si>
  <si>
    <t xml:space="preserve">    725 - Zdravotechnika - zařizovací předměty</t>
  </si>
  <si>
    <t xml:space="preserve">    735 - Ústřední vytápění - otopná tělesa</t>
  </si>
  <si>
    <t xml:space="preserve">    771 - Podlahy z dlaždic</t>
  </si>
  <si>
    <t xml:space="preserve">    781 - Dokončovací práce - obklady</t>
  </si>
  <si>
    <t xml:space="preserve">    784 - Dokončovací práce - malby a tapety</t>
  </si>
  <si>
    <t>HZS - Hodinové zúčtovací sazby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</si>
  <si>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</si>
  <si>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</si>
  <si>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</si>
  <si>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</si>
  <si>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</si>
  <si>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</si>
  <si>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</si>
  <si>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</si>
  <si>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</si>
  <si>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</si>
  <si>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</si>
  <si>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</si>
  <si>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</si>
  <si>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</si>
  <si>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</si>
  <si>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</si>
  <si>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3</t>
  </si>
  <si>
    <t>Svislé a kompletní konstrukce</t>
  </si>
  <si>
    <t>K</t>
  </si>
  <si>
    <t>346244357</t>
  </si>
  <si>
    <t>Obezdívka koupelnových van ploch zaoblených z přesných pórobetonových tvárnic, na tenké maltové lože, tl. 75 mm</t>
  </si>
  <si>
    <t>m2</t>
  </si>
  <si>
    <t>CS ÚRS 2021 02</t>
  </si>
  <si>
    <t>4</t>
  </si>
  <si>
    <t>-87118092</t>
  </si>
  <si>
    <t>Online PSC</t>
  </si>
  <si>
    <t>https://podminky.urs.cz/item/CS_URS_2021_02/346244357</t>
  </si>
  <si>
    <t>346272226</t>
  </si>
  <si>
    <t>Přizdívky z pórobetonových tvárnic objemová hmotnost do 500 kg/m3, na tenké maltové lože, tloušťka přizdívky 75 mm</t>
  </si>
  <si>
    <t>1809907220</t>
  </si>
  <si>
    <t>https://podminky.urs.cz/item/CS_URS_2021_02/346272226</t>
  </si>
  <si>
    <t>6</t>
  </si>
  <si>
    <t>Úpravy povrchů, podlahy a osazování výplní</t>
  </si>
  <si>
    <t>611131121</t>
  </si>
  <si>
    <t>Podkladní a spojovací vrstva vnitřních omítaných ploch penetrace disperzní nanášená ručně stropů</t>
  </si>
  <si>
    <t>-636045775</t>
  </si>
  <si>
    <t>https://podminky.urs.cz/item/CS_URS_2021_02/611131121</t>
  </si>
  <si>
    <t>611315413</t>
  </si>
  <si>
    <t>Oprava vápenné omítky vnitřních ploch hladké, tloušťky do 20 mm stropů, v rozsahu opravované plochy přes 30 do 50%</t>
  </si>
  <si>
    <t>882010733</t>
  </si>
  <si>
    <t>https://podminky.urs.cz/item/CS_URS_2021_02/611315413</t>
  </si>
  <si>
    <t>5</t>
  </si>
  <si>
    <t>612131121</t>
  </si>
  <si>
    <t>Podkladní a spojovací vrstva vnitřních omítaných ploch penetrace disperzní nanášená ručně stěn</t>
  </si>
  <si>
    <t>2129020127</t>
  </si>
  <si>
    <t>https://podminky.urs.cz/item/CS_URS_2021_02/612131121</t>
  </si>
  <si>
    <t>612325101</t>
  </si>
  <si>
    <t>Vápenocementová omítka rýh hrubá ve stěnách, šířky rýhy do 150 mm</t>
  </si>
  <si>
    <t>957929518</t>
  </si>
  <si>
    <t>https://podminky.urs.cz/item/CS_URS_2021_02/612325101</t>
  </si>
  <si>
    <t>7</t>
  </si>
  <si>
    <t>612325202</t>
  </si>
  <si>
    <t>Vápenocementová omítka jednotlivých malých ploch hrubá na stěnách, plochy jednotlivě přes 0,09 do 0,25 m2</t>
  </si>
  <si>
    <t>kus</t>
  </si>
  <si>
    <t>-632058635</t>
  </si>
  <si>
    <t>https://podminky.urs.cz/item/CS_URS_2021_02/612325202</t>
  </si>
  <si>
    <t>8</t>
  </si>
  <si>
    <t>612325423</t>
  </si>
  <si>
    <t>Oprava vápenocementové omítky vnitřních ploch štukové dvouvrstvé, tloušťky do 20 mm a tloušťky štuku do 3 mm stěn, v rozsahu opravované plochy přes 30 do 50%</t>
  </si>
  <si>
    <t>-400918993</t>
  </si>
  <si>
    <t>https://podminky.urs.cz/item/CS_URS_2021_02/612325423</t>
  </si>
  <si>
    <t>9</t>
  </si>
  <si>
    <t>619995001</t>
  </si>
  <si>
    <t>Začištění omítek (s dodáním hmot) kolem oken, dveří, podlah, obkladů apod.</t>
  </si>
  <si>
    <t>m</t>
  </si>
  <si>
    <t>731560822</t>
  </si>
  <si>
    <t>https://podminky.urs.cz/item/CS_URS_2021_02/619995001</t>
  </si>
  <si>
    <t>Ostatní konstrukce a práce, bourání</t>
  </si>
  <si>
    <t>10</t>
  </si>
  <si>
    <t>949101111</t>
  </si>
  <si>
    <t>Lešení pomocné pracovní pro objekty pozemních staveb pro zatížení do 150 kg/m2, o výšce lešeňové podlahy do 1,9 m</t>
  </si>
  <si>
    <t>202006712</t>
  </si>
  <si>
    <t>https://podminky.urs.cz/item/CS_URS_2021_02/949101111</t>
  </si>
  <si>
    <t>11</t>
  </si>
  <si>
    <t>952901111</t>
  </si>
  <si>
    <t>Vyčištění budov nebo objektů před předáním do užívání budov bytové nebo občanské výstavby, světlé výšky podlaží do 4 m</t>
  </si>
  <si>
    <t>1575017836</t>
  </si>
  <si>
    <t>https://podminky.urs.cz/item/CS_URS_2021_02/952901111</t>
  </si>
  <si>
    <t>12</t>
  </si>
  <si>
    <t>952902031</t>
  </si>
  <si>
    <t>Čištění budov při provádění oprav a udržovacích prací podlah hladkých omytím</t>
  </si>
  <si>
    <t>-212473272</t>
  </si>
  <si>
    <t>https://podminky.urs.cz/item/CS_URS_2021_02/952902031</t>
  </si>
  <si>
    <t>13</t>
  </si>
  <si>
    <t>952902041</t>
  </si>
  <si>
    <t>Čištění budov při provádění oprav a udržovacích prací podlah hladkých drhnutím s chemickými prostředky</t>
  </si>
  <si>
    <t>841216988</t>
  </si>
  <si>
    <t>https://podminky.urs.cz/item/CS_URS_2021_02/952902041</t>
  </si>
  <si>
    <t>14</t>
  </si>
  <si>
    <t>962031133</t>
  </si>
  <si>
    <t>Bourání příček z cihel, tvárnic nebo příčkovek z cihel pálených, plných nebo dutých na maltu vápennou nebo vápenocementovou, tl. do 150 mm</t>
  </si>
  <si>
    <t>1015165200</t>
  </si>
  <si>
    <t>https://podminky.urs.cz/item/CS_URS_2021_02/962031133</t>
  </si>
  <si>
    <t>965081223</t>
  </si>
  <si>
    <t>Bourání podlah z dlaždic bez podkladního lože nebo mazaniny, s jakoukoliv výplní spár keramických nebo xylolitových tl. přes 10 mm plochy přes 1 m2</t>
  </si>
  <si>
    <t>-262859494</t>
  </si>
  <si>
    <t>https://podminky.urs.cz/item/CS_URS_2021_02/965081223</t>
  </si>
  <si>
    <t>16</t>
  </si>
  <si>
    <t>971033341</t>
  </si>
  <si>
    <t>Vybourání otvorů ve zdivu základovém nebo nadzákladovém z cihel, tvárnic, příčkovek z cihel pálených na maltu vápennou nebo vápenocementovou plochy do 0,09 m2, tl. do 300 mm</t>
  </si>
  <si>
    <t>-1790769171</t>
  </si>
  <si>
    <t>https://podminky.urs.cz/item/CS_URS_2021_02/971033341</t>
  </si>
  <si>
    <t>17</t>
  </si>
  <si>
    <t>972054231</t>
  </si>
  <si>
    <t>Vybourání otvorů ve stropech nebo klenbách železobetonových bez odstranění podlahy a násypu, plochy do 0,09 m2, tl. do 120 mm</t>
  </si>
  <si>
    <t>-1127524812</t>
  </si>
  <si>
    <t>https://podminky.urs.cz/item/CS_URS_2021_02/972054231</t>
  </si>
  <si>
    <t>18</t>
  </si>
  <si>
    <t>974032122</t>
  </si>
  <si>
    <t>Vysekání rýh ve stěnách nebo příčkách z dutých cihel, tvárnic, desek z dutých cihel nebo tvárnic do hl. 30 mm a šířky do 70 mm</t>
  </si>
  <si>
    <t>-791632199</t>
  </si>
  <si>
    <t>https://podminky.urs.cz/item/CS_URS_2021_02/974032122</t>
  </si>
  <si>
    <t>VV</t>
  </si>
  <si>
    <t>12+20</t>
  </si>
  <si>
    <t>19</t>
  </si>
  <si>
    <t>978059541</t>
  </si>
  <si>
    <t>Odsekání obkladů stěn včetně otlučení podkladní omítky až na zdivo z obkládaček vnitřních, z jakýchkoliv materiálů, plochy přes 1 m2</t>
  </si>
  <si>
    <t>-1164358085</t>
  </si>
  <si>
    <t>https://podminky.urs.cz/item/CS_URS_2021_02/978059541</t>
  </si>
  <si>
    <t>997</t>
  </si>
  <si>
    <t>Přesun sutě</t>
  </si>
  <si>
    <t>20</t>
  </si>
  <si>
    <t>997013213</t>
  </si>
  <si>
    <t>Vnitrostaveništní doprava suti a vybouraných hmot vodorovně do 50 m svisle ručně pro budovy a haly výšky přes 9 do 12 m</t>
  </si>
  <si>
    <t>t</t>
  </si>
  <si>
    <t>-129831629</t>
  </si>
  <si>
    <t>https://podminky.urs.cz/item/CS_URS_2021_02/997013213</t>
  </si>
  <si>
    <t>997013501</t>
  </si>
  <si>
    <t>Odvoz suti a vybouraných hmot na skládku nebo meziskládku se složením, na vzdálenost do 1 km</t>
  </si>
  <si>
    <t>-263515401</t>
  </si>
  <si>
    <t>https://podminky.urs.cz/item/CS_URS_2021_02/997013501</t>
  </si>
  <si>
    <t>22</t>
  </si>
  <si>
    <t>997013509</t>
  </si>
  <si>
    <t>Odvoz suti a vybouraných hmot na skládku nebo meziskládku se složením, na vzdálenost Příplatek k ceně za každý další i započatý 1 km přes 1 km</t>
  </si>
  <si>
    <t>67000941</t>
  </si>
  <si>
    <t>https://podminky.urs.cz/item/CS_URS_2021_02/997013509</t>
  </si>
  <si>
    <t>23</t>
  </si>
  <si>
    <t>997013631</t>
  </si>
  <si>
    <t>Poplatek za uložení stavebního odpadu na skládce (skládkovné) směsného stavebního a demoličního zatříděného do Katalogu odpadů pod kódem 17 09 04</t>
  </si>
  <si>
    <t>655874650</t>
  </si>
  <si>
    <t>https://podminky.urs.cz/item/CS_URS_2021_02/997013631</t>
  </si>
  <si>
    <t>24</t>
  </si>
  <si>
    <t>997221612</t>
  </si>
  <si>
    <t>Nakládání na dopravní prostředky pro vodorovnou dopravu vybouraných hmot</t>
  </si>
  <si>
    <t>-804304670</t>
  </si>
  <si>
    <t>https://podminky.urs.cz/item/CS_URS_2021_02/997221612</t>
  </si>
  <si>
    <t>998</t>
  </si>
  <si>
    <t>Přesun hmot</t>
  </si>
  <si>
    <t>25</t>
  </si>
  <si>
    <t>998018002</t>
  </si>
  <si>
    <t>Přesun hmot pro budovy občanské výstavby, bydlení, výrobu a služby ruční - bez užití mechanizace vodorovná dopravní vzdálenost do 100 m pro budovy s jakoukoliv nosnou konstrukcí výšky přes 6 do 12 m</t>
  </si>
  <si>
    <t>334326291</t>
  </si>
  <si>
    <t>https://podminky.urs.cz/item/CS_URS_2021_02/998018002</t>
  </si>
  <si>
    <t>PSV</t>
  </si>
  <si>
    <t>Práce a dodávky PSV</t>
  </si>
  <si>
    <t>722</t>
  </si>
  <si>
    <t>Zdravotechnika - vnitřní vodovod</t>
  </si>
  <si>
    <t>26</t>
  </si>
  <si>
    <t>722170801</t>
  </si>
  <si>
    <t>Demontáž rozvodů vody z plastů do Ø 25 mm</t>
  </si>
  <si>
    <t>2017365291</t>
  </si>
  <si>
    <t>https://podminky.urs.cz/item/CS_URS_2021_02/722170801</t>
  </si>
  <si>
    <t>27</t>
  </si>
  <si>
    <t>722174002</t>
  </si>
  <si>
    <t>Potrubí z plastových trubek z polypropylenu PPR svařovaných polyfúzně PN 16 (SDR 7,4) D 20 x 2,8</t>
  </si>
  <si>
    <t>-398070289</t>
  </si>
  <si>
    <t>https://podminky.urs.cz/item/CS_URS_2021_02/722174002</t>
  </si>
  <si>
    <t>"koupelna, wc"12</t>
  </si>
  <si>
    <t>"kuchyně" 20</t>
  </si>
  <si>
    <t>Součet</t>
  </si>
  <si>
    <t>28</t>
  </si>
  <si>
    <t>722174003</t>
  </si>
  <si>
    <t>Potrubí z plastových trubek z polypropylenu PPR svařovaných polyfúzně PN 16 (SDR 7,4) D 25 x 3,5</t>
  </si>
  <si>
    <t>1557458137</t>
  </si>
  <si>
    <t>https://podminky.urs.cz/item/CS_URS_2021_02/722174003</t>
  </si>
  <si>
    <t>29</t>
  </si>
  <si>
    <t>722174004</t>
  </si>
  <si>
    <t>Potrubí z plastových trubek z polypropylenu PPR svařovaných polyfúzně PN 16 (SDR 7,4) D 32 x 4,4</t>
  </si>
  <si>
    <t>-1708532106</t>
  </si>
  <si>
    <t>https://podminky.urs.cz/item/CS_URS_2021_02/722174004</t>
  </si>
  <si>
    <t>30</t>
  </si>
  <si>
    <t>722181211</t>
  </si>
  <si>
    <t>Ochrana potrubí termoizolačními trubicemi z pěnového polyetylenu PE přilepenými v příčných a podélných spojích, tloušťky izolace do 6 mm, vnitřního průměru izolace DN do 22 mm</t>
  </si>
  <si>
    <t>-704435355</t>
  </si>
  <si>
    <t>https://podminky.urs.cz/item/CS_URS_2021_02/722181211</t>
  </si>
  <si>
    <t>31</t>
  </si>
  <si>
    <t>722181212</t>
  </si>
  <si>
    <t>Ochrana potrubí termoizolačními trubicemi z pěnového polyetylenu PE přilepenými v příčných a podélných spojích, tloušťky izolace do 6 mm, vnitřního průměru izolace DN přes 22 do 32 mm</t>
  </si>
  <si>
    <t>1017730538</t>
  </si>
  <si>
    <t>https://podminky.urs.cz/item/CS_URS_2021_02/722181212</t>
  </si>
  <si>
    <t>32</t>
  </si>
  <si>
    <t>722190401</t>
  </si>
  <si>
    <t>Zřízení přípojek na potrubí vyvedení a upevnění výpustek do DN 25</t>
  </si>
  <si>
    <t>1786445871</t>
  </si>
  <si>
    <t>https://podminky.urs.cz/item/CS_URS_2021_02/722190401</t>
  </si>
  <si>
    <t>33</t>
  </si>
  <si>
    <t>722220121</t>
  </si>
  <si>
    <t>Armatury s jedním závitem nástěnky pro baterii G 1/2"</t>
  </si>
  <si>
    <t>pár</t>
  </si>
  <si>
    <t>1531257170</t>
  </si>
  <si>
    <t>https://podminky.urs.cz/item/CS_URS_2021_02/722220121</t>
  </si>
  <si>
    <t>34</t>
  </si>
  <si>
    <t>722270101</t>
  </si>
  <si>
    <t>Vodoměrové sestavy závitové G 3/4"</t>
  </si>
  <si>
    <t>soubor</t>
  </si>
  <si>
    <t>347573030</t>
  </si>
  <si>
    <t>https://podminky.urs.cz/item/CS_URS_2021_02/722270101</t>
  </si>
  <si>
    <t>35</t>
  </si>
  <si>
    <t>722290215</t>
  </si>
  <si>
    <t>Zkoušky, proplach a desinfekce vodovodního potrubí zkoušky těsnosti vodovodního potrubí hrdlového nebo přírubového do DN 100</t>
  </si>
  <si>
    <t>959270104</t>
  </si>
  <si>
    <t>https://podminky.urs.cz/item/CS_URS_2021_02/722290215</t>
  </si>
  <si>
    <t>36</t>
  </si>
  <si>
    <t>722290234</t>
  </si>
  <si>
    <t>Zkoušky, proplach a desinfekce vodovodního potrubí proplach a desinfekce vodovodního potrubí do DN 80</t>
  </si>
  <si>
    <t>-271856760</t>
  </si>
  <si>
    <t>https://podminky.urs.cz/item/CS_URS_2021_02/722290234</t>
  </si>
  <si>
    <t>37</t>
  </si>
  <si>
    <t>998722202</t>
  </si>
  <si>
    <t>Přesun hmot pro vnitřní vodovod stanovený procentní sazbou (%) z ceny vodorovná dopravní vzdálenost do 50 m v objektech výšky přes 6 do 12 m</t>
  </si>
  <si>
    <t>%</t>
  </si>
  <si>
    <t>823294791</t>
  </si>
  <si>
    <t>https://podminky.urs.cz/item/CS_URS_2021_02/998722202</t>
  </si>
  <si>
    <t>711</t>
  </si>
  <si>
    <t>Izolace proti vodě, vlhkosti a plynům</t>
  </si>
  <si>
    <t>38</t>
  </si>
  <si>
    <t>711199101</t>
  </si>
  <si>
    <t>Provedení izolace proti zemní vlhkosti hydroizolační stěrkou doplňků vodotěsné těsnící pásky pro dilatační a styčné spáry</t>
  </si>
  <si>
    <t>1441694153</t>
  </si>
  <si>
    <t>https://podminky.urs.cz/item/CS_URS_2021_02/711199101</t>
  </si>
  <si>
    <t>39</t>
  </si>
  <si>
    <t>M</t>
  </si>
  <si>
    <t>28355021</t>
  </si>
  <si>
    <t>páska pružná těsnící hydroizolační š do 100mm</t>
  </si>
  <si>
    <t>-1964551100</t>
  </si>
  <si>
    <t>8*1,05 "Přepočtené koeficientem množství</t>
  </si>
  <si>
    <t>721</t>
  </si>
  <si>
    <t>Zdravotechnika - vnitřní kanalizace</t>
  </si>
  <si>
    <t>40</t>
  </si>
  <si>
    <t>721173722</t>
  </si>
  <si>
    <t>Potrubí z trub polyetylenových svařované připojovací DN 40</t>
  </si>
  <si>
    <t>-1943008739</t>
  </si>
  <si>
    <t>https://podminky.urs.cz/item/CS_URS_2021_02/721173722</t>
  </si>
  <si>
    <t>41</t>
  </si>
  <si>
    <t>721229111</t>
  </si>
  <si>
    <t>Zápachové uzávěrky montáž zápachových uzávěrek ostatních typů do DN 50</t>
  </si>
  <si>
    <t>-1948903777</t>
  </si>
  <si>
    <t>https://podminky.urs.cz/item/CS_URS_2021_02/721229111</t>
  </si>
  <si>
    <t>42</t>
  </si>
  <si>
    <t>55161600</t>
  </si>
  <si>
    <t>uzávěrka zápachová vanová samočisticí s kulovým kloubem na odtoku DN 40/50</t>
  </si>
  <si>
    <t>-1703451020</t>
  </si>
  <si>
    <t>43</t>
  </si>
  <si>
    <t>55161314</t>
  </si>
  <si>
    <t>uzávěrka zápachová umyvadlová s přípojkou pračky DN 40</t>
  </si>
  <si>
    <t>39586268</t>
  </si>
  <si>
    <t>44</t>
  </si>
  <si>
    <t>721290111</t>
  </si>
  <si>
    <t>Zkouška těsnosti kanalizace v objektech vodou do DN 125</t>
  </si>
  <si>
    <t>41744087</t>
  </si>
  <si>
    <t>https://podminky.urs.cz/item/CS_URS_2021_02/721290111</t>
  </si>
  <si>
    <t>45</t>
  </si>
  <si>
    <t>998721202</t>
  </si>
  <si>
    <t>Přesun hmot pro vnitřní kanalizace stanovený procentní sazbou (%) z ceny vodorovná dopravní vzdálenost do 50 m v objektech výšky přes 6 do 12 m</t>
  </si>
  <si>
    <t>802959763</t>
  </si>
  <si>
    <t>https://podminky.urs.cz/item/CS_URS_2021_02/998721202</t>
  </si>
  <si>
    <t>725</t>
  </si>
  <si>
    <t>Zdravotechnika - zařizovací předměty</t>
  </si>
  <si>
    <t>46</t>
  </si>
  <si>
    <t>722220861</t>
  </si>
  <si>
    <t>Demontáž armatur závitových se dvěma závity do G 3/4</t>
  </si>
  <si>
    <t>-1941092751</t>
  </si>
  <si>
    <t>https://podminky.urs.cz/item/CS_URS_2021_02/722220861</t>
  </si>
  <si>
    <t>47</t>
  </si>
  <si>
    <t>725110811</t>
  </si>
  <si>
    <t>Demontáž klozetů splachovacích s nádrží nebo tlakovým splachovačem</t>
  </si>
  <si>
    <t>736418358</t>
  </si>
  <si>
    <t>https://podminky.urs.cz/item/CS_URS_2021_02/725110811</t>
  </si>
  <si>
    <t>48</t>
  </si>
  <si>
    <t>725112171</t>
  </si>
  <si>
    <t>Zařízení záchodů kombi klozety s hlubokým splachováním odpad vodorovný</t>
  </si>
  <si>
    <t>871742066</t>
  </si>
  <si>
    <t>https://podminky.urs.cz/item/CS_URS_2021_02/725112171</t>
  </si>
  <si>
    <t>49</t>
  </si>
  <si>
    <t>725210821</t>
  </si>
  <si>
    <t>Demontáž umyvadel bez výtokových armatur umyvadel</t>
  </si>
  <si>
    <t>1396795361</t>
  </si>
  <si>
    <t>https://podminky.urs.cz/item/CS_URS_2021_02/725210821</t>
  </si>
  <si>
    <t>50</t>
  </si>
  <si>
    <t>725211603</t>
  </si>
  <si>
    <t>Umyvadla keramická bílá bez výtokových armatur připevněná na stěnu šrouby bez sloupu nebo krytu na sifon, šířka umyvadla 600 mm</t>
  </si>
  <si>
    <t>1694758246</t>
  </si>
  <si>
    <t>https://podminky.urs.cz/item/CS_URS_2021_02/725211603</t>
  </si>
  <si>
    <t>51</t>
  </si>
  <si>
    <t>725220831</t>
  </si>
  <si>
    <t>Demontáž van litinových rohových</t>
  </si>
  <si>
    <t>267678503</t>
  </si>
  <si>
    <t>https://podminky.urs.cz/item/CS_URS_2021_02/725220831</t>
  </si>
  <si>
    <t>52</t>
  </si>
  <si>
    <t>725222116</t>
  </si>
  <si>
    <t>Vany bez výtokových armatur akrylátové se zápachovou uzávěrkou klasické 1700x700 mm</t>
  </si>
  <si>
    <t>823154005</t>
  </si>
  <si>
    <t>https://podminky.urs.cz/item/CS_URS_2021_02/725222116</t>
  </si>
  <si>
    <t>53</t>
  </si>
  <si>
    <t>725530823</t>
  </si>
  <si>
    <t>Demontáž elektrických zásobníkových ohřívačů vody tlakových od 50 do 200 l</t>
  </si>
  <si>
    <t>748603421</t>
  </si>
  <si>
    <t>https://podminky.urs.cz/item/CS_URS_2021_02/725530823</t>
  </si>
  <si>
    <t>54</t>
  </si>
  <si>
    <t>725539203</t>
  </si>
  <si>
    <t>Elektrické ohřívače zásobníkové montáž tlakových ohřívačů závěsných (svislých nebo vodorovných) přes 50 do 80 l</t>
  </si>
  <si>
    <t>-1043570674</t>
  </si>
  <si>
    <t>https://podminky.urs.cz/item/CS_URS_2021_02/725539203</t>
  </si>
  <si>
    <t>55</t>
  </si>
  <si>
    <t>54132241</t>
  </si>
  <si>
    <t>ohřívač vody elektrický závěsný akumulační svislý příkon, rychloohřev 80L 3kW</t>
  </si>
  <si>
    <t>1403950077</t>
  </si>
  <si>
    <t>56</t>
  </si>
  <si>
    <t>725813111</t>
  </si>
  <si>
    <t>Ventily rohové bez připojovací trubičky nebo flexi hadičky G 1/2"</t>
  </si>
  <si>
    <t>-1075332912</t>
  </si>
  <si>
    <t>https://podminky.urs.cz/item/CS_URS_2021_02/725813111</t>
  </si>
  <si>
    <t>57</t>
  </si>
  <si>
    <t>55190005</t>
  </si>
  <si>
    <t>flexi hadice ohebná k baterii D 8x12mm F 1/2"xM10 500mm</t>
  </si>
  <si>
    <t>152172177</t>
  </si>
  <si>
    <t>58</t>
  </si>
  <si>
    <t>725820801</t>
  </si>
  <si>
    <t>Demontáž baterií nástěnných do G 3/4</t>
  </si>
  <si>
    <t>-698389228</t>
  </si>
  <si>
    <t>https://podminky.urs.cz/item/CS_URS_2021_02/725820801</t>
  </si>
  <si>
    <t>59</t>
  </si>
  <si>
    <t>725829101</t>
  </si>
  <si>
    <t>Baterie dřezové montáž ostatních typů nástěnných pákových nebo klasických</t>
  </si>
  <si>
    <t>1828830100</t>
  </si>
  <si>
    <t>https://podminky.urs.cz/item/CS_URS_2021_02/725829101</t>
  </si>
  <si>
    <t>60</t>
  </si>
  <si>
    <t>55144004</t>
  </si>
  <si>
    <t>baterie umyvadlová stojánková páková s ovládáním odpadu</t>
  </si>
  <si>
    <t>297742005</t>
  </si>
  <si>
    <t>61</t>
  </si>
  <si>
    <t>725831315</t>
  </si>
  <si>
    <t>Baterie vanové nástěnné pákové s automatickým přepínačem a sprchou</t>
  </si>
  <si>
    <t>-2144382731</t>
  </si>
  <si>
    <t>https://podminky.urs.cz/item/CS_URS_2021_02/725831315</t>
  </si>
  <si>
    <t>62</t>
  </si>
  <si>
    <t>725840850</t>
  </si>
  <si>
    <t>Demontáž baterií sprchových diferenciálních do G 3/4 x 1</t>
  </si>
  <si>
    <t>2034150658</t>
  </si>
  <si>
    <t>https://podminky.urs.cz/item/CS_URS_2021_02/725840850</t>
  </si>
  <si>
    <t>63</t>
  </si>
  <si>
    <t>725980121</t>
  </si>
  <si>
    <t>Dvířka 15/15</t>
  </si>
  <si>
    <t>-2129476232</t>
  </si>
  <si>
    <t>https://podminky.urs.cz/item/CS_URS_2021_02/725980121</t>
  </si>
  <si>
    <t>64</t>
  </si>
  <si>
    <t>998725202</t>
  </si>
  <si>
    <t>Přesun hmot pro zařizovací předměty stanovený procentní sazbou (%) z ceny vodorovná dopravní vzdálenost do 50 m v objektech výšky přes 6 do 12 m</t>
  </si>
  <si>
    <t>-950864305</t>
  </si>
  <si>
    <t>https://podminky.urs.cz/item/CS_URS_2021_02/998725202</t>
  </si>
  <si>
    <t>735</t>
  </si>
  <si>
    <t>Ústřední vytápění - otopná tělesa</t>
  </si>
  <si>
    <t>65</t>
  </si>
  <si>
    <t>735141112</t>
  </si>
  <si>
    <t>Montáž otopných těles lamelových na stěnu výšky tělesa přes 1400 mm</t>
  </si>
  <si>
    <t>-1873247561</t>
  </si>
  <si>
    <t>https://podminky.urs.cz/item/CS_URS_2021_02/735141112</t>
  </si>
  <si>
    <t>66</t>
  </si>
  <si>
    <t>735151811</t>
  </si>
  <si>
    <t>Demontáž otopných těles panelových jednořadých stavební délky do 1500 mm</t>
  </si>
  <si>
    <t>1476400007</t>
  </si>
  <si>
    <t>https://podminky.urs.cz/item/CS_URS_2021_02/735151811</t>
  </si>
  <si>
    <t>771</t>
  </si>
  <si>
    <t>Podlahy z dlaždic</t>
  </si>
  <si>
    <t>67</t>
  </si>
  <si>
    <t>771111011</t>
  </si>
  <si>
    <t>Příprava podkladu před provedením dlažby vysátí podlah</t>
  </si>
  <si>
    <t>880257951</t>
  </si>
  <si>
    <t>https://podminky.urs.cz/item/CS_URS_2021_02/771111011</t>
  </si>
  <si>
    <t>68</t>
  </si>
  <si>
    <t>771121011</t>
  </si>
  <si>
    <t>Příprava podkladu před provedením dlažby nátěr penetrační na podlahu</t>
  </si>
  <si>
    <t>-396664113</t>
  </si>
  <si>
    <t>https://podminky.urs.cz/item/CS_URS_2021_02/771121011</t>
  </si>
  <si>
    <t>69</t>
  </si>
  <si>
    <t>771151022</t>
  </si>
  <si>
    <t>Příprava podkladu před provedením dlažby samonivelační stěrka min.pevnosti 30 MPa, tloušťky přes 3 do 5 mm</t>
  </si>
  <si>
    <t>-128731968</t>
  </si>
  <si>
    <t>https://podminky.urs.cz/item/CS_URS_2021_02/771151022</t>
  </si>
  <si>
    <t>70</t>
  </si>
  <si>
    <t>771573810</t>
  </si>
  <si>
    <t>Demontáž podlah z dlaždic keramických lepených</t>
  </si>
  <si>
    <t>985868805</t>
  </si>
  <si>
    <t>https://podminky.urs.cz/item/CS_URS_2021_02/771573810</t>
  </si>
  <si>
    <t>71</t>
  </si>
  <si>
    <t>771574117</t>
  </si>
  <si>
    <t>Montáž podlah z dlaždic keramických lepených flexibilním lepidlem maloformátových hladkých přes 35 do 45 ks/m2</t>
  </si>
  <si>
    <t>-1644173499</t>
  </si>
  <si>
    <t>https://podminky.urs.cz/item/CS_URS_2021_02/771574117</t>
  </si>
  <si>
    <t>72</t>
  </si>
  <si>
    <t>59761444</t>
  </si>
  <si>
    <t>dlažba keramická slinutá protiskluzná do interiéru i exteriéru pro vysoké mechanické namáhání přes 35 do 45ks/m2</t>
  </si>
  <si>
    <t>1981797649</t>
  </si>
  <si>
    <t>73</t>
  </si>
  <si>
    <t>771577111</t>
  </si>
  <si>
    <t>Montáž podlah z dlaždic keramických lepených flexibilním lepidlem Příplatek k cenám za plochu do 5 m2 jednotlivě</t>
  </si>
  <si>
    <t>2107641377</t>
  </si>
  <si>
    <t>https://podminky.urs.cz/item/CS_URS_2021_02/771577111</t>
  </si>
  <si>
    <t>74</t>
  </si>
  <si>
    <t>771577112</t>
  </si>
  <si>
    <t>Montáž podlah z dlaždic keramických lepených flexibilním lepidlem Příplatek k cenám za podlahy v omezeném prostoru</t>
  </si>
  <si>
    <t>1476748137</t>
  </si>
  <si>
    <t>https://podminky.urs.cz/item/CS_URS_2021_02/771577112</t>
  </si>
  <si>
    <t>75</t>
  </si>
  <si>
    <t>771591112</t>
  </si>
  <si>
    <t>Izolace podlahy pod dlažbu nátěrem nebo stěrkou ve dvou vrstvách</t>
  </si>
  <si>
    <t>236071069</t>
  </si>
  <si>
    <t>https://podminky.urs.cz/item/CS_URS_2021_02/771591112</t>
  </si>
  <si>
    <t>76</t>
  </si>
  <si>
    <t>771591184</t>
  </si>
  <si>
    <t>Podlahy - dokončovací práce pracnější řezání dlaždic keramických rovné</t>
  </si>
  <si>
    <t>-1272201545</t>
  </si>
  <si>
    <t>https://podminky.urs.cz/item/CS_URS_2021_02/771591184</t>
  </si>
  <si>
    <t>77</t>
  </si>
  <si>
    <t>771592011</t>
  </si>
  <si>
    <t>Čištění vnitřních ploch po položení dlažby podlah nebo schodišť chemickými prostředky</t>
  </si>
  <si>
    <t>1079690022</t>
  </si>
  <si>
    <t>https://podminky.urs.cz/item/CS_URS_2021_02/771592011</t>
  </si>
  <si>
    <t>78</t>
  </si>
  <si>
    <t>998771202</t>
  </si>
  <si>
    <t>Přesun hmot pro podlahy z dlaždic stanovený procentní sazbou (%) z ceny vodorovná dopravní vzdálenost do 50 m v objektech výšky přes 6 do 12 m</t>
  </si>
  <si>
    <t>565876252</t>
  </si>
  <si>
    <t>https://podminky.urs.cz/item/CS_URS_2021_02/998771202</t>
  </si>
  <si>
    <t>781</t>
  </si>
  <si>
    <t>Dokončovací práce - obklady</t>
  </si>
  <si>
    <t>79</t>
  </si>
  <si>
    <t>781121011</t>
  </si>
  <si>
    <t>Příprava podkladu před provedením obkladu nátěr penetrační na stěnu</t>
  </si>
  <si>
    <t>1591403606</t>
  </si>
  <si>
    <t>https://podminky.urs.cz/item/CS_URS_2021_02/781121011</t>
  </si>
  <si>
    <t>80</t>
  </si>
  <si>
    <t>781131112</t>
  </si>
  <si>
    <t>Izolace stěny pod obklad izolace nátěrem nebo stěrkou ve dvou vrstvách</t>
  </si>
  <si>
    <t>1411929903</t>
  </si>
  <si>
    <t>https://podminky.urs.cz/item/CS_URS_2021_02/781131112</t>
  </si>
  <si>
    <t>81</t>
  </si>
  <si>
    <t>781151031</t>
  </si>
  <si>
    <t>Příprava podkladu před provedením obkladu celoplošné vyrovnání podkladu stěrkou, tloušťky 3 mm</t>
  </si>
  <si>
    <t>-1081156294</t>
  </si>
  <si>
    <t>https://podminky.urs.cz/item/CS_URS_2021_02/781151031</t>
  </si>
  <si>
    <t>82</t>
  </si>
  <si>
    <t>781474113</t>
  </si>
  <si>
    <t>Montáž obkladů vnitřních stěn z dlaždic keramických lepených flexibilním lepidlem maloformátových hladkých přes 12 do 19 ks/m2</t>
  </si>
  <si>
    <t>1994324681</t>
  </si>
  <si>
    <t>https://podminky.urs.cz/item/CS_URS_2021_02/781474113</t>
  </si>
  <si>
    <t>83</t>
  </si>
  <si>
    <t>59761071</t>
  </si>
  <si>
    <t>obklad keramický hladký přes 12 do 19ks/m2</t>
  </si>
  <si>
    <t>570876696</t>
  </si>
  <si>
    <t>16,881*1,1 "Přepočtené koeficientem množství</t>
  </si>
  <si>
    <t>84</t>
  </si>
  <si>
    <t>781477111</t>
  </si>
  <si>
    <t>Montáž obkladů vnitřních stěn z dlaždic keramických Příplatek k cenám za plochu do 10 m2 jednotlivě</t>
  </si>
  <si>
    <t>-854931925</t>
  </si>
  <si>
    <t>https://podminky.urs.cz/item/CS_URS_2021_02/781477111</t>
  </si>
  <si>
    <t>85</t>
  </si>
  <si>
    <t>781477112</t>
  </si>
  <si>
    <t>Montáž obkladů vnitřních stěn z dlaždic keramických Příplatek k cenám za obklady v omezeném prostoru</t>
  </si>
  <si>
    <t>-1650019425</t>
  </si>
  <si>
    <t>https://podminky.urs.cz/item/CS_URS_2021_02/781477112</t>
  </si>
  <si>
    <t>86</t>
  </si>
  <si>
    <t>781495115</t>
  </si>
  <si>
    <t>Obklad - dokončující práce ostatní práce spárování silikonem</t>
  </si>
  <si>
    <t>-1282584112</t>
  </si>
  <si>
    <t>https://podminky.urs.cz/item/CS_URS_2021_02/781495115</t>
  </si>
  <si>
    <t>87</t>
  </si>
  <si>
    <t>781495141</t>
  </si>
  <si>
    <t>Obklad - dokončující práce průnik obkladem kruhový, bez izolace do DN 30</t>
  </si>
  <si>
    <t>-1223394617</t>
  </si>
  <si>
    <t>https://podminky.urs.cz/item/CS_URS_2021_02/781495141</t>
  </si>
  <si>
    <t>88</t>
  </si>
  <si>
    <t>781495142</t>
  </si>
  <si>
    <t>Obklad - dokončující práce průnik obkladem kruhový, bez izolace přes DN 30 do DN 90</t>
  </si>
  <si>
    <t>-2011740316</t>
  </si>
  <si>
    <t>https://podminky.urs.cz/item/CS_URS_2021_02/781495142</t>
  </si>
  <si>
    <t>89</t>
  </si>
  <si>
    <t>781495185</t>
  </si>
  <si>
    <t>Obklad - dokončující práce pracnější řezání obkladaček rovné</t>
  </si>
  <si>
    <t>1779943541</t>
  </si>
  <si>
    <t>https://podminky.urs.cz/item/CS_URS_2021_02/781495185</t>
  </si>
  <si>
    <t>90</t>
  </si>
  <si>
    <t>781495211</t>
  </si>
  <si>
    <t>Čištění vnitřních ploch po provedení obkladu stěn chemickými prostředky</t>
  </si>
  <si>
    <t>-162425235</t>
  </si>
  <si>
    <t>https://podminky.urs.cz/item/CS_URS_2021_02/781495211</t>
  </si>
  <si>
    <t>91</t>
  </si>
  <si>
    <t>998781202</t>
  </si>
  <si>
    <t>Přesun hmot pro obklady keramické stanovený procentní sazbou (%) z ceny vodorovná dopravní vzdálenost do 50 m v objektech výšky přes 6 do 12 m</t>
  </si>
  <si>
    <t>-841693727</t>
  </si>
  <si>
    <t>https://podminky.urs.cz/item/CS_URS_2021_02/998781202</t>
  </si>
  <si>
    <t>784</t>
  </si>
  <si>
    <t>Dokončovací práce - malby a tapety</t>
  </si>
  <si>
    <t>92</t>
  </si>
  <si>
    <t>619991001</t>
  </si>
  <si>
    <t>Zakrytí vnitřních ploch před znečištěním včetně pozdějšího odkrytí podlah fólií přilepenou lepící páskou</t>
  </si>
  <si>
    <t>-302037055</t>
  </si>
  <si>
    <t>https://podminky.urs.cz/item/CS_URS_2021_02/619991001</t>
  </si>
  <si>
    <t>93</t>
  </si>
  <si>
    <t>619991011</t>
  </si>
  <si>
    <t>Zakrytí vnitřních ploch před znečištěním včetně pozdějšího odkrytí konstrukcí a prvků obalením fólií a přelepením páskou</t>
  </si>
  <si>
    <t>2106668632</t>
  </si>
  <si>
    <t>https://podminky.urs.cz/item/CS_URS_2021_02/619991011</t>
  </si>
  <si>
    <t>94</t>
  </si>
  <si>
    <t>784111001</t>
  </si>
  <si>
    <t>Oprášení (ometení) podkladu v místnostech výšky do 3,80 m</t>
  </si>
  <si>
    <t>-1139574352</t>
  </si>
  <si>
    <t>https://podminky.urs.cz/item/CS_URS_2021_02/784111001</t>
  </si>
  <si>
    <t>95</t>
  </si>
  <si>
    <t>784161001</t>
  </si>
  <si>
    <t>Tmelení spar a rohů, šířky do 3 mm akrylátovým tmelem v místnostech výšky do 3,80 m</t>
  </si>
  <si>
    <t>-1483158915</t>
  </si>
  <si>
    <t>https://podminky.urs.cz/item/CS_URS_2021_02/784161001</t>
  </si>
  <si>
    <t>96</t>
  </si>
  <si>
    <t>784181121</t>
  </si>
  <si>
    <t>Penetrace podkladu jednonásobná hloubková akrylátová bezbarvá v místnostech výšky do 3,80 m</t>
  </si>
  <si>
    <t>-961279222</t>
  </si>
  <si>
    <t>https://podminky.urs.cz/item/CS_URS_2021_02/784181121</t>
  </si>
  <si>
    <t>97</t>
  </si>
  <si>
    <t>784211101</t>
  </si>
  <si>
    <t>Malby z malířských směsí oděruvzdorných za mokra dvojnásobné, bílé za mokra oděruvzdorné výborně v místnostech výšky do 3,80 m</t>
  </si>
  <si>
    <t>-1676252383</t>
  </si>
  <si>
    <t>https://podminky.urs.cz/item/CS_URS_2021_02/784211101</t>
  </si>
  <si>
    <t>HZS</t>
  </si>
  <si>
    <t>Hodinové zúčtovací sazby</t>
  </si>
  <si>
    <t>98</t>
  </si>
  <si>
    <t>HZS1302</t>
  </si>
  <si>
    <t>Hodinové zúčtovací sazby profesí HSV provádění konstrukcí zedník specialista</t>
  </si>
  <si>
    <t>hod</t>
  </si>
  <si>
    <t>512</t>
  </si>
  <si>
    <t>-1692069718</t>
  </si>
  <si>
    <t>https://podminky.urs.cz/item/CS_URS_2021_02/HZS1302</t>
  </si>
  <si>
    <t>99</t>
  </si>
  <si>
    <t>HZS2211</t>
  </si>
  <si>
    <t>Hodinové zúčtovací sazby profesí PSV provádění stavebních instalací instalatér</t>
  </si>
  <si>
    <t>1779249971</t>
  </si>
  <si>
    <t>https://podminky.urs.cz/item/CS_URS_2021_02/HZS2211</t>
  </si>
  <si>
    <t>100</t>
  </si>
  <si>
    <t>HZS2322</t>
  </si>
  <si>
    <t>Hodinové zúčtovací sazby profesí PSV úpravy povrchů a podlahy obkladač odborný</t>
  </si>
  <si>
    <t>-619587287</t>
  </si>
  <si>
    <t>https://podminky.urs.cz/item/CS_URS_2021_02/HZS2322</t>
  </si>
  <si>
    <t>SO 02 - Litovel Předměstí B.J. 2 NP</t>
  </si>
  <si>
    <t xml:space="preserve">    721 - Zdravotechnika - vnitřní kanalizace</t>
  </si>
  <si>
    <t xml:space="preserve">    726 - Zdravotechnika - předstěnové instalace</t>
  </si>
  <si>
    <t xml:space="preserve">    741 - Elektroinstalace - silnoproud</t>
  </si>
  <si>
    <t xml:space="preserve">    742 - Elektroinstalace - slaboproud</t>
  </si>
  <si>
    <t xml:space="preserve">    766 - Konstrukce truhlářské</t>
  </si>
  <si>
    <t>342272225</t>
  </si>
  <si>
    <t>Příčky z pórobetonových tvárnic hladkých na tenké maltové lože objemová hmotnost do 500 kg/m3, tloušťka příčky 100 mm</t>
  </si>
  <si>
    <t>-1020447937</t>
  </si>
  <si>
    <t>https://podminky.urs.cz/item/CS_URS_2021_02/342272225</t>
  </si>
  <si>
    <t>"sprchová stěna" 1,2*2,5</t>
  </si>
  <si>
    <t>346244352</t>
  </si>
  <si>
    <t>Obezdívka koupelnových van ploch rovných z přesných pórobetonových tvárnic, na tenké maltové lože, tl. 50 mm</t>
  </si>
  <si>
    <t>2030553268</t>
  </si>
  <si>
    <t>https://podminky.urs.cz/item/CS_URS_2021_02/346244352</t>
  </si>
  <si>
    <t>(1,7+1)*0,7</t>
  </si>
  <si>
    <t>346272216</t>
  </si>
  <si>
    <t>Přizdívky z pórobetonových tvárnic objemová hmotnost do 500 kg/m3, na tenké maltové lože, tloušťka přizdívky 50 mm</t>
  </si>
  <si>
    <t>-1853336624</t>
  </si>
  <si>
    <t>https://podminky.urs.cz/item/CS_URS_2021_02/346272216</t>
  </si>
  <si>
    <t>"předstěnová instalace" 0,8*1,2</t>
  </si>
  <si>
    <t>611325111</t>
  </si>
  <si>
    <t>Vápenocementová omítka rýh hladká ve stropech, šířky rýhy do 150 mm</t>
  </si>
  <si>
    <t>-1522154940</t>
  </si>
  <si>
    <t>https://podminky.urs.cz/item/CS_URS_2021_02/611325111</t>
  </si>
  <si>
    <t>33,5*0,07</t>
  </si>
  <si>
    <t>25*0,03</t>
  </si>
  <si>
    <t>1,5*0,15</t>
  </si>
  <si>
    <t>962031132</t>
  </si>
  <si>
    <t>Bourání příček z cihel, tvárnic nebo příčkovek z cihel pálených, plných nebo dutých na maltu vápennou nebo vápenocementovou, tl. do 100 mm</t>
  </si>
  <si>
    <t>210994033</t>
  </si>
  <si>
    <t>https://podminky.urs.cz/item/CS_URS_2021_02/962031132</t>
  </si>
  <si>
    <t>"obezdívka vany" (1,7+0,7)*0,7</t>
  </si>
  <si>
    <t>962081141</t>
  </si>
  <si>
    <t>Bourání zdiva příček nebo vybourání otvorů ze skleněných tvárnic, tl. do 150 mm</t>
  </si>
  <si>
    <t>1424319381</t>
  </si>
  <si>
    <t>https://podminky.urs.cz/item/CS_URS_2021_02/962081141</t>
  </si>
  <si>
    <t>"okno na WC" 0,97*1,7</t>
  </si>
  <si>
    <t>974031121</t>
  </si>
  <si>
    <t>Vysekání rýh ve zdivu cihelném na maltu vápennou nebo vápenocementovou do hl. 30 mm a šířky do 30 mm</t>
  </si>
  <si>
    <t>-895898497</t>
  </si>
  <si>
    <t>https://podminky.urs.cz/item/CS_URS_2021_02/974031121</t>
  </si>
  <si>
    <t>974031132</t>
  </si>
  <si>
    <t>Vysekání rýh ve zdivu cihelném na maltu vápennou nebo vápenocementovou do hl. 50 mm a šířky do 70 mm</t>
  </si>
  <si>
    <t>1783159686</t>
  </si>
  <si>
    <t>https://podminky.urs.cz/item/CS_URS_2021_02/974031132</t>
  </si>
  <si>
    <t>974031154</t>
  </si>
  <si>
    <t>Vysekání rýh ve zdivu cihelném na maltu vápennou nebo vápenocementovou do hl. 100 mm a šířky do 150 mm</t>
  </si>
  <si>
    <t>1006293418</t>
  </si>
  <si>
    <t>https://podminky.urs.cz/item/CS_URS_2021_02/974031154</t>
  </si>
  <si>
    <t>-1052945530</t>
  </si>
  <si>
    <t>249632254</t>
  </si>
  <si>
    <t>2,289*30</t>
  </si>
  <si>
    <t>1161988407</t>
  </si>
  <si>
    <t>998011001</t>
  </si>
  <si>
    <t>Přesun hmot pro budovy občanské výstavby, bydlení, výrobu a služby s nosnou svislou konstrukcí zděnou z cihel, tvárnic nebo kamene vodorovná dopravní vzdálenost do 100 m pro budovy výšky do 6 m</t>
  </si>
  <si>
    <t>-684181935</t>
  </si>
  <si>
    <t>https://podminky.urs.cz/item/CS_URS_2021_02/998011001</t>
  </si>
  <si>
    <t>721174042</t>
  </si>
  <si>
    <t>Potrubí z trub polypropylenových připojovací DN 40</t>
  </si>
  <si>
    <t>1216985703</t>
  </si>
  <si>
    <t>https://podminky.urs.cz/item/CS_URS_2021_02/721174042</t>
  </si>
  <si>
    <t>721174043</t>
  </si>
  <si>
    <t>Potrubí z trub polypropylenových připojovací DN 50</t>
  </si>
  <si>
    <t>-1299160877</t>
  </si>
  <si>
    <t>https://podminky.urs.cz/item/CS_URS_2021_02/721174043</t>
  </si>
  <si>
    <t>721174045</t>
  </si>
  <si>
    <t>Potrubí z trub polypropylenových připojovací DN 110</t>
  </si>
  <si>
    <t>9072302</t>
  </si>
  <si>
    <t>https://podminky.urs.cz/item/CS_URS_2021_02/721174045</t>
  </si>
  <si>
    <t>721226512</t>
  </si>
  <si>
    <t>Zápachové uzávěrky podomítkové (Pe) s krycí deskou pro pračku a myčku DN 50</t>
  </si>
  <si>
    <t>1312337736</t>
  </si>
  <si>
    <t>https://podminky.urs.cz/item/CS_URS_2021_02/721226512</t>
  </si>
  <si>
    <t>-425356493</t>
  </si>
  <si>
    <t>998721101</t>
  </si>
  <si>
    <t>Přesun hmot pro vnitřní kanalizace stanovený z hmotnosti přesunovaného materiálu vodorovná dopravní vzdálenost do 50 m v objektech výšky do 6 m</t>
  </si>
  <si>
    <t>-1458604406</t>
  </si>
  <si>
    <t>https://podminky.urs.cz/item/CS_URS_2021_02/998721101</t>
  </si>
  <si>
    <t>-901798275</t>
  </si>
  <si>
    <t>(3+5+2+1,5+1,8+4)*2</t>
  </si>
  <si>
    <t>4+2+1,5+2+1,5+2</t>
  </si>
  <si>
    <t>10*2</t>
  </si>
  <si>
    <t>-5785774</t>
  </si>
  <si>
    <t>5*2</t>
  </si>
  <si>
    <t>1746365687</t>
  </si>
  <si>
    <t>722181221</t>
  </si>
  <si>
    <t>Ochrana potrubí termoizolačními trubicemi z pěnového polyetylenu PE přilepenými v příčných a podélných spojích, tloušťky izolace přes 6 do 9 mm, vnitřního průměru izolace DN do 22 mm</t>
  </si>
  <si>
    <t>1252086671</t>
  </si>
  <si>
    <t>https://podminky.urs.cz/item/CS_URS_2021_02/722181221</t>
  </si>
  <si>
    <t>722220111</t>
  </si>
  <si>
    <t>Armatury s jedním závitem nástěnky pro výtokový ventil G 1/2"</t>
  </si>
  <si>
    <t>852624264</t>
  </si>
  <si>
    <t>https://podminky.urs.cz/item/CS_URS_2021_02/722220111</t>
  </si>
  <si>
    <t>-1297319745</t>
  </si>
  <si>
    <t>238040071</t>
  </si>
  <si>
    <t>998722101</t>
  </si>
  <si>
    <t>Přesun hmot pro vnitřní vodovod stanovený z hmotnosti přesunovaného materiálu vodorovná dopravní vzdálenost do 50 m v objektech výšky do 6 m</t>
  </si>
  <si>
    <t>-1060275956</t>
  </si>
  <si>
    <t>https://podminky.urs.cz/item/CS_URS_2021_02/998722101</t>
  </si>
  <si>
    <t>571087945</t>
  </si>
  <si>
    <t>4,5+2,95+4,5+2,95</t>
  </si>
  <si>
    <t>-1633654486</t>
  </si>
  <si>
    <t>14,9</t>
  </si>
  <si>
    <t>998711101</t>
  </si>
  <si>
    <t>Přesun hmot pro izolace proti vodě, vlhkosti a plynům stanovený z hmotnosti přesunovaného materiálu vodorovná dopravní vzdálenost do 50 m v objektech výšky do 6 m</t>
  </si>
  <si>
    <t>1712056175</t>
  </si>
  <si>
    <t>https://podminky.urs.cz/item/CS_URS_2021_02/998711101</t>
  </si>
  <si>
    <t>739858513</t>
  </si>
  <si>
    <t>725112022</t>
  </si>
  <si>
    <t>Zařízení záchodů klozety keramické závěsné na nosné stěny s hlubokým splachováním odpad vodorovný</t>
  </si>
  <si>
    <t>1163960263</t>
  </si>
  <si>
    <t>https://podminky.urs.cz/item/CS_URS_2021_02/725112022</t>
  </si>
  <si>
    <t>-1568992972</t>
  </si>
  <si>
    <t>59761002</t>
  </si>
  <si>
    <t>obklad velkoformátový keramický hladký přes 2 do 4ks/m2</t>
  </si>
  <si>
    <t>424783983</t>
  </si>
  <si>
    <t>42,21*1,15 'Přepočtené koeficientem množství</t>
  </si>
  <si>
    <t>725211701</t>
  </si>
  <si>
    <t>Umyvadla keramická bílá bez výtokových armatur připevněná na stěnu šrouby malá (umývátka) stěnová 400 mm</t>
  </si>
  <si>
    <t>-1822969407</t>
  </si>
  <si>
    <t>https://podminky.urs.cz/item/CS_URS_2021_02/725211701</t>
  </si>
  <si>
    <t>"WC" 1</t>
  </si>
  <si>
    <t>725213311</t>
  </si>
  <si>
    <t>Umyvadla z litého polymermramoru bez výtokových armatur zabudovaná včetně skříňky jednoduchá šířky 610 mm</t>
  </si>
  <si>
    <t>-772778139</t>
  </si>
  <si>
    <t>https://podminky.urs.cz/item/CS_URS_2021_02/725213311</t>
  </si>
  <si>
    <t>725220841</t>
  </si>
  <si>
    <t>Demontáž van ocelových rohových</t>
  </si>
  <si>
    <t>-1389420235</t>
  </si>
  <si>
    <t>https://podminky.urs.cz/item/CS_URS_2021_02/725220841</t>
  </si>
  <si>
    <t>966584069</t>
  </si>
  <si>
    <t>725241218</t>
  </si>
  <si>
    <t>Sprchové vaničky z litého polymermramoru obdélníkové 1200x900 mm</t>
  </si>
  <si>
    <t>1796065071</t>
  </si>
  <si>
    <t>https://podminky.urs.cz/item/CS_URS_2021_02/725241218</t>
  </si>
  <si>
    <t>725244155</t>
  </si>
  <si>
    <t>Sprchové dveře a zástěny dveře sprchové do niky polorámové skleněné tl. 6 mm dveře otvíravé dvoukřídlové, na vaničku šířky 1200 mm</t>
  </si>
  <si>
    <t>-252760980</t>
  </si>
  <si>
    <t>https://podminky.urs.cz/item/CS_URS_2021_02/725244155</t>
  </si>
  <si>
    <t>-1135534051</t>
  </si>
  <si>
    <t>-119346289</t>
  </si>
  <si>
    <t>873333454</t>
  </si>
  <si>
    <t>1027157259</t>
  </si>
  <si>
    <t>1833139760</t>
  </si>
  <si>
    <t>725822613</t>
  </si>
  <si>
    <t>Baterie umyvadlové stojánkové pákové s výpustí</t>
  </si>
  <si>
    <t>699126873</t>
  </si>
  <si>
    <t>https://podminky.urs.cz/item/CS_URS_2021_02/725822613</t>
  </si>
  <si>
    <t>1790920334</t>
  </si>
  <si>
    <t>725841332</t>
  </si>
  <si>
    <t>Baterie sprchové podomítkové (zápustné) s přepínačem a pohyblivým držákem</t>
  </si>
  <si>
    <t>1917385415</t>
  </si>
  <si>
    <t>https://podminky.urs.cz/item/CS_URS_2021_02/725841332</t>
  </si>
  <si>
    <t>998725101</t>
  </si>
  <si>
    <t>Přesun hmot pro zařizovací předměty stanovený z hmotnosti přesunovaného materiálu vodorovná dopravní vzdálenost do 50 m v objektech výšky do 6 m</t>
  </si>
  <si>
    <t>-36614053</t>
  </si>
  <si>
    <t>https://podminky.urs.cz/item/CS_URS_2021_02/998725101</t>
  </si>
  <si>
    <t>726</t>
  </si>
  <si>
    <t>Zdravotechnika - předstěnové instalace</t>
  </si>
  <si>
    <t>726111041</t>
  </si>
  <si>
    <t>Předstěnové instalační systémy pro zazdění do masivních zděných konstrukcí pro závěsné klozety ovládání shora, stavební výška 820 mm</t>
  </si>
  <si>
    <t>1818433741</t>
  </si>
  <si>
    <t>https://podminky.urs.cz/item/CS_URS_2021_02/726111041</t>
  </si>
  <si>
    <t>998726111</t>
  </si>
  <si>
    <t>Přesun hmot pro instalační prefabrikáty stanovený z hmotnosti přesunovaného materiálu vodorovná dopravní vzdálenost do 50 m v objektech výšky do 6 m</t>
  </si>
  <si>
    <t>-761866807</t>
  </si>
  <si>
    <t>https://podminky.urs.cz/item/CS_URS_2021_02/998726111</t>
  </si>
  <si>
    <t>741</t>
  </si>
  <si>
    <t>Elektroinstalace - silnoproud</t>
  </si>
  <si>
    <t>74100R1</t>
  </si>
  <si>
    <t>Oprava elektroinstalace - výměna vypínačů, zasuvek, osvětlení, rozvody v rozsahu opravovaných místností</t>
  </si>
  <si>
    <t>soub.</t>
  </si>
  <si>
    <t>1558211067</t>
  </si>
  <si>
    <t>742</t>
  </si>
  <si>
    <t>Elektroinstalace - slaboproud</t>
  </si>
  <si>
    <t>742310001</t>
  </si>
  <si>
    <t>Montáž domovního telefonu napájecího modulu na DIN lištu</t>
  </si>
  <si>
    <t>2107038892</t>
  </si>
  <si>
    <t>https://podminky.urs.cz/item/CS_URS_2021_02/742310001</t>
  </si>
  <si>
    <t>742310004</t>
  </si>
  <si>
    <t>Montáž domovního telefonu elektroinstalační krabice pod tablo</t>
  </si>
  <si>
    <t>-532265181</t>
  </si>
  <si>
    <t>https://podminky.urs.cz/item/CS_URS_2021_02/742310004</t>
  </si>
  <si>
    <t>742310006</t>
  </si>
  <si>
    <t>Montáž domovního telefonu nástěnného audio/video telefonu</t>
  </si>
  <si>
    <t>1082857387</t>
  </si>
  <si>
    <t>https://podminky.urs.cz/item/CS_URS_2021_02/742310006</t>
  </si>
  <si>
    <t>742320001</t>
  </si>
  <si>
    <t>Montáž elektricky ovládaných zámků s mechanickým přepínačem otevřeno/zavřeno do zárubně</t>
  </si>
  <si>
    <t>-2052060317</t>
  </si>
  <si>
    <t>https://podminky.urs.cz/item/CS_URS_2021_02/742320001</t>
  </si>
  <si>
    <t>38226806</t>
  </si>
  <si>
    <t>domovní telefon s ovládáním elektrického zámku a video spojením</t>
  </si>
  <si>
    <t>-685098718</t>
  </si>
  <si>
    <t>742320051</t>
  </si>
  <si>
    <t>Montáž elektricky ovládaných zámků komunikačního tabla dveřního</t>
  </si>
  <si>
    <t>-2084833002</t>
  </si>
  <si>
    <t>https://podminky.urs.cz/item/CS_URS_2021_02/742320051</t>
  </si>
  <si>
    <t>766</t>
  </si>
  <si>
    <t>Konstrukce truhlářské</t>
  </si>
  <si>
    <t>766622116</t>
  </si>
  <si>
    <t>Montáž oken plastových včetně montáže rámu plochy přes 1 m2 pevných do zdiva, výšky přes 1,5 do 2,5 m</t>
  </si>
  <si>
    <t>1889053851</t>
  </si>
  <si>
    <t>https://podminky.urs.cz/item/CS_URS_2021_02/766622116</t>
  </si>
  <si>
    <t>61140054</t>
  </si>
  <si>
    <t>okno plastové otevíravé/sklopné trojsklo přes plochu 1m2 v 1,5-2,5m</t>
  </si>
  <si>
    <t>-1939701723</t>
  </si>
  <si>
    <t>766694111</t>
  </si>
  <si>
    <t>Montáž ostatních truhlářských konstrukcí parapetních desek dřevěných nebo plastových šířky do 300 mm, délky do 1000 mm</t>
  </si>
  <si>
    <t>1627546470</t>
  </si>
  <si>
    <t>https://podminky.urs.cz/item/CS_URS_2021_02/766694111</t>
  </si>
  <si>
    <t>61144402</t>
  </si>
  <si>
    <t>parapet plastový vnitřní komůrkový tl 20mm š 305mm</t>
  </si>
  <si>
    <t>-320043525</t>
  </si>
  <si>
    <t>998766101</t>
  </si>
  <si>
    <t>Přesun hmot pro konstrukce truhlářské stanovený z hmotnosti přesunovaného materiálu vodorovná dopravní vzdálenost do 50 m v objektech výšky do 6 m</t>
  </si>
  <si>
    <t>553361986</t>
  </si>
  <si>
    <t>https://podminky.urs.cz/item/CS_URS_2021_02/998766101</t>
  </si>
  <si>
    <t>-1668427121</t>
  </si>
  <si>
    <t>771151011</t>
  </si>
  <si>
    <t>Příprava podkladu před provedením dlažby samonivelační stěrka min.pevnosti 20 MPa, tloušťky do 3 mm</t>
  </si>
  <si>
    <t>-1172437488</t>
  </si>
  <si>
    <t>https://podminky.urs.cz/item/CS_URS_2021_02/771151011</t>
  </si>
  <si>
    <t>"koupelna" 2,95*4,5</t>
  </si>
  <si>
    <t>"wc" 1*1,6</t>
  </si>
  <si>
    <t>771574154</t>
  </si>
  <si>
    <t>Montáž podlah z dlaždic keramických lepených flexibilním lepidlem velkoformátových hladkých přes 4 do 6 ks/m2</t>
  </si>
  <si>
    <t>586333151</t>
  </si>
  <si>
    <t>https://podminky.urs.cz/item/CS_URS_2021_02/771574154</t>
  </si>
  <si>
    <t>59761007</t>
  </si>
  <si>
    <t>dlažba velkoformátová keramická slinutá hladká do interiéru i exteriéru přes 4 do 6ks/m2</t>
  </si>
  <si>
    <t>789264745</t>
  </si>
  <si>
    <t>14,875*1,15 'Přepočtené koeficientem množství</t>
  </si>
  <si>
    <t>-515665986</t>
  </si>
  <si>
    <t>"koupelna" (2,95*4,5)+((4,5+2,95+4,5+2,95)*0,2)</t>
  </si>
  <si>
    <t>"wc" (1*1,6)+((1+1,6+1,+1,6)*0,2)</t>
  </si>
  <si>
    <t>998771101</t>
  </si>
  <si>
    <t>Přesun hmot pro podlahy z dlaždic stanovený z hmotnosti přesunovaného materiálu vodorovná dopravní vzdálenost do 50 m v objektech výšky do 6 m</t>
  </si>
  <si>
    <t>850418384</t>
  </si>
  <si>
    <t>https://podminky.urs.cz/item/CS_URS_2021_02/998771101</t>
  </si>
  <si>
    <t>1677140675</t>
  </si>
  <si>
    <t>"koupelna" (2,95+4,5+2,95+4,5+1,2+1,2)*2,1</t>
  </si>
  <si>
    <t>"WC" (1+1,6+1+1,6)*2,1</t>
  </si>
  <si>
    <t>-61771557</t>
  </si>
  <si>
    <t>"sprcha" (1,2+1,2+1,2)*2</t>
  </si>
  <si>
    <t>"vana" (1+1,7)*2</t>
  </si>
  <si>
    <t>"umyvadlo" 1*2</t>
  </si>
  <si>
    <t>949223111</t>
  </si>
  <si>
    <t>781471810</t>
  </si>
  <si>
    <t>Demontáž obkladů z dlaždic keramických kladených do malty</t>
  </si>
  <si>
    <t>1120689396</t>
  </si>
  <si>
    <t>https://podminky.urs.cz/item/CS_URS_2021_02/781471810</t>
  </si>
  <si>
    <t>781473810</t>
  </si>
  <si>
    <t>Demontáž obkladů z dlaždic keramických lepených</t>
  </si>
  <si>
    <t>-471442843</t>
  </si>
  <si>
    <t>https://podminky.urs.cz/item/CS_URS_2021_02/781473810</t>
  </si>
  <si>
    <t>(2,95+4,5+2,95+4,5)*1,6</t>
  </si>
  <si>
    <t>781474154</t>
  </si>
  <si>
    <t>Montáž obkladů vnitřních stěn z dlaždic keramických lepených flexibilním lepidlem velkoformátových hladkých přes 4 do 6 ks/m2</t>
  </si>
  <si>
    <t>-609273948</t>
  </si>
  <si>
    <t>https://podminky.urs.cz/item/CS_URS_2021_02/781474154</t>
  </si>
  <si>
    <t>"koupelna" (2,95+4,5+2,95+4,5)*2,1</t>
  </si>
  <si>
    <t>59761001</t>
  </si>
  <si>
    <t>obklad velkoformátový keramický hladký přes 4 do 6ks/m2</t>
  </si>
  <si>
    <t>-2112499073</t>
  </si>
  <si>
    <t>998781101</t>
  </si>
  <si>
    <t>Přesun hmot pro obklady keramické stanovený z hmotnosti přesunovaného materiálu vodorovná dopravní vzdálenost do 50 m v objektech výšky do 6 m</t>
  </si>
  <si>
    <t>-2103587276</t>
  </si>
  <si>
    <t>https://podminky.urs.cz/item/CS_URS_2021_02/998781101</t>
  </si>
  <si>
    <t>-274657229</t>
  </si>
  <si>
    <t>2,95*4,5</t>
  </si>
  <si>
    <t>1*1,6</t>
  </si>
  <si>
    <t>-2075874542</t>
  </si>
  <si>
    <t>784121001</t>
  </si>
  <si>
    <t>Oškrabání malby v místnostech výšky do 3,80 m</t>
  </si>
  <si>
    <t>-1030742366</t>
  </si>
  <si>
    <t>https://podminky.urs.cz/item/CS_URS_2021_02/784121001</t>
  </si>
  <si>
    <t>(2,95+4,5+2,95+4,5)*(2,98-2,1)</t>
  </si>
  <si>
    <t>(1+1,6+1,+1,6)*(2,98-2,1)</t>
  </si>
  <si>
    <t>"strop"</t>
  </si>
  <si>
    <t>1+1,6</t>
  </si>
  <si>
    <t>784121011</t>
  </si>
  <si>
    <t>Rozmývání podkladu po oškrabání malby v místnostech výšky do 3,80 m</t>
  </si>
  <si>
    <t>1486922257</t>
  </si>
  <si>
    <t>https://podminky.urs.cz/item/CS_URS_2021_02/784121011</t>
  </si>
  <si>
    <t>-1493280953</t>
  </si>
  <si>
    <t>SO 03 - Litovel Předměstí B.J. 3 NP</t>
  </si>
  <si>
    <t>-319542752</t>
  </si>
  <si>
    <t>"sprcha" 1*2,15</t>
  </si>
  <si>
    <t>-253096216</t>
  </si>
  <si>
    <t>1*1</t>
  </si>
  <si>
    <t>-1012936411</t>
  </si>
  <si>
    <t xml:space="preserve">"obezdívka vany" (0,7+1,7+0,7)*0,7 </t>
  </si>
  <si>
    <t>478930107</t>
  </si>
  <si>
    <t>2,7+2,7+1,5+1,5+4+2,5+1,5</t>
  </si>
  <si>
    <t>-1423370195</t>
  </si>
  <si>
    <t>2,7+2,7+1,4+1,25+1,5+1,1+1,2+1,2</t>
  </si>
  <si>
    <t>-121202245</t>
  </si>
  <si>
    <t>-1876681937</t>
  </si>
  <si>
    <t>3,251*30 'Přepočtené koeficientem množství</t>
  </si>
  <si>
    <t>1745479751</t>
  </si>
  <si>
    <t>-562572123</t>
  </si>
  <si>
    <t>1361580949</t>
  </si>
  <si>
    <t>1580150400</t>
  </si>
  <si>
    <t>-457523532</t>
  </si>
  <si>
    <t>-1602370783</t>
  </si>
  <si>
    <t>326818165</t>
  </si>
  <si>
    <t>1568215054</t>
  </si>
  <si>
    <t>-1556782903</t>
  </si>
  <si>
    <t>(2+1,2+1,5+1,0+1,0)*2</t>
  </si>
  <si>
    <t>777116730</t>
  </si>
  <si>
    <t>-1914401604</t>
  </si>
  <si>
    <t>-124504342</t>
  </si>
  <si>
    <t>1548704433</t>
  </si>
  <si>
    <t>-1381822639</t>
  </si>
  <si>
    <t>-794898782</t>
  </si>
  <si>
    <t>1265564469</t>
  </si>
  <si>
    <t>-1884819031</t>
  </si>
  <si>
    <t>2,67+1,44+2,67+1,44</t>
  </si>
  <si>
    <t>1,1+2,67+1,1+2,67</t>
  </si>
  <si>
    <t>-1980193261</t>
  </si>
  <si>
    <t>-1808817796</t>
  </si>
  <si>
    <t>-1862531558</t>
  </si>
  <si>
    <t>-2126202269</t>
  </si>
  <si>
    <t>33489646</t>
  </si>
  <si>
    <t>-1266082836</t>
  </si>
  <si>
    <t>"wc" 1</t>
  </si>
  <si>
    <t>1617769985</t>
  </si>
  <si>
    <t>"koupelna" 1</t>
  </si>
  <si>
    <t>158456106</t>
  </si>
  <si>
    <t>2104655430</t>
  </si>
  <si>
    <t>-972862714</t>
  </si>
  <si>
    <t>-460737970</t>
  </si>
  <si>
    <t>2047689477</t>
  </si>
  <si>
    <t>-394358558</t>
  </si>
  <si>
    <t>830314304</t>
  </si>
  <si>
    <t>1033845737</t>
  </si>
  <si>
    <t>1242176821</t>
  </si>
  <si>
    <t>-515981861</t>
  </si>
  <si>
    <t>-2067587571</t>
  </si>
  <si>
    <t>393243743</t>
  </si>
  <si>
    <t>1778985316</t>
  </si>
  <si>
    <t>-1345969894</t>
  </si>
  <si>
    <t>-2146264334</t>
  </si>
  <si>
    <t>-1888989842</t>
  </si>
  <si>
    <t>883601705</t>
  </si>
  <si>
    <t>925135685</t>
  </si>
  <si>
    <t>1713540415</t>
  </si>
  <si>
    <t>515111731</t>
  </si>
  <si>
    <t>0,6+0,6</t>
  </si>
  <si>
    <t>630040293</t>
  </si>
  <si>
    <t>-734856570</t>
  </si>
  <si>
    <t>"koupelna" 1,44*2,67</t>
  </si>
  <si>
    <t>"wc" 1,12*2,67</t>
  </si>
  <si>
    <t>734645945</t>
  </si>
  <si>
    <t>771571810</t>
  </si>
  <si>
    <t>Demontáž podlah z dlaždic keramických kladených do malty</t>
  </si>
  <si>
    <t>-1726730257</t>
  </si>
  <si>
    <t>https://podminky.urs.cz/item/CS_URS_2021_02/771571810</t>
  </si>
  <si>
    <t>2030114710</t>
  </si>
  <si>
    <t>1137059044</t>
  </si>
  <si>
    <t>-1795054688</t>
  </si>
  <si>
    <t>-161780477</t>
  </si>
  <si>
    <t>-1444660591</t>
  </si>
  <si>
    <t>(2,67+1,44+2,67+1,44+1,2+1,2)*2,1</t>
  </si>
  <si>
    <t>(2,67+1,1+2,67+1,1)*2,1</t>
  </si>
  <si>
    <t>1033575166</t>
  </si>
  <si>
    <t>"sprcha" (1,2+1+1,2)*2</t>
  </si>
  <si>
    <t>"umyvadlo" 1*1,5</t>
  </si>
  <si>
    <t>-1983912110</t>
  </si>
  <si>
    <t>-1288840131</t>
  </si>
  <si>
    <t>(2,67+1,44+2,67+1,44)*1,6</t>
  </si>
  <si>
    <t>(2,67+1,1+2,67+1,1)*1,6</t>
  </si>
  <si>
    <t>-1983862333</t>
  </si>
  <si>
    <t>1981288133</t>
  </si>
  <si>
    <t>-2050622989</t>
  </si>
  <si>
    <t>-307324671</t>
  </si>
  <si>
    <t>-252074929</t>
  </si>
  <si>
    <t>0,6*0,8*2</t>
  </si>
  <si>
    <t>1*2*2</t>
  </si>
  <si>
    <t>-1779249574</t>
  </si>
  <si>
    <t>1,44*2,67</t>
  </si>
  <si>
    <t>1,12*2,67</t>
  </si>
  <si>
    <t>-933532895</t>
  </si>
  <si>
    <t>-328673387</t>
  </si>
  <si>
    <t>VON - Vedlejší a ostatní náklady</t>
  </si>
  <si>
    <t>VRN - Vedlejší rozpočtové náklady</t>
  </si>
  <si>
    <t xml:space="preserve">    VRN3 - Zařízení staveniště</t>
  </si>
  <si>
    <t xml:space="preserve">    VRN4 - Inženýrská činnost</t>
  </si>
  <si>
    <t xml:space="preserve">    VRN7 - Provozní vlivy</t>
  </si>
  <si>
    <t>VRN</t>
  </si>
  <si>
    <t>Vedlejší rozpočtové náklady</t>
  </si>
  <si>
    <t>VRN3</t>
  </si>
  <si>
    <t>Zařízení staveniště</t>
  </si>
  <si>
    <t>030001000</t>
  </si>
  <si>
    <t>1024</t>
  </si>
  <si>
    <t>-400651959</t>
  </si>
  <si>
    <t>https://podminky.urs.cz/item/CS_URS_2021_02/030001000</t>
  </si>
  <si>
    <t>VRN4</t>
  </si>
  <si>
    <t>Inženýrská činnost</t>
  </si>
  <si>
    <t>045002000</t>
  </si>
  <si>
    <t>Kompletační a koordinační činnost</t>
  </si>
  <si>
    <t>73390449</t>
  </si>
  <si>
    <t>https://podminky.urs.cz/item/CS_URS_2021_02/045002000</t>
  </si>
  <si>
    <t>VRN7</t>
  </si>
  <si>
    <t>Provozní vlivy</t>
  </si>
  <si>
    <t>070001000</t>
  </si>
  <si>
    <t>248429476</t>
  </si>
  <si>
    <t>https://podminky.urs.cz/item/CS_URS_2021_02/070001000</t>
  </si>
  <si>
    <t>P</t>
  </si>
  <si>
    <t>Poznámka k položce:_x000D_
oprava bude probíhat za provozu je nutné najemníkum zajistit:_x000D_
dodávku pitné i užitkové vody v době odpojení_x000D_
náhradní toalety_x000D_
hygienické zázemí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</si>
  <si>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</si>
  <si>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</si>
  <si>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</si>
  <si>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</si>
  <si>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i/>
        <sz val="8"/>
        <rFont val="Arial CE"/>
        <charset val="238"/>
      </rPr>
      <t xml:space="preserve">Rekapitulace stavby </t>
    </r>
    <r>
      <rPr>
        <sz val="8"/>
        <rFont val="Arial CE"/>
        <charset val="238"/>
      </rPr>
      <t>obsahuje sestavu Rekapitulace stavby a Rekapitulace objektů stavby a soupisů prací.</t>
    </r>
  </si>
  <si>
    <r>
      <t xml:space="preserve">V sestavě </t>
    </r>
    <r>
      <rPr>
        <b/>
        <sz val="8"/>
        <rFont val="Arial CE"/>
        <charset val="238"/>
      </rPr>
      <t>Rekapitulace stavby</t>
    </r>
    <r>
      <rPr>
        <sz val="8"/>
        <rFont val="Arial CE"/>
        <charset val="238"/>
      </rPr>
      <t xml:space="preserve"> jsou uvedeny informace identifikující předmět veřejné zakázky na stavební práce, KSO, CC-CZ, CZ-CPV, CZ-CPA a rekapitulaci </t>
    </r>
  </si>
  <si>
    <t>celkové nabídkové ceny uchazeče.</t>
  </si>
  <si>
    <t xml:space="preserve">Termínem "uchazeč" (resp. zhotovitel) se myslí "účastník zadávacího řízení" ve smyslu zákona o zadávání veřejných zakázek. </t>
  </si>
  <si>
    <r>
      <t xml:space="preserve">V sestavě </t>
    </r>
    <r>
      <rPr>
        <b/>
        <sz val="8"/>
        <rFont val="Arial CE"/>
        <charset val="238"/>
      </rPr>
      <t>Rekapitulace objektů stavby a soupisů prací</t>
    </r>
    <r>
      <rPr>
        <sz val="8"/>
        <rFont val="Arial CE"/>
        <charset val="238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</si>
  <si>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</si>
  <si>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</si>
  <si>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</si>
  <si>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</si>
  <si>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</si>
  <si>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</si>
  <si>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</si>
  <si>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OST</t>
  </si>
  <si>
    <t>Ostatní</t>
  </si>
  <si>
    <t>Soupis</t>
  </si>
  <si>
    <t>Soupis prací pro daný typ objektu</t>
  </si>
  <si>
    <r>
      <rPr>
        <i/>
        <sz val="8"/>
        <rFont val="Arial CE"/>
        <charset val="238"/>
      </rPr>
      <t xml:space="preserve">Soupis prací </t>
    </r>
    <r>
      <rPr>
        <sz val="8"/>
        <rFont val="Arial CE"/>
        <charset val="238"/>
      </rPr>
      <t>pro jednotlivé objekty obsahuje sestavy Krycí list soupisu prací, Rekapitulace členění soupisu prací, Soupis prací. Za soupis prací může být považován</t>
    </r>
  </si>
  <si>
    <t>i objekt stavby v případě, že neobsahuje podřízenou zakázku.</t>
  </si>
  <si>
    <r>
      <rPr>
        <b/>
        <sz val="8"/>
        <rFont val="Arial CE"/>
        <charset val="238"/>
      </rPr>
      <t>Krycí list soupisu</t>
    </r>
    <r>
      <rPr>
        <sz val="8"/>
        <rFont val="Arial CE"/>
        <charset val="238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</si>
  <si>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uchazeče za aktuální soupis prací.</t>
  </si>
  <si>
    <r>
      <rPr>
        <b/>
        <sz val="8"/>
        <rFont val="Arial CE"/>
        <charset val="238"/>
      </rPr>
      <t>Rekapitulace členění soupisu prací</t>
    </r>
    <r>
      <rPr>
        <sz val="8"/>
        <rFont val="Arial CE"/>
        <charset val="238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</si>
  <si>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</si>
  <si>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b/>
        <sz val="8"/>
        <rFont val="Arial CE"/>
        <charset val="238"/>
      </rPr>
      <t xml:space="preserve">Soupis prací </t>
    </r>
    <r>
      <rPr>
        <sz val="8"/>
        <rFont val="Arial CE"/>
        <charset val="238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</si>
  <si>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</si>
  <si>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</si>
  <si>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</si>
  <si>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</si>
  <si>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>Typ položky: K - konstrukce, M - materiál, PP - plný popis, PSC - poznámka k souboru cen,  P - poznámka k položce, VV - výkaz výměr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</si>
  <si>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</si>
  <si>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</si>
  <si>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</si>
  <si>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</si>
  <si>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</si>
  <si>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</si>
  <si>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</si>
  <si>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</si>
  <si>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</si>
  <si>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</si>
  <si>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</si>
  <si>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</si>
  <si>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</si>
  <si>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</si>
  <si>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</si>
  <si>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</si>
  <si>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</si>
  <si>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</si>
  <si>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</si>
  <si>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stavby - zde uchazeč vyplní svůj název (název subjektu) </t>
  </si>
  <si>
    <t>Pole IČ a DIČ v sestavě Rekapitulace stavby - zde uchazeč vyplní svoje IČ a DIČ</t>
  </si>
  <si>
    <t>Datum v sestavě Rekapitulace stavby - zde uchazeč vyplní datum vytvoření nabídky</t>
  </si>
  <si>
    <t>J.cena = jednotková cena v sestavě Soupis prací o maximálním počtu desetinných míst uvedených v poli</t>
  </si>
  <si>
    <t>- pokud sestavy soupisů prací obsahují pole J.cena, měla by být všechna tato pole vyplněna nenulovými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</si>
  <si>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</si>
  <si>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</si>
  <si>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</si>
  <si>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</si>
  <si>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v tomto případě by měl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</si>
  <si>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</si>
  <si>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Obě pole - J.materiál, J.Montáž u jedné položky by však neměly být vyplněny nulou.</t>
  </si>
  <si>
    <t>Rekapitulace stavby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</si>
  <si>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</si>
  <si>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</si>
  <si>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</si>
  <si>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</si>
  <si>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</si>
  <si>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</si>
  <si>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</si>
  <si>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</si>
  <si>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</si>
  <si>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</si>
  <si>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</si>
  <si>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</si>
  <si>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</si>
  <si>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</si>
  <si>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</si>
  <si>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</si>
  <si>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</si>
  <si>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</si>
  <si>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</si>
  <si>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</si>
  <si>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</si>
  <si>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</si>
  <si>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</si>
  <si>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</si>
  <si>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</si>
  <si>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</si>
  <si>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</si>
  <si>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</si>
  <si>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</si>
  <si>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</si>
  <si>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</si>
  <si>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</si>
  <si>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</si>
  <si>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</si>
  <si>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</si>
  <si>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</si>
  <si>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</si>
  <si>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</si>
  <si>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</si>
  <si>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</si>
  <si>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</si>
  <si>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</si>
  <si>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</si>
  <si>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</si>
  <si>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</si>
  <si>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</si>
  <si>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</si>
  <si>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</si>
  <si>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</si>
  <si>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</si>
  <si>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</si>
  <si>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</si>
  <si>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</si>
  <si>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</si>
  <si>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</si>
  <si>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</si>
  <si>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</si>
  <si>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</si>
  <si>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</si>
  <si>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</si>
  <si>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</si>
  <si>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</si>
  <si>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</si>
  <si>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</si>
  <si>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</si>
  <si>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</si>
  <si>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</si>
  <si>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</si>
  <si>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</si>
  <si>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</si>
  <si>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</si>
  <si>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</si>
  <si>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</si>
  <si>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</si>
  <si>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</si>
  <si>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</si>
  <si>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</si>
  <si>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</si>
  <si>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</si>
  <si>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</si>
  <si>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</si>
  <si>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</si>
  <si>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</si>
  <si>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</si>
  <si>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</si>
  <si>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</si>
  <si>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</si>
  <si>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</si>
  <si>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</si>
  <si>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</si>
  <si>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</si>
  <si>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</si>
  <si>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</si>
  <si>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</si>
  <si>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</si>
  <si>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</si>
  <si>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</si>
  <si>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</si>
  <si>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</si>
  <si>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</si>
  <si>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</si>
  <si>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</si>
  <si>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</si>
  <si>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</si>
  <si>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</si>
  <si>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</si>
  <si>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</si>
  <si>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</si>
  <si>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</si>
  <si>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</si>
  <si>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</si>
  <si>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</si>
  <si>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</si>
  <si>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</si>
  <si>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</si>
  <si>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Ostatní náklady</t>
  </si>
  <si>
    <t>Položka typu HSV</t>
  </si>
  <si>
    <t>Položka typu PSV</t>
  </si>
  <si>
    <t>Položka typu M</t>
  </si>
  <si>
    <t>Položka typu 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</si>
</sst>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%"/>
    <numFmt numFmtId="165" formatCode="dd\.mm\.yyyy"/>
    <numFmt numFmtId="166" formatCode="#,##0.00000"/>
    <numFmt numFmtId="167" formatCode="#,##0.000"/>
  </numFmts>
  <fonts count="50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800080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79797"/>
      <name val="Arial CE"/>
    </font>
    <font>
      <i/>
      <u/>
      <sz val="7"/>
      <color rgb="FF979797"/>
      <name val="Calibri"/>
      <scheme val="minor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i/>
      <sz val="7"/>
      <color rgb="FF969696"/>
      <name val="Arial CE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8"/>
      <name val="Arial CE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b/>
      <sz val="8"/>
      <name val="Arial CE"/>
      <charset val="238"/>
    </font>
    <font>
      <u/>
      <sz val="11"/>
      <color theme="10"/>
      <name val="Calibri"/>
      <scheme val="minor"/>
    </font>
    <font>
      <i/>
      <sz val="8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2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8" fillId="0" borderId="0" applyNumberFormat="0" applyFill="0" applyBorder="0" applyAlignment="0" applyProtection="0"/>
  </cellStyleXfs>
  <cellXfs count="383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/>
    <xf numFmtId="0" fontId="0" fillId="0" borderId="4" xfId="0" applyBorder="1" applyProtection="1"/>
    <xf numFmtId="0" fontId="0" fillId="0" borderId="0" xfId="0" applyProtection="1"/>
    <xf numFmtId="0" fontId="13" fillId="0" borderId="0" xfId="0" applyFont="1" applyAlignment="1" applyProtection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left" vertical="top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 wrapText="1"/>
    </xf>
    <xf numFmtId="0" fontId="0" fillId="0" borderId="5" xfId="0" applyBorder="1" applyProtection="1"/>
    <xf numFmtId="0" fontId="0" fillId="0" borderId="0" xfId="0" applyFont="1" applyAlignment="1">
      <alignment vertical="center"/>
    </xf>
    <xf numFmtId="0" fontId="0" fillId="0" borderId="4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7" fillId="0" borderId="6" xfId="0" applyFont="1" applyBorder="1" applyAlignment="1" applyProtection="1">
      <alignment horizontal="left" vertical="center"/>
    </xf>
    <xf numFmtId="0" fontId="0" fillId="0" borderId="6" xfId="0" applyFont="1" applyBorder="1" applyAlignment="1" applyProtection="1">
      <alignment vertical="center"/>
    </xf>
    <xf numFmtId="0" fontId="0" fillId="0" borderId="4" xfId="0" applyFont="1" applyBorder="1" applyAlignment="1">
      <alignment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" fillId="0" borderId="4" xfId="0" applyFont="1" applyBorder="1" applyAlignment="1">
      <alignment vertical="center"/>
    </xf>
    <xf numFmtId="0" fontId="0" fillId="3" borderId="0" xfId="0" applyFont="1" applyFill="1" applyAlignment="1" applyProtection="1">
      <alignment vertical="center"/>
    </xf>
    <xf numFmtId="0" fontId="4" fillId="3" borderId="7" xfId="0" applyFont="1" applyFill="1" applyBorder="1" applyAlignment="1" applyProtection="1">
      <alignment horizontal="left" vertical="center"/>
    </xf>
    <xf numFmtId="0" fontId="0" fillId="3" borderId="8" xfId="0" applyFont="1" applyFill="1" applyBorder="1" applyAlignment="1" applyProtection="1">
      <alignment vertical="center"/>
    </xf>
    <xf numFmtId="0" fontId="4" fillId="3" borderId="8" xfId="0" applyFont="1" applyFill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vertical="center"/>
    </xf>
    <xf numFmtId="0" fontId="0" fillId="0" borderId="1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4" xfId="0" applyFont="1" applyBorder="1" applyAlignment="1">
      <alignment vertical="center"/>
    </xf>
    <xf numFmtId="0" fontId="17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16" xfId="0" applyFont="1" applyBorder="1" applyAlignment="1" applyProtection="1">
      <alignment vertical="center"/>
    </xf>
    <xf numFmtId="0" fontId="0" fillId="4" borderId="8" xfId="0" applyFont="1" applyFill="1" applyBorder="1" applyAlignment="1" applyProtection="1">
      <alignment vertical="center"/>
    </xf>
    <xf numFmtId="0" fontId="21" fillId="4" borderId="9" xfId="0" applyFont="1" applyFill="1" applyBorder="1" applyAlignment="1" applyProtection="1">
      <alignment horizontal="center" vertical="center"/>
    </xf>
    <xf numFmtId="0" fontId="22" fillId="0" borderId="17" xfId="0" applyFont="1" applyBorder="1" applyAlignment="1" applyProtection="1">
      <alignment horizontal="center" vertical="center" wrapText="1"/>
    </xf>
    <xf numFmtId="0" fontId="22" fillId="0" borderId="18" xfId="0" applyFont="1" applyBorder="1" applyAlignment="1" applyProtection="1">
      <alignment horizontal="center" vertical="center" wrapText="1"/>
    </xf>
    <xf numFmtId="0" fontId="22" fillId="0" borderId="19" xfId="0" applyFont="1" applyBorder="1" applyAlignment="1" applyProtection="1">
      <alignment horizontal="center" vertical="center" wrapText="1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Font="1" applyBorder="1" applyAlignment="1" applyProtection="1">
      <alignment vertical="center"/>
    </xf>
    <xf numFmtId="0" fontId="4" fillId="0" borderId="4" xfId="0" applyFont="1" applyBorder="1" applyAlignment="1" applyProtection="1">
      <alignment vertical="center"/>
    </xf>
    <xf numFmtId="0" fontId="23" fillId="0" borderId="0" xfId="0" applyFont="1" applyAlignment="1" applyProtection="1">
      <alignment horizontal="left" vertical="center"/>
    </xf>
    <xf numFmtId="0" fontId="23" fillId="0" borderId="0" xfId="0" applyFont="1" applyAlignment="1" applyProtection="1">
      <alignment vertical="center"/>
    </xf>
    <xf numFmtId="4" fontId="23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4" xfId="0" applyFont="1" applyBorder="1" applyAlignment="1">
      <alignment vertical="center"/>
    </xf>
    <xf numFmtId="4" fontId="19" fillId="0" borderId="15" xfId="0" applyNumberFormat="1" applyFont="1" applyBorder="1" applyAlignment="1" applyProtection="1">
      <alignment vertical="center"/>
    </xf>
    <xf numFmtId="4" fontId="19" fillId="0" borderId="0" xfId="0" applyNumberFormat="1" applyFont="1" applyBorder="1" applyAlignment="1" applyProtection="1">
      <alignment vertical="center"/>
    </xf>
    <xf numFmtId="166" fontId="19" fillId="0" borderId="0" xfId="0" applyNumberFormat="1" applyFont="1" applyBorder="1" applyAlignment="1" applyProtection="1">
      <alignment vertical="center"/>
    </xf>
    <xf numFmtId="4" fontId="19" fillId="0" borderId="16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0" borderId="0" xfId="1" applyFont="1" applyAlignment="1">
      <alignment horizontal="center" vertical="center"/>
    </xf>
    <xf numFmtId="0" fontId="5" fillId="0" borderId="4" xfId="0" applyFont="1" applyBorder="1" applyAlignment="1" applyProtection="1">
      <alignment vertical="center"/>
    </xf>
    <xf numFmtId="0" fontId="26" fillId="0" borderId="0" xfId="0" applyFont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4" xfId="0" applyFont="1" applyBorder="1" applyAlignment="1">
      <alignment vertical="center"/>
    </xf>
    <xf numFmtId="4" fontId="28" fillId="0" borderId="15" xfId="0" applyNumberFormat="1" applyFont="1" applyBorder="1" applyAlignment="1" applyProtection="1">
      <alignment vertical="center"/>
    </xf>
    <xf numFmtId="4" fontId="28" fillId="0" borderId="0" xfId="0" applyNumberFormat="1" applyFont="1" applyBorder="1" applyAlignment="1" applyProtection="1">
      <alignment vertical="center"/>
    </xf>
    <xf numFmtId="166" fontId="28" fillId="0" borderId="0" xfId="0" applyNumberFormat="1" applyFont="1" applyBorder="1" applyAlignment="1" applyProtection="1">
      <alignment vertical="center"/>
    </xf>
    <xf numFmtId="4" fontId="28" fillId="0" borderId="16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4" fontId="28" fillId="0" borderId="20" xfId="0" applyNumberFormat="1" applyFont="1" applyBorder="1" applyAlignment="1" applyProtection="1">
      <alignment vertical="center"/>
    </xf>
    <xf numFmtId="4" fontId="28" fillId="0" borderId="21" xfId="0" applyNumberFormat="1" applyFont="1" applyBorder="1" applyAlignment="1" applyProtection="1">
      <alignment vertical="center"/>
    </xf>
    <xf numFmtId="166" fontId="28" fillId="0" borderId="21" xfId="0" applyNumberFormat="1" applyFont="1" applyBorder="1" applyAlignment="1" applyProtection="1">
      <alignment vertical="center"/>
    </xf>
    <xf numFmtId="4" fontId="28" fillId="0" borderId="22" xfId="0" applyNumberFormat="1" applyFont="1" applyBorder="1" applyAlignment="1" applyProtection="1">
      <alignment vertical="center"/>
    </xf>
    <xf numFmtId="0" fontId="0" fillId="0" borderId="2" xfId="0" applyBorder="1"/>
    <xf numFmtId="0" fontId="0" fillId="0" borderId="3" xfId="0" applyBorder="1"/>
    <xf numFmtId="0" fontId="13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4" xfId="0" applyBorder="1" applyAlignment="1">
      <alignment vertical="center"/>
    </xf>
    <xf numFmtId="0" fontId="2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13" xfId="0" applyFont="1" applyBorder="1" applyAlignment="1">
      <alignment vertical="center"/>
    </xf>
    <xf numFmtId="0" fontId="17" fillId="0" borderId="0" xfId="0" applyFont="1" applyAlignment="1">
      <alignment horizontal="left" vertical="center"/>
    </xf>
    <xf numFmtId="4" fontId="23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20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0" fontId="0" fillId="4" borderId="8" xfId="0" applyFont="1" applyFill="1" applyBorder="1" applyAlignment="1">
      <alignment vertical="center"/>
    </xf>
    <xf numFmtId="0" fontId="4" fillId="4" borderId="8" xfId="0" applyFont="1" applyFill="1" applyBorder="1" applyAlignment="1">
      <alignment horizontal="right" vertical="center"/>
    </xf>
    <xf numFmtId="0" fontId="4" fillId="4" borderId="8" xfId="0" applyFont="1" applyFill="1" applyBorder="1" applyAlignment="1">
      <alignment horizontal="center" vertical="center"/>
    </xf>
    <xf numFmtId="4" fontId="4" fillId="4" borderId="8" xfId="0" applyNumberFormat="1" applyFont="1" applyFill="1" applyBorder="1" applyAlignment="1">
      <alignment vertical="center"/>
    </xf>
    <xf numFmtId="0" fontId="0" fillId="4" borderId="9" xfId="0" applyFont="1" applyFill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21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21" fillId="4" borderId="0" xfId="0" applyFont="1" applyFill="1" applyAlignment="1" applyProtection="1">
      <alignment horizontal="right" vertical="center"/>
    </xf>
    <xf numFmtId="0" fontId="30" fillId="0" borderId="0" xfId="0" applyFont="1" applyAlignment="1" applyProtection="1">
      <alignment horizontal="left"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1" xfId="0" applyFont="1" applyBorder="1" applyAlignment="1" applyProtection="1">
      <alignment horizontal="left" vertical="center"/>
    </xf>
    <xf numFmtId="0" fontId="6" fillId="0" borderId="21" xfId="0" applyFont="1" applyBorder="1" applyAlignment="1" applyProtection="1">
      <alignment vertical="center"/>
    </xf>
    <xf numFmtId="4" fontId="6" fillId="0" borderId="21" xfId="0" applyNumberFormat="1" applyFont="1" applyBorder="1" applyAlignment="1" applyProtection="1">
      <alignment vertical="center"/>
    </xf>
    <xf numFmtId="0" fontId="6" fillId="0" borderId="4" xfId="0" applyFont="1" applyBorder="1" applyAlignment="1">
      <alignment vertical="center"/>
    </xf>
    <xf numFmtId="0" fontId="7" fillId="0" borderId="4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1" xfId="0" applyFont="1" applyBorder="1" applyAlignment="1" applyProtection="1">
      <alignment horizontal="left" vertical="center"/>
    </xf>
    <xf numFmtId="0" fontId="7" fillId="0" borderId="21" xfId="0" applyFont="1" applyBorder="1" applyAlignment="1" applyProtection="1">
      <alignment vertical="center"/>
    </xf>
    <xf numFmtId="4" fontId="7" fillId="0" borderId="21" xfId="0" applyNumberFormat="1" applyFont="1" applyBorder="1" applyAlignment="1" applyProtection="1">
      <alignment vertical="center"/>
    </xf>
    <xf numFmtId="0" fontId="7" fillId="0" borderId="4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4" xfId="0" applyFont="1" applyBorder="1" applyAlignment="1" applyProtection="1">
      <alignment horizontal="center" vertical="center" wrapText="1"/>
    </xf>
    <xf numFmtId="0" fontId="21" fillId="4" borderId="17" xfId="0" applyFont="1" applyFill="1" applyBorder="1" applyAlignment="1" applyProtection="1">
      <alignment horizontal="center" vertical="center" wrapText="1"/>
    </xf>
    <xf numFmtId="0" fontId="21" fillId="4" borderId="18" xfId="0" applyFont="1" applyFill="1" applyBorder="1" applyAlignment="1" applyProtection="1">
      <alignment horizontal="center" vertical="center" wrapText="1"/>
    </xf>
    <xf numFmtId="0" fontId="21" fillId="4" borderId="19" xfId="0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" fontId="23" fillId="0" borderId="0" xfId="0" applyNumberFormat="1" applyFont="1" applyAlignment="1" applyProtection="1"/>
    <xf numFmtId="0" fontId="0" fillId="0" borderId="13" xfId="0" applyBorder="1" applyAlignment="1" applyProtection="1">
      <alignment vertical="center"/>
    </xf>
    <xf numFmtId="166" fontId="31" fillId="0" borderId="13" xfId="0" applyNumberFormat="1" applyFont="1" applyBorder="1" applyAlignment="1" applyProtection="1"/>
    <xf numFmtId="166" fontId="31" fillId="0" borderId="14" xfId="0" applyNumberFormat="1" applyFont="1" applyBorder="1" applyAlignment="1" applyProtection="1"/>
    <xf numFmtId="4" fontId="32" fillId="0" borderId="0" xfId="0" applyNumberFormat="1" applyFont="1" applyAlignment="1">
      <alignment vertical="center"/>
    </xf>
    <xf numFmtId="0" fontId="8" fillId="0" borderId="4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4" xfId="0" applyFont="1" applyBorder="1" applyAlignment="1"/>
    <xf numFmtId="0" fontId="8" fillId="0" borderId="15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6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1" fillId="0" borderId="23" xfId="0" applyFont="1" applyBorder="1" applyAlignment="1" applyProtection="1">
      <alignment horizontal="center" vertical="center"/>
    </xf>
    <xf numFmtId="49" fontId="21" fillId="0" borderId="23" xfId="0" applyNumberFormat="1" applyFont="1" applyBorder="1" applyAlignment="1" applyProtection="1">
      <alignment horizontal="left" vertical="center" wrapText="1"/>
    </xf>
    <xf numFmtId="0" fontId="21" fillId="0" borderId="23" xfId="0" applyFont="1" applyBorder="1" applyAlignment="1" applyProtection="1">
      <alignment horizontal="left" vertical="center" wrapText="1"/>
    </xf>
    <xf numFmtId="0" fontId="21" fillId="0" borderId="23" xfId="0" applyFont="1" applyBorder="1" applyAlignment="1" applyProtection="1">
      <alignment horizontal="center" vertical="center" wrapText="1"/>
    </xf>
    <xf numFmtId="167" fontId="21" fillId="0" borderId="23" xfId="0" applyNumberFormat="1" applyFont="1" applyBorder="1" applyAlignment="1" applyProtection="1">
      <alignment vertical="center"/>
    </xf>
    <xf numFmtId="4" fontId="21" fillId="2" borderId="23" xfId="0" applyNumberFormat="1" applyFont="1" applyFill="1" applyBorder="1" applyAlignment="1" applyProtection="1">
      <alignment vertical="center"/>
      <protection locked="0"/>
    </xf>
    <xf numFmtId="4" fontId="21" fillId="0" borderId="23" xfId="0" applyNumberFormat="1" applyFont="1" applyBorder="1" applyAlignment="1" applyProtection="1">
      <alignment vertical="center"/>
    </xf>
    <xf numFmtId="0" fontId="22" fillId="2" borderId="15" xfId="0" applyFont="1" applyFill="1" applyBorder="1" applyAlignment="1" applyProtection="1">
      <alignment horizontal="left" vertical="center"/>
      <protection locked="0"/>
    </xf>
    <xf numFmtId="0" fontId="22" fillId="0" borderId="0" xfId="0" applyFont="1" applyBorder="1" applyAlignment="1" applyProtection="1">
      <alignment horizontal="center" vertical="center"/>
    </xf>
    <xf numFmtId="166" fontId="22" fillId="0" borderId="0" xfId="0" applyNumberFormat="1" applyFont="1" applyBorder="1" applyAlignment="1" applyProtection="1">
      <alignment vertical="center"/>
    </xf>
    <xf numFmtId="166" fontId="22" fillId="0" borderId="16" xfId="0" applyNumberFormat="1" applyFont="1" applyBorder="1" applyAlignment="1" applyProtection="1">
      <alignment vertical="center"/>
    </xf>
    <xf numFmtId="0" fontId="21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3" fillId="0" borderId="0" xfId="0" applyFont="1" applyAlignment="1" applyProtection="1">
      <alignment horizontal="left" vertical="center"/>
    </xf>
    <xf numFmtId="0" fontId="34" fillId="0" borderId="0" xfId="1" applyFont="1" applyAlignment="1" applyProtection="1">
      <alignment vertical="center" wrapText="1"/>
    </xf>
    <xf numFmtId="0" fontId="0" fillId="0" borderId="0" xfId="0" applyFont="1" applyAlignment="1" applyProtection="1">
      <alignment vertical="center"/>
      <protection locked="0"/>
    </xf>
    <xf numFmtId="0" fontId="0" fillId="0" borderId="15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9" fillId="0" borderId="4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35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4" xfId="0" applyFont="1" applyBorder="1" applyAlignment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6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4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4" xfId="0" applyFont="1" applyBorder="1" applyAlignment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6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167" fontId="21" fillId="2" borderId="23" xfId="0" applyNumberFormat="1" applyFont="1" applyFill="1" applyBorder="1" applyAlignment="1" applyProtection="1">
      <alignment vertical="center"/>
      <protection locked="0"/>
    </xf>
    <xf numFmtId="0" fontId="36" fillId="0" borderId="23" xfId="0" applyFont="1" applyBorder="1" applyAlignment="1" applyProtection="1">
      <alignment horizontal="center" vertical="center"/>
    </xf>
    <xf numFmtId="49" fontId="36" fillId="0" borderId="23" xfId="0" applyNumberFormat="1" applyFont="1" applyBorder="1" applyAlignment="1" applyProtection="1">
      <alignment horizontal="left" vertical="center" wrapText="1"/>
    </xf>
    <xf numFmtId="0" fontId="36" fillId="0" borderId="23" xfId="0" applyFont="1" applyBorder="1" applyAlignment="1" applyProtection="1">
      <alignment horizontal="left" vertical="center" wrapText="1"/>
    </xf>
    <xf numFmtId="0" fontId="36" fillId="0" borderId="23" xfId="0" applyFont="1" applyBorder="1" applyAlignment="1" applyProtection="1">
      <alignment horizontal="center" vertical="center" wrapText="1"/>
    </xf>
    <xf numFmtId="167" fontId="36" fillId="0" borderId="23" xfId="0" applyNumberFormat="1" applyFont="1" applyBorder="1" applyAlignment="1" applyProtection="1">
      <alignment vertical="center"/>
    </xf>
    <xf numFmtId="4" fontId="36" fillId="2" borderId="23" xfId="0" applyNumberFormat="1" applyFont="1" applyFill="1" applyBorder="1" applyAlignment="1" applyProtection="1">
      <alignment vertical="center"/>
      <protection locked="0"/>
    </xf>
    <xf numFmtId="4" fontId="36" fillId="0" borderId="23" xfId="0" applyNumberFormat="1" applyFont="1" applyBorder="1" applyAlignment="1" applyProtection="1">
      <alignment vertical="center"/>
    </xf>
    <xf numFmtId="0" fontId="37" fillId="0" borderId="4" xfId="0" applyFont="1" applyBorder="1" applyAlignment="1">
      <alignment vertical="center"/>
    </xf>
    <xf numFmtId="0" fontId="36" fillId="2" borderId="15" xfId="0" applyFont="1" applyFill="1" applyBorder="1" applyAlignment="1" applyProtection="1">
      <alignment horizontal="left" vertical="center"/>
      <protection locked="0"/>
    </xf>
    <xf numFmtId="0" fontId="36" fillId="0" borderId="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0" fillId="0" borderId="22" xfId="0" applyFont="1" applyBorder="1" applyAlignment="1" applyProtection="1">
      <alignment vertical="center"/>
    </xf>
    <xf numFmtId="0" fontId="11" fillId="0" borderId="4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 wrapText="1"/>
    </xf>
    <xf numFmtId="0" fontId="11" fillId="0" borderId="0" xfId="0" applyFont="1" applyAlignment="1" applyProtection="1">
      <alignment vertical="center"/>
      <protection locked="0"/>
    </xf>
    <xf numFmtId="0" fontId="11" fillId="0" borderId="4" xfId="0" applyFont="1" applyBorder="1" applyAlignment="1">
      <alignment vertical="center"/>
    </xf>
    <xf numFmtId="0" fontId="11" fillId="0" borderId="15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6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10" fillId="0" borderId="20" xfId="0" applyFont="1" applyBorder="1" applyAlignment="1" applyProtection="1">
      <alignment vertical="center"/>
    </xf>
    <xf numFmtId="0" fontId="10" fillId="0" borderId="21" xfId="0" applyFont="1" applyBorder="1" applyAlignment="1" applyProtection="1">
      <alignment vertical="center"/>
    </xf>
    <xf numFmtId="0" fontId="10" fillId="0" borderId="22" xfId="0" applyFont="1" applyBorder="1" applyAlignment="1" applyProtection="1">
      <alignment vertical="center"/>
    </xf>
    <xf numFmtId="0" fontId="38" fillId="0" borderId="0" xfId="0" applyFont="1" applyAlignment="1" applyProtection="1">
      <alignment vertical="center" wrapText="1"/>
    </xf>
    <xf numFmtId="0" fontId="0" fillId="0" borderId="0" xfId="0" applyAlignment="1">
      <alignment vertical="top"/>
    </xf>
    <xf numFmtId="0" fontId="39" fillId="0" borderId="24" xfId="0" applyFont="1" applyBorder="1" applyAlignment="1">
      <alignment vertical="center" wrapText="1"/>
    </xf>
    <xf numFmtId="0" fontId="39" fillId="0" borderId="25" xfId="0" applyFont="1" applyBorder="1" applyAlignment="1">
      <alignment vertical="center" wrapText="1"/>
    </xf>
    <xf numFmtId="0" fontId="39" fillId="0" borderId="26" xfId="0" applyFont="1" applyBorder="1" applyAlignment="1">
      <alignment vertical="center" wrapText="1"/>
    </xf>
    <xf numFmtId="0" fontId="39" fillId="0" borderId="27" xfId="0" applyFont="1" applyBorder="1" applyAlignment="1">
      <alignment horizontal="center" vertical="center" wrapText="1"/>
    </xf>
    <xf numFmtId="0" fontId="39" fillId="0" borderId="28" xfId="0" applyFont="1" applyBorder="1" applyAlignment="1">
      <alignment horizontal="center" vertical="center" wrapText="1"/>
    </xf>
    <xf numFmtId="0" fontId="39" fillId="0" borderId="27" xfId="0" applyFont="1" applyBorder="1" applyAlignment="1">
      <alignment vertical="center" wrapText="1"/>
    </xf>
    <xf numFmtId="0" fontId="39" fillId="0" borderId="28" xfId="0" applyFont="1" applyBorder="1" applyAlignment="1">
      <alignment vertical="center" wrapText="1"/>
    </xf>
    <xf numFmtId="0" fontId="41" fillId="0" borderId="1" xfId="0" applyFont="1" applyBorder="1" applyAlignment="1">
      <alignment horizontal="left" vertical="center" wrapText="1"/>
    </xf>
    <xf numFmtId="0" fontId="42" fillId="0" borderId="1" xfId="0" applyFont="1" applyBorder="1" applyAlignment="1">
      <alignment horizontal="left" vertical="center" wrapText="1"/>
    </xf>
    <xf numFmtId="0" fontId="43" fillId="0" borderId="27" xfId="0" applyFont="1" applyBorder="1" applyAlignment="1">
      <alignment vertical="center" wrapText="1"/>
    </xf>
    <xf numFmtId="0" fontId="42" fillId="0" borderId="1" xfId="0" applyFont="1" applyBorder="1" applyAlignment="1">
      <alignment vertical="center" wrapText="1"/>
    </xf>
    <xf numFmtId="0" fontId="42" fillId="0" borderId="1" xfId="0" applyFont="1" applyBorder="1" applyAlignment="1">
      <alignment horizontal="left" vertical="center"/>
    </xf>
    <xf numFmtId="0" fontId="42" fillId="0" borderId="1" xfId="0" applyFont="1" applyBorder="1" applyAlignment="1">
      <alignment vertical="center"/>
    </xf>
    <xf numFmtId="49" fontId="42" fillId="0" borderId="1" xfId="0" applyNumberFormat="1" applyFont="1" applyBorder="1" applyAlignment="1">
      <alignment vertical="center" wrapText="1"/>
    </xf>
    <xf numFmtId="0" fontId="39" fillId="0" borderId="30" xfId="0" applyFont="1" applyBorder="1" applyAlignment="1">
      <alignment vertical="center" wrapText="1"/>
    </xf>
    <xf numFmtId="0" fontId="44" fillId="0" borderId="29" xfId="0" applyFont="1" applyBorder="1" applyAlignment="1">
      <alignment vertical="center" wrapText="1"/>
    </xf>
    <xf numFmtId="0" fontId="39" fillId="0" borderId="31" xfId="0" applyFont="1" applyBorder="1" applyAlignment="1">
      <alignment vertical="center" wrapText="1"/>
    </xf>
    <xf numFmtId="0" fontId="39" fillId="0" borderId="1" xfId="0" applyFont="1" applyBorder="1" applyAlignment="1">
      <alignment vertical="top"/>
    </xf>
    <xf numFmtId="0" fontId="39" fillId="0" borderId="0" xfId="0" applyFont="1" applyAlignment="1">
      <alignment vertical="top"/>
    </xf>
    <xf numFmtId="0" fontId="39" fillId="0" borderId="24" xfId="0" applyFont="1" applyBorder="1" applyAlignment="1">
      <alignment horizontal="left" vertical="center"/>
    </xf>
    <xf numFmtId="0" fontId="39" fillId="0" borderId="25" xfId="0" applyFont="1" applyBorder="1" applyAlignment="1">
      <alignment horizontal="left" vertical="center"/>
    </xf>
    <xf numFmtId="0" fontId="39" fillId="0" borderId="26" xfId="0" applyFont="1" applyBorder="1" applyAlignment="1">
      <alignment horizontal="left" vertical="center"/>
    </xf>
    <xf numFmtId="0" fontId="39" fillId="0" borderId="27" xfId="0" applyFont="1" applyBorder="1" applyAlignment="1">
      <alignment horizontal="left" vertical="center"/>
    </xf>
    <xf numFmtId="0" fontId="39" fillId="0" borderId="28" xfId="0" applyFont="1" applyBorder="1" applyAlignment="1">
      <alignment horizontal="left" vertical="center"/>
    </xf>
    <xf numFmtId="0" fontId="41" fillId="0" borderId="1" xfId="0" applyFont="1" applyBorder="1" applyAlignment="1">
      <alignment horizontal="left" vertical="center"/>
    </xf>
    <xf numFmtId="0" fontId="45" fillId="0" borderId="0" xfId="0" applyFont="1" applyAlignment="1">
      <alignment horizontal="left" vertical="center"/>
    </xf>
    <xf numFmtId="0" fontId="41" fillId="0" borderId="29" xfId="0" applyFont="1" applyBorder="1" applyAlignment="1">
      <alignment horizontal="left" vertical="center"/>
    </xf>
    <xf numFmtId="0" fontId="41" fillId="0" borderId="29" xfId="0" applyFont="1" applyBorder="1" applyAlignment="1">
      <alignment horizontal="center" vertical="center"/>
    </xf>
    <xf numFmtId="0" fontId="45" fillId="0" borderId="29" xfId="0" applyFont="1" applyBorder="1" applyAlignment="1">
      <alignment horizontal="left" vertical="center"/>
    </xf>
    <xf numFmtId="0" fontId="46" fillId="0" borderId="1" xfId="0" applyFont="1" applyBorder="1" applyAlignment="1">
      <alignment horizontal="left" vertical="center"/>
    </xf>
    <xf numFmtId="0" fontId="43" fillId="0" borderId="0" xfId="0" applyFont="1" applyAlignment="1">
      <alignment horizontal="left" vertical="center"/>
    </xf>
    <xf numFmtId="0" fontId="47" fillId="0" borderId="1" xfId="0" applyFont="1" applyBorder="1" applyAlignment="1">
      <alignment horizontal="left" vertical="center"/>
    </xf>
    <xf numFmtId="0" fontId="42" fillId="0" borderId="1" xfId="0" applyFont="1" applyBorder="1" applyAlignment="1">
      <alignment horizontal="center" vertical="center"/>
    </xf>
    <xf numFmtId="0" fontId="42" fillId="0" borderId="0" xfId="0" applyFont="1" applyAlignment="1">
      <alignment horizontal="left" vertical="center"/>
    </xf>
    <xf numFmtId="0" fontId="43" fillId="0" borderId="27" xfId="0" applyFont="1" applyBorder="1" applyAlignment="1">
      <alignment horizontal="left" vertical="center"/>
    </xf>
    <xf numFmtId="0" fontId="42" fillId="0" borderId="1" xfId="0" applyFont="1" applyFill="1" applyBorder="1" applyAlignment="1">
      <alignment horizontal="left" vertical="center"/>
    </xf>
    <xf numFmtId="0" fontId="42" fillId="0" borderId="1" xfId="0" applyFont="1" applyFill="1" applyBorder="1" applyAlignment="1">
      <alignment horizontal="center" vertical="center"/>
    </xf>
    <xf numFmtId="0" fontId="39" fillId="0" borderId="30" xfId="0" applyFont="1" applyBorder="1" applyAlignment="1">
      <alignment horizontal="left" vertical="center"/>
    </xf>
    <xf numFmtId="0" fontId="44" fillId="0" borderId="29" xfId="0" applyFont="1" applyBorder="1" applyAlignment="1">
      <alignment horizontal="left" vertical="center"/>
    </xf>
    <xf numFmtId="0" fontId="39" fillId="0" borderId="31" xfId="0" applyFont="1" applyBorder="1" applyAlignment="1">
      <alignment horizontal="left" vertical="center"/>
    </xf>
    <xf numFmtId="0" fontId="39" fillId="0" borderId="1" xfId="0" applyFont="1" applyBorder="1" applyAlignment="1">
      <alignment horizontal="left" vertical="center"/>
    </xf>
    <xf numFmtId="0" fontId="44" fillId="0" borderId="1" xfId="0" applyFont="1" applyBorder="1" applyAlignment="1">
      <alignment horizontal="left" vertical="center"/>
    </xf>
    <xf numFmtId="0" fontId="45" fillId="0" borderId="1" xfId="0" applyFont="1" applyBorder="1" applyAlignment="1">
      <alignment horizontal="left" vertical="center"/>
    </xf>
    <xf numFmtId="0" fontId="43" fillId="0" borderId="29" xfId="0" applyFont="1" applyBorder="1" applyAlignment="1">
      <alignment horizontal="left" vertical="center"/>
    </xf>
    <xf numFmtId="0" fontId="39" fillId="0" borderId="1" xfId="0" applyFont="1" applyBorder="1" applyAlignment="1">
      <alignment horizontal="left" vertical="center" wrapText="1"/>
    </xf>
    <xf numFmtId="0" fontId="43" fillId="0" borderId="1" xfId="0" applyFont="1" applyBorder="1" applyAlignment="1">
      <alignment horizontal="left" vertical="center" wrapText="1"/>
    </xf>
    <xf numFmtId="0" fontId="43" fillId="0" borderId="1" xfId="0" applyFont="1" applyBorder="1" applyAlignment="1">
      <alignment horizontal="center" vertical="center" wrapText="1"/>
    </xf>
    <xf numFmtId="0" fontId="39" fillId="0" borderId="24" xfId="0" applyFont="1" applyBorder="1" applyAlignment="1">
      <alignment horizontal="left" vertical="center" wrapText="1"/>
    </xf>
    <xf numFmtId="0" fontId="39" fillId="0" borderId="25" xfId="0" applyFont="1" applyBorder="1" applyAlignment="1">
      <alignment horizontal="left" vertical="center" wrapText="1"/>
    </xf>
    <xf numFmtId="0" fontId="39" fillId="0" borderId="26" xfId="0" applyFont="1" applyBorder="1" applyAlignment="1">
      <alignment horizontal="left" vertical="center" wrapText="1"/>
    </xf>
    <xf numFmtId="0" fontId="39" fillId="0" borderId="27" xfId="0" applyFont="1" applyBorder="1" applyAlignment="1">
      <alignment horizontal="left" vertical="center" wrapText="1"/>
    </xf>
    <xf numFmtId="0" fontId="39" fillId="0" borderId="28" xfId="0" applyFont="1" applyBorder="1" applyAlignment="1">
      <alignment horizontal="left" vertical="center" wrapText="1"/>
    </xf>
    <xf numFmtId="0" fontId="45" fillId="0" borderId="27" xfId="0" applyFont="1" applyBorder="1" applyAlignment="1">
      <alignment horizontal="left" vertical="center" wrapText="1"/>
    </xf>
    <xf numFmtId="0" fontId="45" fillId="0" borderId="28" xfId="0" applyFont="1" applyBorder="1" applyAlignment="1">
      <alignment horizontal="left" vertical="center" wrapText="1"/>
    </xf>
    <xf numFmtId="0" fontId="43" fillId="0" borderId="27" xfId="0" applyFont="1" applyBorder="1" applyAlignment="1">
      <alignment horizontal="left" vertical="center" wrapText="1"/>
    </xf>
    <xf numFmtId="0" fontId="43" fillId="0" borderId="1" xfId="0" applyFont="1" applyBorder="1" applyAlignment="1">
      <alignment horizontal="left" vertical="center"/>
    </xf>
    <xf numFmtId="0" fontId="43" fillId="0" borderId="28" xfId="0" applyFont="1" applyBorder="1" applyAlignment="1">
      <alignment horizontal="left" vertical="center" wrapText="1"/>
    </xf>
    <xf numFmtId="0" fontId="43" fillId="0" borderId="28" xfId="0" applyFont="1" applyBorder="1" applyAlignment="1">
      <alignment horizontal="left" vertical="center"/>
    </xf>
    <xf numFmtId="0" fontId="43" fillId="0" borderId="30" xfId="0" applyFont="1" applyBorder="1" applyAlignment="1">
      <alignment horizontal="left" vertical="center" wrapText="1"/>
    </xf>
    <xf numFmtId="0" fontId="43" fillId="0" borderId="29" xfId="0" applyFont="1" applyBorder="1" applyAlignment="1">
      <alignment horizontal="left" vertical="center" wrapText="1"/>
    </xf>
    <xf numFmtId="0" fontId="43" fillId="0" borderId="31" xfId="0" applyFont="1" applyBorder="1" applyAlignment="1">
      <alignment horizontal="left" vertical="center" wrapText="1"/>
    </xf>
    <xf numFmtId="0" fontId="42" fillId="0" borderId="1" xfId="0" applyFont="1" applyBorder="1" applyAlignment="1">
      <alignment horizontal="left" vertical="top"/>
    </xf>
    <xf numFmtId="0" fontId="42" fillId="0" borderId="1" xfId="0" applyFont="1" applyBorder="1" applyAlignment="1">
      <alignment horizontal="center" vertical="top"/>
    </xf>
    <xf numFmtId="0" fontId="43" fillId="0" borderId="30" xfId="0" applyFont="1" applyBorder="1" applyAlignment="1">
      <alignment horizontal="left" vertical="center"/>
    </xf>
    <xf numFmtId="0" fontId="43" fillId="0" borderId="31" xfId="0" applyFont="1" applyBorder="1" applyAlignment="1">
      <alignment horizontal="left" vertical="center"/>
    </xf>
    <xf numFmtId="0" fontId="43" fillId="0" borderId="1" xfId="0" applyFont="1" applyBorder="1" applyAlignment="1">
      <alignment horizontal="center" vertical="center"/>
    </xf>
    <xf numFmtId="0" fontId="45" fillId="0" borderId="0" xfId="0" applyFont="1" applyAlignment="1">
      <alignment vertical="center"/>
    </xf>
    <xf numFmtId="0" fontId="41" fillId="0" borderId="1" xfId="0" applyFont="1" applyBorder="1" applyAlignment="1">
      <alignment vertical="center"/>
    </xf>
    <xf numFmtId="0" fontId="45" fillId="0" borderId="29" xfId="0" applyFont="1" applyBorder="1" applyAlignment="1">
      <alignment vertical="center"/>
    </xf>
    <xf numFmtId="0" fontId="41" fillId="0" borderId="29" xfId="0" applyFont="1" applyBorder="1" applyAlignment="1">
      <alignment vertical="center"/>
    </xf>
    <xf numFmtId="0" fontId="42" fillId="0" borderId="1" xfId="0" applyFont="1" applyBorder="1" applyAlignment="1">
      <alignment vertical="top"/>
    </xf>
    <xf numFmtId="49" fontId="42" fillId="0" borderId="1" xfId="0" applyNumberFormat="1" applyFont="1" applyBorder="1" applyAlignment="1">
      <alignment horizontal="left" vertical="center"/>
    </xf>
    <xf numFmtId="0" fontId="0" fillId="0" borderId="29" xfId="0" applyBorder="1" applyAlignment="1">
      <alignment vertical="top"/>
    </xf>
    <xf numFmtId="0" fontId="41" fillId="0" borderId="29" xfId="0" applyFont="1" applyBorder="1" applyAlignment="1">
      <alignment horizontal="left"/>
    </xf>
    <xf numFmtId="0" fontId="45" fillId="0" borderId="29" xfId="0" applyFont="1" applyBorder="1" applyAlignment="1"/>
    <xf numFmtId="0" fontId="39" fillId="0" borderId="27" xfId="0" applyFont="1" applyBorder="1" applyAlignment="1">
      <alignment vertical="top"/>
    </xf>
    <xf numFmtId="0" fontId="39" fillId="0" borderId="28" xfId="0" applyFont="1" applyBorder="1" applyAlignment="1">
      <alignment vertical="top"/>
    </xf>
    <xf numFmtId="0" fontId="39" fillId="0" borderId="30" xfId="0" applyFont="1" applyBorder="1" applyAlignment="1">
      <alignment vertical="top"/>
    </xf>
    <xf numFmtId="0" fontId="39" fillId="0" borderId="29" xfId="0" applyFont="1" applyBorder="1" applyAlignment="1">
      <alignment vertical="top"/>
    </xf>
    <xf numFmtId="0" fontId="39" fillId="0" borderId="31" xfId="0" applyFont="1" applyBorder="1" applyAlignment="1">
      <alignment vertical="top"/>
    </xf>
    <xf numFmtId="0" fontId="3" fillId="0" borderId="0" xfId="0" applyFont="1" applyAlignment="1" applyProtection="1">
      <alignment horizontal="left" vertical="center" wrapText="1"/>
    </xf>
    <xf numFmtId="0" fontId="3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/>
    </xf>
    <xf numFmtId="0" fontId="19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left" vertical="center"/>
    </xf>
    <xf numFmtId="0" fontId="20" fillId="0" borderId="15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20" fillId="0" borderId="15" xfId="0" applyFont="1" applyBorder="1" applyAlignment="1" applyProtection="1">
      <alignment horizontal="left" vertical="center"/>
    </xf>
    <xf numFmtId="0" fontId="20" fillId="0" borderId="0" xfId="0" applyFont="1" applyBorder="1" applyAlignment="1" applyProtection="1">
      <alignment horizontal="left" vertical="center"/>
    </xf>
    <xf numFmtId="0" fontId="21" fillId="4" borderId="7" xfId="0" applyFont="1" applyFill="1" applyBorder="1" applyAlignment="1" applyProtection="1">
      <alignment horizontal="center" vertical="center"/>
    </xf>
    <xf numFmtId="0" fontId="21" fillId="4" borderId="8" xfId="0" applyFont="1" applyFill="1" applyBorder="1" applyAlignment="1" applyProtection="1">
      <alignment horizontal="left" vertical="center"/>
    </xf>
    <xf numFmtId="0" fontId="21" fillId="4" borderId="8" xfId="0" applyFont="1" applyFill="1" applyBorder="1" applyAlignment="1" applyProtection="1">
      <alignment horizontal="right" vertical="center"/>
    </xf>
    <xf numFmtId="0" fontId="21" fillId="4" borderId="8" xfId="0" applyFont="1" applyFill="1" applyBorder="1" applyAlignment="1" applyProtection="1">
      <alignment horizontal="center" vertical="center"/>
    </xf>
    <xf numFmtId="0" fontId="26" fillId="0" borderId="0" xfId="0" applyFont="1" applyAlignment="1" applyProtection="1">
      <alignment horizontal="left" vertical="center" wrapText="1"/>
    </xf>
    <xf numFmtId="4" fontId="27" fillId="0" borderId="0" xfId="0" applyNumberFormat="1" applyFont="1" applyAlignment="1" applyProtection="1">
      <alignment vertical="center"/>
    </xf>
    <xf numFmtId="0" fontId="27" fillId="0" borderId="0" xfId="0" applyFont="1" applyAlignment="1" applyProtection="1">
      <alignment vertical="center"/>
    </xf>
    <xf numFmtId="4" fontId="23" fillId="0" borderId="0" xfId="0" applyNumberFormat="1" applyFont="1" applyAlignment="1" applyProtection="1">
      <alignment horizontal="right" vertical="center"/>
    </xf>
    <xf numFmtId="4" fontId="23" fillId="0" borderId="0" xfId="0" applyNumberFormat="1" applyFont="1" applyAlignment="1" applyProtection="1">
      <alignment vertical="center"/>
    </xf>
    <xf numFmtId="0" fontId="16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0" fillId="0" borderId="0" xfId="0" applyProtection="1"/>
    <xf numFmtId="0" fontId="3" fillId="0" borderId="0" xfId="0" applyFont="1" applyAlignment="1" applyProtection="1">
      <alignment horizontal="left" vertical="top" wrapText="1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4" fontId="17" fillId="0" borderId="6" xfId="0" applyNumberFormat="1" applyFont="1" applyBorder="1" applyAlignment="1" applyProtection="1">
      <alignment vertical="center"/>
    </xf>
    <xf numFmtId="0" fontId="0" fillId="0" borderId="6" xfId="0" applyFont="1" applyBorder="1" applyAlignment="1" applyProtection="1">
      <alignment vertical="center"/>
    </xf>
    <xf numFmtId="0" fontId="1" fillId="0" borderId="0" xfId="0" applyFont="1" applyAlignment="1" applyProtection="1">
      <alignment horizontal="right" vertical="center"/>
    </xf>
    <xf numFmtId="4" fontId="18" fillId="0" borderId="0" xfId="0" applyNumberFormat="1" applyFont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4" fillId="3" borderId="8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3" borderId="9" xfId="0" applyFont="1" applyFill="1" applyBorder="1" applyAlignment="1" applyProtection="1">
      <alignment vertical="center"/>
    </xf>
    <xf numFmtId="0" fontId="4" fillId="3" borderId="8" xfId="0" applyFont="1" applyFill="1" applyBorder="1" applyAlignment="1" applyProtection="1">
      <alignment horizontal="left" vertical="center"/>
    </xf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/>
    </xf>
    <xf numFmtId="0" fontId="2" fillId="2" borderId="0" xfId="0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vertical="center"/>
    </xf>
    <xf numFmtId="0" fontId="40" fillId="0" borderId="1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 wrapText="1"/>
    </xf>
    <xf numFmtId="0" fontId="41" fillId="0" borderId="29" xfId="0" applyFont="1" applyBorder="1" applyAlignment="1">
      <alignment horizontal="left"/>
    </xf>
    <xf numFmtId="0" fontId="42" fillId="0" borderId="1" xfId="0" applyFont="1" applyBorder="1" applyAlignment="1">
      <alignment horizontal="left" vertical="center"/>
    </xf>
    <xf numFmtId="0" fontId="42" fillId="0" borderId="1" xfId="0" applyFont="1" applyBorder="1" applyAlignment="1">
      <alignment horizontal="left" vertical="top"/>
    </xf>
    <xf numFmtId="0" fontId="42" fillId="0" borderId="1" xfId="0" applyFont="1" applyBorder="1" applyAlignment="1">
      <alignment horizontal="left" vertical="center" wrapText="1"/>
    </xf>
    <xf numFmtId="0" fontId="41" fillId="0" borderId="29" xfId="0" applyFont="1" applyBorder="1" applyAlignment="1">
      <alignment horizontal="left" wrapText="1"/>
    </xf>
    <xf numFmtId="49" fontId="42" fillId="0" borderId="1" xfId="0" applyNumberFormat="1" applyFont="1" applyBorder="1" applyAlignment="1">
      <alignment horizontal="left" vertical="center" wrapText="1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podminky.urs.cz/item/CS_URS_2021_02/952902041" TargetMode="External"/><Relationship Id="rId18" Type="http://schemas.openxmlformats.org/officeDocument/2006/relationships/hyperlink" Target="https://podminky.urs.cz/item/CS_URS_2021_02/974032122" TargetMode="External"/><Relationship Id="rId26" Type="http://schemas.openxmlformats.org/officeDocument/2006/relationships/hyperlink" Target="https://podminky.urs.cz/item/CS_URS_2021_02/722170801" TargetMode="External"/><Relationship Id="rId39" Type="http://schemas.openxmlformats.org/officeDocument/2006/relationships/hyperlink" Target="https://podminky.urs.cz/item/CS_URS_2021_02/721173722" TargetMode="External"/><Relationship Id="rId21" Type="http://schemas.openxmlformats.org/officeDocument/2006/relationships/hyperlink" Target="https://podminky.urs.cz/item/CS_URS_2021_02/997013501" TargetMode="External"/><Relationship Id="rId34" Type="http://schemas.openxmlformats.org/officeDocument/2006/relationships/hyperlink" Target="https://podminky.urs.cz/item/CS_URS_2021_02/722270101" TargetMode="External"/><Relationship Id="rId42" Type="http://schemas.openxmlformats.org/officeDocument/2006/relationships/hyperlink" Target="https://podminky.urs.cz/item/CS_URS_2021_02/998721202" TargetMode="External"/><Relationship Id="rId47" Type="http://schemas.openxmlformats.org/officeDocument/2006/relationships/hyperlink" Target="https://podminky.urs.cz/item/CS_URS_2021_02/725211603" TargetMode="External"/><Relationship Id="rId50" Type="http://schemas.openxmlformats.org/officeDocument/2006/relationships/hyperlink" Target="https://podminky.urs.cz/item/CS_URS_2021_02/725530823" TargetMode="External"/><Relationship Id="rId55" Type="http://schemas.openxmlformats.org/officeDocument/2006/relationships/hyperlink" Target="https://podminky.urs.cz/item/CS_URS_2021_02/725831315" TargetMode="External"/><Relationship Id="rId63" Type="http://schemas.openxmlformats.org/officeDocument/2006/relationships/hyperlink" Target="https://podminky.urs.cz/item/CS_URS_2021_02/771151022" TargetMode="External"/><Relationship Id="rId68" Type="http://schemas.openxmlformats.org/officeDocument/2006/relationships/hyperlink" Target="https://podminky.urs.cz/item/CS_URS_2021_02/771591112" TargetMode="External"/><Relationship Id="rId76" Type="http://schemas.openxmlformats.org/officeDocument/2006/relationships/hyperlink" Target="https://podminky.urs.cz/item/CS_URS_2021_02/781477111" TargetMode="External"/><Relationship Id="rId84" Type="http://schemas.openxmlformats.org/officeDocument/2006/relationships/hyperlink" Target="https://podminky.urs.cz/item/CS_URS_2021_02/619991001" TargetMode="External"/><Relationship Id="rId89" Type="http://schemas.openxmlformats.org/officeDocument/2006/relationships/hyperlink" Target="https://podminky.urs.cz/item/CS_URS_2021_02/784211101" TargetMode="External"/><Relationship Id="rId7" Type="http://schemas.openxmlformats.org/officeDocument/2006/relationships/hyperlink" Target="https://podminky.urs.cz/item/CS_URS_2021_02/612325202" TargetMode="External"/><Relationship Id="rId71" Type="http://schemas.openxmlformats.org/officeDocument/2006/relationships/hyperlink" Target="https://podminky.urs.cz/item/CS_URS_2021_02/998771202" TargetMode="External"/><Relationship Id="rId92" Type="http://schemas.openxmlformats.org/officeDocument/2006/relationships/hyperlink" Target="https://podminky.urs.cz/item/CS_URS_2021_02/HZS2322" TargetMode="External"/><Relationship Id="rId2" Type="http://schemas.openxmlformats.org/officeDocument/2006/relationships/hyperlink" Target="https://podminky.urs.cz/item/CS_URS_2021_02/346272226" TargetMode="External"/><Relationship Id="rId16" Type="http://schemas.openxmlformats.org/officeDocument/2006/relationships/hyperlink" Target="https://podminky.urs.cz/item/CS_URS_2021_02/971033341" TargetMode="External"/><Relationship Id="rId29" Type="http://schemas.openxmlformats.org/officeDocument/2006/relationships/hyperlink" Target="https://podminky.urs.cz/item/CS_URS_2021_02/722174004" TargetMode="External"/><Relationship Id="rId11" Type="http://schemas.openxmlformats.org/officeDocument/2006/relationships/hyperlink" Target="https://podminky.urs.cz/item/CS_URS_2021_02/952901111" TargetMode="External"/><Relationship Id="rId24" Type="http://schemas.openxmlformats.org/officeDocument/2006/relationships/hyperlink" Target="https://podminky.urs.cz/item/CS_URS_2021_02/997221612" TargetMode="External"/><Relationship Id="rId32" Type="http://schemas.openxmlformats.org/officeDocument/2006/relationships/hyperlink" Target="https://podminky.urs.cz/item/CS_URS_2021_02/722190401" TargetMode="External"/><Relationship Id="rId37" Type="http://schemas.openxmlformats.org/officeDocument/2006/relationships/hyperlink" Target="https://podminky.urs.cz/item/CS_URS_2021_02/998722202" TargetMode="External"/><Relationship Id="rId40" Type="http://schemas.openxmlformats.org/officeDocument/2006/relationships/hyperlink" Target="https://podminky.urs.cz/item/CS_URS_2021_02/721229111" TargetMode="External"/><Relationship Id="rId45" Type="http://schemas.openxmlformats.org/officeDocument/2006/relationships/hyperlink" Target="https://podminky.urs.cz/item/CS_URS_2021_02/725112171" TargetMode="External"/><Relationship Id="rId53" Type="http://schemas.openxmlformats.org/officeDocument/2006/relationships/hyperlink" Target="https://podminky.urs.cz/item/CS_URS_2021_02/725820801" TargetMode="External"/><Relationship Id="rId58" Type="http://schemas.openxmlformats.org/officeDocument/2006/relationships/hyperlink" Target="https://podminky.urs.cz/item/CS_URS_2021_02/998725202" TargetMode="External"/><Relationship Id="rId66" Type="http://schemas.openxmlformats.org/officeDocument/2006/relationships/hyperlink" Target="https://podminky.urs.cz/item/CS_URS_2021_02/771577111" TargetMode="External"/><Relationship Id="rId74" Type="http://schemas.openxmlformats.org/officeDocument/2006/relationships/hyperlink" Target="https://podminky.urs.cz/item/CS_URS_2021_02/781151031" TargetMode="External"/><Relationship Id="rId79" Type="http://schemas.openxmlformats.org/officeDocument/2006/relationships/hyperlink" Target="https://podminky.urs.cz/item/CS_URS_2021_02/781495141" TargetMode="External"/><Relationship Id="rId87" Type="http://schemas.openxmlformats.org/officeDocument/2006/relationships/hyperlink" Target="https://podminky.urs.cz/item/CS_URS_2021_02/784161001" TargetMode="External"/><Relationship Id="rId5" Type="http://schemas.openxmlformats.org/officeDocument/2006/relationships/hyperlink" Target="https://podminky.urs.cz/item/CS_URS_2021_02/612131121" TargetMode="External"/><Relationship Id="rId61" Type="http://schemas.openxmlformats.org/officeDocument/2006/relationships/hyperlink" Target="https://podminky.urs.cz/item/CS_URS_2021_02/771111011" TargetMode="External"/><Relationship Id="rId82" Type="http://schemas.openxmlformats.org/officeDocument/2006/relationships/hyperlink" Target="https://podminky.urs.cz/item/CS_URS_2021_02/781495211" TargetMode="External"/><Relationship Id="rId90" Type="http://schemas.openxmlformats.org/officeDocument/2006/relationships/hyperlink" Target="https://podminky.urs.cz/item/CS_URS_2021_02/HZS1302" TargetMode="External"/><Relationship Id="rId19" Type="http://schemas.openxmlformats.org/officeDocument/2006/relationships/hyperlink" Target="https://podminky.urs.cz/item/CS_URS_2021_02/978059541" TargetMode="External"/><Relationship Id="rId14" Type="http://schemas.openxmlformats.org/officeDocument/2006/relationships/hyperlink" Target="https://podminky.urs.cz/item/CS_URS_2021_02/962031133" TargetMode="External"/><Relationship Id="rId22" Type="http://schemas.openxmlformats.org/officeDocument/2006/relationships/hyperlink" Target="https://podminky.urs.cz/item/CS_URS_2021_02/997013509" TargetMode="External"/><Relationship Id="rId27" Type="http://schemas.openxmlformats.org/officeDocument/2006/relationships/hyperlink" Target="https://podminky.urs.cz/item/CS_URS_2021_02/722174002" TargetMode="External"/><Relationship Id="rId30" Type="http://schemas.openxmlformats.org/officeDocument/2006/relationships/hyperlink" Target="https://podminky.urs.cz/item/CS_URS_2021_02/722181211" TargetMode="External"/><Relationship Id="rId35" Type="http://schemas.openxmlformats.org/officeDocument/2006/relationships/hyperlink" Target="https://podminky.urs.cz/item/CS_URS_2021_02/722290215" TargetMode="External"/><Relationship Id="rId43" Type="http://schemas.openxmlformats.org/officeDocument/2006/relationships/hyperlink" Target="https://podminky.urs.cz/item/CS_URS_2021_02/722220861" TargetMode="External"/><Relationship Id="rId48" Type="http://schemas.openxmlformats.org/officeDocument/2006/relationships/hyperlink" Target="https://podminky.urs.cz/item/CS_URS_2021_02/725220831" TargetMode="External"/><Relationship Id="rId56" Type="http://schemas.openxmlformats.org/officeDocument/2006/relationships/hyperlink" Target="https://podminky.urs.cz/item/CS_URS_2021_02/725840850" TargetMode="External"/><Relationship Id="rId64" Type="http://schemas.openxmlformats.org/officeDocument/2006/relationships/hyperlink" Target="https://podminky.urs.cz/item/CS_URS_2021_02/771573810" TargetMode="External"/><Relationship Id="rId69" Type="http://schemas.openxmlformats.org/officeDocument/2006/relationships/hyperlink" Target="https://podminky.urs.cz/item/CS_URS_2021_02/771591184" TargetMode="External"/><Relationship Id="rId77" Type="http://schemas.openxmlformats.org/officeDocument/2006/relationships/hyperlink" Target="https://podminky.urs.cz/item/CS_URS_2021_02/781477112" TargetMode="External"/><Relationship Id="rId8" Type="http://schemas.openxmlformats.org/officeDocument/2006/relationships/hyperlink" Target="https://podminky.urs.cz/item/CS_URS_2021_02/612325423" TargetMode="External"/><Relationship Id="rId51" Type="http://schemas.openxmlformats.org/officeDocument/2006/relationships/hyperlink" Target="https://podminky.urs.cz/item/CS_URS_2021_02/725539203" TargetMode="External"/><Relationship Id="rId72" Type="http://schemas.openxmlformats.org/officeDocument/2006/relationships/hyperlink" Target="https://podminky.urs.cz/item/CS_URS_2021_02/781121011" TargetMode="External"/><Relationship Id="rId80" Type="http://schemas.openxmlformats.org/officeDocument/2006/relationships/hyperlink" Target="https://podminky.urs.cz/item/CS_URS_2021_02/781495142" TargetMode="External"/><Relationship Id="rId85" Type="http://schemas.openxmlformats.org/officeDocument/2006/relationships/hyperlink" Target="https://podminky.urs.cz/item/CS_URS_2021_02/619991011" TargetMode="External"/><Relationship Id="rId93" Type="http://schemas.openxmlformats.org/officeDocument/2006/relationships/drawing" Target="../drawings/drawing2.xml"/><Relationship Id="rId3" Type="http://schemas.openxmlformats.org/officeDocument/2006/relationships/hyperlink" Target="https://podminky.urs.cz/item/CS_URS_2021_02/611131121" TargetMode="External"/><Relationship Id="rId12" Type="http://schemas.openxmlformats.org/officeDocument/2006/relationships/hyperlink" Target="https://podminky.urs.cz/item/CS_URS_2021_02/952902031" TargetMode="External"/><Relationship Id="rId17" Type="http://schemas.openxmlformats.org/officeDocument/2006/relationships/hyperlink" Target="https://podminky.urs.cz/item/CS_URS_2021_02/972054231" TargetMode="External"/><Relationship Id="rId25" Type="http://schemas.openxmlformats.org/officeDocument/2006/relationships/hyperlink" Target="https://podminky.urs.cz/item/CS_URS_2021_02/998018002" TargetMode="External"/><Relationship Id="rId33" Type="http://schemas.openxmlformats.org/officeDocument/2006/relationships/hyperlink" Target="https://podminky.urs.cz/item/CS_URS_2021_02/722220121" TargetMode="External"/><Relationship Id="rId38" Type="http://schemas.openxmlformats.org/officeDocument/2006/relationships/hyperlink" Target="https://podminky.urs.cz/item/CS_URS_2021_02/711199101" TargetMode="External"/><Relationship Id="rId46" Type="http://schemas.openxmlformats.org/officeDocument/2006/relationships/hyperlink" Target="https://podminky.urs.cz/item/CS_URS_2021_02/725210821" TargetMode="External"/><Relationship Id="rId59" Type="http://schemas.openxmlformats.org/officeDocument/2006/relationships/hyperlink" Target="https://podminky.urs.cz/item/CS_URS_2021_02/735141112" TargetMode="External"/><Relationship Id="rId67" Type="http://schemas.openxmlformats.org/officeDocument/2006/relationships/hyperlink" Target="https://podminky.urs.cz/item/CS_URS_2021_02/771577112" TargetMode="External"/><Relationship Id="rId20" Type="http://schemas.openxmlformats.org/officeDocument/2006/relationships/hyperlink" Target="https://podminky.urs.cz/item/CS_URS_2021_02/997013213" TargetMode="External"/><Relationship Id="rId41" Type="http://schemas.openxmlformats.org/officeDocument/2006/relationships/hyperlink" Target="https://podminky.urs.cz/item/CS_URS_2021_02/721290111" TargetMode="External"/><Relationship Id="rId54" Type="http://schemas.openxmlformats.org/officeDocument/2006/relationships/hyperlink" Target="https://podminky.urs.cz/item/CS_URS_2021_02/725829101" TargetMode="External"/><Relationship Id="rId62" Type="http://schemas.openxmlformats.org/officeDocument/2006/relationships/hyperlink" Target="https://podminky.urs.cz/item/CS_URS_2021_02/771121011" TargetMode="External"/><Relationship Id="rId70" Type="http://schemas.openxmlformats.org/officeDocument/2006/relationships/hyperlink" Target="https://podminky.urs.cz/item/CS_URS_2021_02/771592011" TargetMode="External"/><Relationship Id="rId75" Type="http://schemas.openxmlformats.org/officeDocument/2006/relationships/hyperlink" Target="https://podminky.urs.cz/item/CS_URS_2021_02/781474113" TargetMode="External"/><Relationship Id="rId83" Type="http://schemas.openxmlformats.org/officeDocument/2006/relationships/hyperlink" Target="https://podminky.urs.cz/item/CS_URS_2021_02/998781202" TargetMode="External"/><Relationship Id="rId88" Type="http://schemas.openxmlformats.org/officeDocument/2006/relationships/hyperlink" Target="https://podminky.urs.cz/item/CS_URS_2021_02/784181121" TargetMode="External"/><Relationship Id="rId91" Type="http://schemas.openxmlformats.org/officeDocument/2006/relationships/hyperlink" Target="https://podminky.urs.cz/item/CS_URS_2021_02/HZS2211" TargetMode="External"/><Relationship Id="rId1" Type="http://schemas.openxmlformats.org/officeDocument/2006/relationships/hyperlink" Target="https://podminky.urs.cz/item/CS_URS_2021_02/346244357" TargetMode="External"/><Relationship Id="rId6" Type="http://schemas.openxmlformats.org/officeDocument/2006/relationships/hyperlink" Target="https://podminky.urs.cz/item/CS_URS_2021_02/612325101" TargetMode="External"/><Relationship Id="rId15" Type="http://schemas.openxmlformats.org/officeDocument/2006/relationships/hyperlink" Target="https://podminky.urs.cz/item/CS_URS_2021_02/965081223" TargetMode="External"/><Relationship Id="rId23" Type="http://schemas.openxmlformats.org/officeDocument/2006/relationships/hyperlink" Target="https://podminky.urs.cz/item/CS_URS_2021_02/997013631" TargetMode="External"/><Relationship Id="rId28" Type="http://schemas.openxmlformats.org/officeDocument/2006/relationships/hyperlink" Target="https://podminky.urs.cz/item/CS_URS_2021_02/722174003" TargetMode="External"/><Relationship Id="rId36" Type="http://schemas.openxmlformats.org/officeDocument/2006/relationships/hyperlink" Target="https://podminky.urs.cz/item/CS_URS_2021_02/722290234" TargetMode="External"/><Relationship Id="rId49" Type="http://schemas.openxmlformats.org/officeDocument/2006/relationships/hyperlink" Target="https://podminky.urs.cz/item/CS_URS_2021_02/725222116" TargetMode="External"/><Relationship Id="rId57" Type="http://schemas.openxmlformats.org/officeDocument/2006/relationships/hyperlink" Target="https://podminky.urs.cz/item/CS_URS_2021_02/725980121" TargetMode="External"/><Relationship Id="rId10" Type="http://schemas.openxmlformats.org/officeDocument/2006/relationships/hyperlink" Target="https://podminky.urs.cz/item/CS_URS_2021_02/949101111" TargetMode="External"/><Relationship Id="rId31" Type="http://schemas.openxmlformats.org/officeDocument/2006/relationships/hyperlink" Target="https://podminky.urs.cz/item/CS_URS_2021_02/722181212" TargetMode="External"/><Relationship Id="rId44" Type="http://schemas.openxmlformats.org/officeDocument/2006/relationships/hyperlink" Target="https://podminky.urs.cz/item/CS_URS_2021_02/725110811" TargetMode="External"/><Relationship Id="rId52" Type="http://schemas.openxmlformats.org/officeDocument/2006/relationships/hyperlink" Target="https://podminky.urs.cz/item/CS_URS_2021_02/725813111" TargetMode="External"/><Relationship Id="rId60" Type="http://schemas.openxmlformats.org/officeDocument/2006/relationships/hyperlink" Target="https://podminky.urs.cz/item/CS_URS_2021_02/735151811" TargetMode="External"/><Relationship Id="rId65" Type="http://schemas.openxmlformats.org/officeDocument/2006/relationships/hyperlink" Target="https://podminky.urs.cz/item/CS_URS_2021_02/771574117" TargetMode="External"/><Relationship Id="rId73" Type="http://schemas.openxmlformats.org/officeDocument/2006/relationships/hyperlink" Target="https://podminky.urs.cz/item/CS_URS_2021_02/781131112" TargetMode="External"/><Relationship Id="rId78" Type="http://schemas.openxmlformats.org/officeDocument/2006/relationships/hyperlink" Target="https://podminky.urs.cz/item/CS_URS_2021_02/781495115" TargetMode="External"/><Relationship Id="rId81" Type="http://schemas.openxmlformats.org/officeDocument/2006/relationships/hyperlink" Target="https://podminky.urs.cz/item/CS_URS_2021_02/781495185" TargetMode="External"/><Relationship Id="rId86" Type="http://schemas.openxmlformats.org/officeDocument/2006/relationships/hyperlink" Target="https://podminky.urs.cz/item/CS_URS_2021_02/784111001" TargetMode="External"/><Relationship Id="rId4" Type="http://schemas.openxmlformats.org/officeDocument/2006/relationships/hyperlink" Target="https://podminky.urs.cz/item/CS_URS_2021_02/611315413" TargetMode="External"/><Relationship Id="rId9" Type="http://schemas.openxmlformats.org/officeDocument/2006/relationships/hyperlink" Target="https://podminky.urs.cz/item/CS_URS_2021_02/619995001" TargetMode="Externa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s://podminky.urs.cz/item/CS_URS_2021_02/998011001" TargetMode="External"/><Relationship Id="rId18" Type="http://schemas.openxmlformats.org/officeDocument/2006/relationships/hyperlink" Target="https://podminky.urs.cz/item/CS_URS_2021_02/998721101" TargetMode="External"/><Relationship Id="rId26" Type="http://schemas.openxmlformats.org/officeDocument/2006/relationships/hyperlink" Target="https://podminky.urs.cz/item/CS_URS_2021_02/998722101" TargetMode="External"/><Relationship Id="rId39" Type="http://schemas.openxmlformats.org/officeDocument/2006/relationships/hyperlink" Target="https://podminky.urs.cz/item/CS_URS_2021_02/725822613" TargetMode="External"/><Relationship Id="rId21" Type="http://schemas.openxmlformats.org/officeDocument/2006/relationships/hyperlink" Target="https://podminky.urs.cz/item/CS_URS_2021_02/722181212" TargetMode="External"/><Relationship Id="rId34" Type="http://schemas.openxmlformats.org/officeDocument/2006/relationships/hyperlink" Target="https://podminky.urs.cz/item/CS_URS_2021_02/725222116" TargetMode="External"/><Relationship Id="rId42" Type="http://schemas.openxmlformats.org/officeDocument/2006/relationships/hyperlink" Target="https://podminky.urs.cz/item/CS_URS_2021_02/998725101" TargetMode="External"/><Relationship Id="rId47" Type="http://schemas.openxmlformats.org/officeDocument/2006/relationships/hyperlink" Target="https://podminky.urs.cz/item/CS_URS_2021_02/742310006" TargetMode="External"/><Relationship Id="rId50" Type="http://schemas.openxmlformats.org/officeDocument/2006/relationships/hyperlink" Target="https://podminky.urs.cz/item/CS_URS_2021_02/766622116" TargetMode="External"/><Relationship Id="rId55" Type="http://schemas.openxmlformats.org/officeDocument/2006/relationships/hyperlink" Target="https://podminky.urs.cz/item/CS_URS_2021_02/771574154" TargetMode="External"/><Relationship Id="rId63" Type="http://schemas.openxmlformats.org/officeDocument/2006/relationships/hyperlink" Target="https://podminky.urs.cz/item/CS_URS_2021_02/781474154" TargetMode="External"/><Relationship Id="rId68" Type="http://schemas.openxmlformats.org/officeDocument/2006/relationships/drawing" Target="../drawings/drawing3.xml"/><Relationship Id="rId7" Type="http://schemas.openxmlformats.org/officeDocument/2006/relationships/hyperlink" Target="https://podminky.urs.cz/item/CS_URS_2021_02/974031121" TargetMode="External"/><Relationship Id="rId2" Type="http://schemas.openxmlformats.org/officeDocument/2006/relationships/hyperlink" Target="https://podminky.urs.cz/item/CS_URS_2021_02/346244352" TargetMode="External"/><Relationship Id="rId16" Type="http://schemas.openxmlformats.org/officeDocument/2006/relationships/hyperlink" Target="https://podminky.urs.cz/item/CS_URS_2021_02/721174045" TargetMode="External"/><Relationship Id="rId29" Type="http://schemas.openxmlformats.org/officeDocument/2006/relationships/hyperlink" Target="https://podminky.urs.cz/item/CS_URS_2021_02/725112022" TargetMode="External"/><Relationship Id="rId1" Type="http://schemas.openxmlformats.org/officeDocument/2006/relationships/hyperlink" Target="https://podminky.urs.cz/item/CS_URS_2021_02/342272225" TargetMode="External"/><Relationship Id="rId6" Type="http://schemas.openxmlformats.org/officeDocument/2006/relationships/hyperlink" Target="https://podminky.urs.cz/item/CS_URS_2021_02/962081141" TargetMode="External"/><Relationship Id="rId11" Type="http://schemas.openxmlformats.org/officeDocument/2006/relationships/hyperlink" Target="https://podminky.urs.cz/item/CS_URS_2021_02/997013509" TargetMode="External"/><Relationship Id="rId24" Type="http://schemas.openxmlformats.org/officeDocument/2006/relationships/hyperlink" Target="https://podminky.urs.cz/item/CS_URS_2021_02/722220121" TargetMode="External"/><Relationship Id="rId32" Type="http://schemas.openxmlformats.org/officeDocument/2006/relationships/hyperlink" Target="https://podminky.urs.cz/item/CS_URS_2021_02/725213311" TargetMode="External"/><Relationship Id="rId37" Type="http://schemas.openxmlformats.org/officeDocument/2006/relationships/hyperlink" Target="https://podminky.urs.cz/item/CS_URS_2021_02/725813111" TargetMode="External"/><Relationship Id="rId40" Type="http://schemas.openxmlformats.org/officeDocument/2006/relationships/hyperlink" Target="https://podminky.urs.cz/item/CS_URS_2021_02/725831315" TargetMode="External"/><Relationship Id="rId45" Type="http://schemas.openxmlformats.org/officeDocument/2006/relationships/hyperlink" Target="https://podminky.urs.cz/item/CS_URS_2021_02/742310001" TargetMode="External"/><Relationship Id="rId53" Type="http://schemas.openxmlformats.org/officeDocument/2006/relationships/hyperlink" Target="https://podminky.urs.cz/item/CS_URS_2021_02/771121011" TargetMode="External"/><Relationship Id="rId58" Type="http://schemas.openxmlformats.org/officeDocument/2006/relationships/hyperlink" Target="https://podminky.urs.cz/item/CS_URS_2021_02/781121011" TargetMode="External"/><Relationship Id="rId66" Type="http://schemas.openxmlformats.org/officeDocument/2006/relationships/hyperlink" Target="https://podminky.urs.cz/item/CS_URS_2021_02/784121011" TargetMode="External"/><Relationship Id="rId5" Type="http://schemas.openxmlformats.org/officeDocument/2006/relationships/hyperlink" Target="https://podminky.urs.cz/item/CS_URS_2021_02/962031132" TargetMode="External"/><Relationship Id="rId15" Type="http://schemas.openxmlformats.org/officeDocument/2006/relationships/hyperlink" Target="https://podminky.urs.cz/item/CS_URS_2021_02/721174043" TargetMode="External"/><Relationship Id="rId23" Type="http://schemas.openxmlformats.org/officeDocument/2006/relationships/hyperlink" Target="https://podminky.urs.cz/item/CS_URS_2021_02/722220111" TargetMode="External"/><Relationship Id="rId28" Type="http://schemas.openxmlformats.org/officeDocument/2006/relationships/hyperlink" Target="https://podminky.urs.cz/item/CS_URS_2021_02/725110811" TargetMode="External"/><Relationship Id="rId36" Type="http://schemas.openxmlformats.org/officeDocument/2006/relationships/hyperlink" Target="https://podminky.urs.cz/item/CS_URS_2021_02/725244155" TargetMode="External"/><Relationship Id="rId49" Type="http://schemas.openxmlformats.org/officeDocument/2006/relationships/hyperlink" Target="https://podminky.urs.cz/item/CS_URS_2021_02/742320051" TargetMode="External"/><Relationship Id="rId57" Type="http://schemas.openxmlformats.org/officeDocument/2006/relationships/hyperlink" Target="https://podminky.urs.cz/item/CS_URS_2021_02/998771101" TargetMode="External"/><Relationship Id="rId61" Type="http://schemas.openxmlformats.org/officeDocument/2006/relationships/hyperlink" Target="https://podminky.urs.cz/item/CS_URS_2021_02/781471810" TargetMode="External"/><Relationship Id="rId10" Type="http://schemas.openxmlformats.org/officeDocument/2006/relationships/hyperlink" Target="https://podminky.urs.cz/item/CS_URS_2021_02/997013501" TargetMode="External"/><Relationship Id="rId19" Type="http://schemas.openxmlformats.org/officeDocument/2006/relationships/hyperlink" Target="https://podminky.urs.cz/item/CS_URS_2021_02/722174002" TargetMode="External"/><Relationship Id="rId31" Type="http://schemas.openxmlformats.org/officeDocument/2006/relationships/hyperlink" Target="https://podminky.urs.cz/item/CS_URS_2021_02/725211701" TargetMode="External"/><Relationship Id="rId44" Type="http://schemas.openxmlformats.org/officeDocument/2006/relationships/hyperlink" Target="https://podminky.urs.cz/item/CS_URS_2021_02/998726111" TargetMode="External"/><Relationship Id="rId52" Type="http://schemas.openxmlformats.org/officeDocument/2006/relationships/hyperlink" Target="https://podminky.urs.cz/item/CS_URS_2021_02/998766101" TargetMode="External"/><Relationship Id="rId60" Type="http://schemas.openxmlformats.org/officeDocument/2006/relationships/hyperlink" Target="https://podminky.urs.cz/item/CS_URS_2021_02/781151031" TargetMode="External"/><Relationship Id="rId65" Type="http://schemas.openxmlformats.org/officeDocument/2006/relationships/hyperlink" Target="https://podminky.urs.cz/item/CS_URS_2021_02/784121001" TargetMode="External"/><Relationship Id="rId4" Type="http://schemas.openxmlformats.org/officeDocument/2006/relationships/hyperlink" Target="https://podminky.urs.cz/item/CS_URS_2021_02/611325111" TargetMode="External"/><Relationship Id="rId9" Type="http://schemas.openxmlformats.org/officeDocument/2006/relationships/hyperlink" Target="https://podminky.urs.cz/item/CS_URS_2021_02/974031154" TargetMode="External"/><Relationship Id="rId14" Type="http://schemas.openxmlformats.org/officeDocument/2006/relationships/hyperlink" Target="https://podminky.urs.cz/item/CS_URS_2021_02/721174042" TargetMode="External"/><Relationship Id="rId22" Type="http://schemas.openxmlformats.org/officeDocument/2006/relationships/hyperlink" Target="https://podminky.urs.cz/item/CS_URS_2021_02/722181221" TargetMode="External"/><Relationship Id="rId27" Type="http://schemas.openxmlformats.org/officeDocument/2006/relationships/hyperlink" Target="https://podminky.urs.cz/item/CS_URS_2021_02/998711101" TargetMode="External"/><Relationship Id="rId30" Type="http://schemas.openxmlformats.org/officeDocument/2006/relationships/hyperlink" Target="https://podminky.urs.cz/item/CS_URS_2021_02/725210821" TargetMode="External"/><Relationship Id="rId35" Type="http://schemas.openxmlformats.org/officeDocument/2006/relationships/hyperlink" Target="https://podminky.urs.cz/item/CS_URS_2021_02/725241218" TargetMode="External"/><Relationship Id="rId43" Type="http://schemas.openxmlformats.org/officeDocument/2006/relationships/hyperlink" Target="https://podminky.urs.cz/item/CS_URS_2021_02/726111041" TargetMode="External"/><Relationship Id="rId48" Type="http://schemas.openxmlformats.org/officeDocument/2006/relationships/hyperlink" Target="https://podminky.urs.cz/item/CS_URS_2021_02/742320001" TargetMode="External"/><Relationship Id="rId56" Type="http://schemas.openxmlformats.org/officeDocument/2006/relationships/hyperlink" Target="https://podminky.urs.cz/item/CS_URS_2021_02/771591112" TargetMode="External"/><Relationship Id="rId64" Type="http://schemas.openxmlformats.org/officeDocument/2006/relationships/hyperlink" Target="https://podminky.urs.cz/item/CS_URS_2021_02/998781101" TargetMode="External"/><Relationship Id="rId8" Type="http://schemas.openxmlformats.org/officeDocument/2006/relationships/hyperlink" Target="https://podminky.urs.cz/item/CS_URS_2021_02/974031132" TargetMode="External"/><Relationship Id="rId51" Type="http://schemas.openxmlformats.org/officeDocument/2006/relationships/hyperlink" Target="https://podminky.urs.cz/item/CS_URS_2021_02/766694111" TargetMode="External"/><Relationship Id="rId3" Type="http://schemas.openxmlformats.org/officeDocument/2006/relationships/hyperlink" Target="https://podminky.urs.cz/item/CS_URS_2021_02/346272216" TargetMode="External"/><Relationship Id="rId12" Type="http://schemas.openxmlformats.org/officeDocument/2006/relationships/hyperlink" Target="https://podminky.urs.cz/item/CS_URS_2021_02/997013631" TargetMode="External"/><Relationship Id="rId17" Type="http://schemas.openxmlformats.org/officeDocument/2006/relationships/hyperlink" Target="https://podminky.urs.cz/item/CS_URS_2021_02/721226512" TargetMode="External"/><Relationship Id="rId25" Type="http://schemas.openxmlformats.org/officeDocument/2006/relationships/hyperlink" Target="https://podminky.urs.cz/item/CS_URS_2021_02/722290234" TargetMode="External"/><Relationship Id="rId33" Type="http://schemas.openxmlformats.org/officeDocument/2006/relationships/hyperlink" Target="https://podminky.urs.cz/item/CS_URS_2021_02/725220841" TargetMode="External"/><Relationship Id="rId38" Type="http://schemas.openxmlformats.org/officeDocument/2006/relationships/hyperlink" Target="https://podminky.urs.cz/item/CS_URS_2021_02/725820801" TargetMode="External"/><Relationship Id="rId46" Type="http://schemas.openxmlformats.org/officeDocument/2006/relationships/hyperlink" Target="https://podminky.urs.cz/item/CS_URS_2021_02/742310004" TargetMode="External"/><Relationship Id="rId59" Type="http://schemas.openxmlformats.org/officeDocument/2006/relationships/hyperlink" Target="https://podminky.urs.cz/item/CS_URS_2021_02/781131112" TargetMode="External"/><Relationship Id="rId67" Type="http://schemas.openxmlformats.org/officeDocument/2006/relationships/hyperlink" Target="https://podminky.urs.cz/item/CS_URS_2021_02/784211101" TargetMode="External"/><Relationship Id="rId20" Type="http://schemas.openxmlformats.org/officeDocument/2006/relationships/hyperlink" Target="https://podminky.urs.cz/item/CS_URS_2021_02/722174003" TargetMode="External"/><Relationship Id="rId41" Type="http://schemas.openxmlformats.org/officeDocument/2006/relationships/hyperlink" Target="https://podminky.urs.cz/item/CS_URS_2021_02/725841332" TargetMode="External"/><Relationship Id="rId54" Type="http://schemas.openxmlformats.org/officeDocument/2006/relationships/hyperlink" Target="https://podminky.urs.cz/item/CS_URS_2021_02/771151011" TargetMode="External"/><Relationship Id="rId62" Type="http://schemas.openxmlformats.org/officeDocument/2006/relationships/hyperlink" Target="https://podminky.urs.cz/item/CS_URS_2021_02/781473810" TargetMode="External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hyperlink" Target="https://podminky.urs.cz/item/CS_URS_2021_02/721226512" TargetMode="External"/><Relationship Id="rId18" Type="http://schemas.openxmlformats.org/officeDocument/2006/relationships/hyperlink" Target="https://podminky.urs.cz/item/CS_URS_2021_02/722181212" TargetMode="External"/><Relationship Id="rId26" Type="http://schemas.openxmlformats.org/officeDocument/2006/relationships/hyperlink" Target="https://podminky.urs.cz/item/CS_URS_2021_02/725110811" TargetMode="External"/><Relationship Id="rId39" Type="http://schemas.openxmlformats.org/officeDocument/2006/relationships/hyperlink" Target="https://podminky.urs.cz/item/CS_URS_2021_02/998725101" TargetMode="External"/><Relationship Id="rId21" Type="http://schemas.openxmlformats.org/officeDocument/2006/relationships/hyperlink" Target="https://podminky.urs.cz/item/CS_URS_2021_02/722220121" TargetMode="External"/><Relationship Id="rId34" Type="http://schemas.openxmlformats.org/officeDocument/2006/relationships/hyperlink" Target="https://podminky.urs.cz/item/CS_URS_2021_02/725530823" TargetMode="External"/><Relationship Id="rId42" Type="http://schemas.openxmlformats.org/officeDocument/2006/relationships/hyperlink" Target="https://podminky.urs.cz/item/CS_URS_2021_02/742310001" TargetMode="External"/><Relationship Id="rId47" Type="http://schemas.openxmlformats.org/officeDocument/2006/relationships/hyperlink" Target="https://podminky.urs.cz/item/CS_URS_2021_02/766694111" TargetMode="External"/><Relationship Id="rId50" Type="http://schemas.openxmlformats.org/officeDocument/2006/relationships/hyperlink" Target="https://podminky.urs.cz/item/CS_URS_2021_02/771151011" TargetMode="External"/><Relationship Id="rId55" Type="http://schemas.openxmlformats.org/officeDocument/2006/relationships/hyperlink" Target="https://podminky.urs.cz/item/CS_URS_2021_02/781121011" TargetMode="External"/><Relationship Id="rId63" Type="http://schemas.openxmlformats.org/officeDocument/2006/relationships/hyperlink" Target="https://podminky.urs.cz/item/CS_URS_2021_02/784121001" TargetMode="External"/><Relationship Id="rId7" Type="http://schemas.openxmlformats.org/officeDocument/2006/relationships/hyperlink" Target="https://podminky.urs.cz/item/CS_URS_2021_02/997013509" TargetMode="External"/><Relationship Id="rId2" Type="http://schemas.openxmlformats.org/officeDocument/2006/relationships/hyperlink" Target="https://podminky.urs.cz/item/CS_URS_2021_02/346272216" TargetMode="External"/><Relationship Id="rId16" Type="http://schemas.openxmlformats.org/officeDocument/2006/relationships/hyperlink" Target="https://podminky.urs.cz/item/CS_URS_2021_02/722174002" TargetMode="External"/><Relationship Id="rId20" Type="http://schemas.openxmlformats.org/officeDocument/2006/relationships/hyperlink" Target="https://podminky.urs.cz/item/CS_URS_2021_02/722220111" TargetMode="External"/><Relationship Id="rId29" Type="http://schemas.openxmlformats.org/officeDocument/2006/relationships/hyperlink" Target="https://podminky.urs.cz/item/CS_URS_2021_02/725211701" TargetMode="External"/><Relationship Id="rId41" Type="http://schemas.openxmlformats.org/officeDocument/2006/relationships/hyperlink" Target="https://podminky.urs.cz/item/CS_URS_2021_02/998726111" TargetMode="External"/><Relationship Id="rId54" Type="http://schemas.openxmlformats.org/officeDocument/2006/relationships/hyperlink" Target="https://podminky.urs.cz/item/CS_URS_2021_02/998771101" TargetMode="External"/><Relationship Id="rId62" Type="http://schemas.openxmlformats.org/officeDocument/2006/relationships/hyperlink" Target="https://podminky.urs.cz/item/CS_URS_2021_02/619991011" TargetMode="External"/><Relationship Id="rId1" Type="http://schemas.openxmlformats.org/officeDocument/2006/relationships/hyperlink" Target="https://podminky.urs.cz/item/CS_URS_2021_02/342272225" TargetMode="External"/><Relationship Id="rId6" Type="http://schemas.openxmlformats.org/officeDocument/2006/relationships/hyperlink" Target="https://podminky.urs.cz/item/CS_URS_2021_02/997013501" TargetMode="External"/><Relationship Id="rId11" Type="http://schemas.openxmlformats.org/officeDocument/2006/relationships/hyperlink" Target="https://podminky.urs.cz/item/CS_URS_2021_02/721174043" TargetMode="External"/><Relationship Id="rId24" Type="http://schemas.openxmlformats.org/officeDocument/2006/relationships/hyperlink" Target="https://podminky.urs.cz/item/CS_URS_2021_02/711199101" TargetMode="External"/><Relationship Id="rId32" Type="http://schemas.openxmlformats.org/officeDocument/2006/relationships/hyperlink" Target="https://podminky.urs.cz/item/CS_URS_2021_02/725241218" TargetMode="External"/><Relationship Id="rId37" Type="http://schemas.openxmlformats.org/officeDocument/2006/relationships/hyperlink" Target="https://podminky.urs.cz/item/CS_URS_2021_02/725822613" TargetMode="External"/><Relationship Id="rId40" Type="http://schemas.openxmlformats.org/officeDocument/2006/relationships/hyperlink" Target="https://podminky.urs.cz/item/CS_URS_2021_02/726111041" TargetMode="External"/><Relationship Id="rId45" Type="http://schemas.openxmlformats.org/officeDocument/2006/relationships/hyperlink" Target="https://podminky.urs.cz/item/CS_URS_2021_02/742320001" TargetMode="External"/><Relationship Id="rId53" Type="http://schemas.openxmlformats.org/officeDocument/2006/relationships/hyperlink" Target="https://podminky.urs.cz/item/CS_URS_2021_02/771591112" TargetMode="External"/><Relationship Id="rId58" Type="http://schemas.openxmlformats.org/officeDocument/2006/relationships/hyperlink" Target="https://podminky.urs.cz/item/CS_URS_2021_02/781471810" TargetMode="External"/><Relationship Id="rId66" Type="http://schemas.openxmlformats.org/officeDocument/2006/relationships/drawing" Target="../drawings/drawing4.xml"/><Relationship Id="rId5" Type="http://schemas.openxmlformats.org/officeDocument/2006/relationships/hyperlink" Target="https://podminky.urs.cz/item/CS_URS_2021_02/974031132" TargetMode="External"/><Relationship Id="rId15" Type="http://schemas.openxmlformats.org/officeDocument/2006/relationships/hyperlink" Target="https://podminky.urs.cz/item/CS_URS_2021_02/998721101" TargetMode="External"/><Relationship Id="rId23" Type="http://schemas.openxmlformats.org/officeDocument/2006/relationships/hyperlink" Target="https://podminky.urs.cz/item/CS_URS_2021_02/998722101" TargetMode="External"/><Relationship Id="rId28" Type="http://schemas.openxmlformats.org/officeDocument/2006/relationships/hyperlink" Target="https://podminky.urs.cz/item/CS_URS_2021_02/725210821" TargetMode="External"/><Relationship Id="rId36" Type="http://schemas.openxmlformats.org/officeDocument/2006/relationships/hyperlink" Target="https://podminky.urs.cz/item/CS_URS_2021_02/725820801" TargetMode="External"/><Relationship Id="rId49" Type="http://schemas.openxmlformats.org/officeDocument/2006/relationships/hyperlink" Target="https://podminky.urs.cz/item/CS_URS_2021_02/771121011" TargetMode="External"/><Relationship Id="rId57" Type="http://schemas.openxmlformats.org/officeDocument/2006/relationships/hyperlink" Target="https://podminky.urs.cz/item/CS_URS_2021_02/781151031" TargetMode="External"/><Relationship Id="rId61" Type="http://schemas.openxmlformats.org/officeDocument/2006/relationships/hyperlink" Target="https://podminky.urs.cz/item/CS_URS_2021_02/619991001" TargetMode="External"/><Relationship Id="rId10" Type="http://schemas.openxmlformats.org/officeDocument/2006/relationships/hyperlink" Target="https://podminky.urs.cz/item/CS_URS_2021_02/721174042" TargetMode="External"/><Relationship Id="rId19" Type="http://schemas.openxmlformats.org/officeDocument/2006/relationships/hyperlink" Target="https://podminky.urs.cz/item/CS_URS_2021_02/722181221" TargetMode="External"/><Relationship Id="rId31" Type="http://schemas.openxmlformats.org/officeDocument/2006/relationships/hyperlink" Target="https://podminky.urs.cz/item/CS_URS_2021_02/725220841" TargetMode="External"/><Relationship Id="rId44" Type="http://schemas.openxmlformats.org/officeDocument/2006/relationships/hyperlink" Target="https://podminky.urs.cz/item/CS_URS_2021_02/742310006" TargetMode="External"/><Relationship Id="rId52" Type="http://schemas.openxmlformats.org/officeDocument/2006/relationships/hyperlink" Target="https://podminky.urs.cz/item/CS_URS_2021_02/771574154" TargetMode="External"/><Relationship Id="rId60" Type="http://schemas.openxmlformats.org/officeDocument/2006/relationships/hyperlink" Target="https://podminky.urs.cz/item/CS_URS_2021_02/998781101" TargetMode="External"/><Relationship Id="rId65" Type="http://schemas.openxmlformats.org/officeDocument/2006/relationships/hyperlink" Target="https://podminky.urs.cz/item/CS_URS_2021_02/784211101" TargetMode="External"/><Relationship Id="rId4" Type="http://schemas.openxmlformats.org/officeDocument/2006/relationships/hyperlink" Target="https://podminky.urs.cz/item/CS_URS_2021_02/974031121" TargetMode="External"/><Relationship Id="rId9" Type="http://schemas.openxmlformats.org/officeDocument/2006/relationships/hyperlink" Target="https://podminky.urs.cz/item/CS_URS_2021_02/998011001" TargetMode="External"/><Relationship Id="rId14" Type="http://schemas.openxmlformats.org/officeDocument/2006/relationships/hyperlink" Target="https://podminky.urs.cz/item/CS_URS_2021_02/721290111" TargetMode="External"/><Relationship Id="rId22" Type="http://schemas.openxmlformats.org/officeDocument/2006/relationships/hyperlink" Target="https://podminky.urs.cz/item/CS_URS_2021_02/722290234" TargetMode="External"/><Relationship Id="rId27" Type="http://schemas.openxmlformats.org/officeDocument/2006/relationships/hyperlink" Target="https://podminky.urs.cz/item/CS_URS_2021_02/725112022" TargetMode="External"/><Relationship Id="rId30" Type="http://schemas.openxmlformats.org/officeDocument/2006/relationships/hyperlink" Target="https://podminky.urs.cz/item/CS_URS_2021_02/725213311" TargetMode="External"/><Relationship Id="rId35" Type="http://schemas.openxmlformats.org/officeDocument/2006/relationships/hyperlink" Target="https://podminky.urs.cz/item/CS_URS_2021_02/725813111" TargetMode="External"/><Relationship Id="rId43" Type="http://schemas.openxmlformats.org/officeDocument/2006/relationships/hyperlink" Target="https://podminky.urs.cz/item/CS_URS_2021_02/742310004" TargetMode="External"/><Relationship Id="rId48" Type="http://schemas.openxmlformats.org/officeDocument/2006/relationships/hyperlink" Target="https://podminky.urs.cz/item/CS_URS_2021_02/998766101" TargetMode="External"/><Relationship Id="rId56" Type="http://schemas.openxmlformats.org/officeDocument/2006/relationships/hyperlink" Target="https://podminky.urs.cz/item/CS_URS_2021_02/781131112" TargetMode="External"/><Relationship Id="rId64" Type="http://schemas.openxmlformats.org/officeDocument/2006/relationships/hyperlink" Target="https://podminky.urs.cz/item/CS_URS_2021_02/784121011" TargetMode="External"/><Relationship Id="rId8" Type="http://schemas.openxmlformats.org/officeDocument/2006/relationships/hyperlink" Target="https://podminky.urs.cz/item/CS_URS_2021_02/997013631" TargetMode="External"/><Relationship Id="rId51" Type="http://schemas.openxmlformats.org/officeDocument/2006/relationships/hyperlink" Target="https://podminky.urs.cz/item/CS_URS_2021_02/771571810" TargetMode="External"/><Relationship Id="rId3" Type="http://schemas.openxmlformats.org/officeDocument/2006/relationships/hyperlink" Target="https://podminky.urs.cz/item/CS_URS_2021_02/962031132" TargetMode="External"/><Relationship Id="rId12" Type="http://schemas.openxmlformats.org/officeDocument/2006/relationships/hyperlink" Target="https://podminky.urs.cz/item/CS_URS_2021_02/721174045" TargetMode="External"/><Relationship Id="rId17" Type="http://schemas.openxmlformats.org/officeDocument/2006/relationships/hyperlink" Target="https://podminky.urs.cz/item/CS_URS_2021_02/722174003" TargetMode="External"/><Relationship Id="rId25" Type="http://schemas.openxmlformats.org/officeDocument/2006/relationships/hyperlink" Target="https://podminky.urs.cz/item/CS_URS_2021_02/998711101" TargetMode="External"/><Relationship Id="rId33" Type="http://schemas.openxmlformats.org/officeDocument/2006/relationships/hyperlink" Target="https://podminky.urs.cz/item/CS_URS_2021_02/725244155" TargetMode="External"/><Relationship Id="rId38" Type="http://schemas.openxmlformats.org/officeDocument/2006/relationships/hyperlink" Target="https://podminky.urs.cz/item/CS_URS_2021_02/725841332" TargetMode="External"/><Relationship Id="rId46" Type="http://schemas.openxmlformats.org/officeDocument/2006/relationships/hyperlink" Target="https://podminky.urs.cz/item/CS_URS_2021_02/742320051" TargetMode="External"/><Relationship Id="rId59" Type="http://schemas.openxmlformats.org/officeDocument/2006/relationships/hyperlink" Target="https://podminky.urs.cz/item/CS_URS_2021_02/781474154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podminky.urs.cz/item/CS_URS_2021_02/070001000" TargetMode="External"/><Relationship Id="rId2" Type="http://schemas.openxmlformats.org/officeDocument/2006/relationships/hyperlink" Target="https://podminky.urs.cz/item/CS_URS_2021_02/045002000" TargetMode="External"/><Relationship Id="rId1" Type="http://schemas.openxmlformats.org/officeDocument/2006/relationships/hyperlink" Target="https://podminky.urs.cz/item/CS_URS_2021_02/030001000" TargetMode="External"/><Relationship Id="rId4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60"/>
  <sheetViews>
    <sheetView showGridLines="0" tabSelected="1" workbookViewId="0">
      <selection activeCell="AN8" sqref="AN8"/>
    </sheetView>
  </sheetViews>
  <sheetFormatPr defaultRowHeight="12.75"/>
  <cols>
    <col min="1" max="1" width="8.33203125" style="1" customWidth="1"/>
    <col min="2" max="2" width="1.6640625" style="1" customWidth="1"/>
    <col min="3" max="3" width="4.1640625" style="1" customWidth="1"/>
    <col min="4" max="33" width="2.6640625" style="1" customWidth="1"/>
    <col min="34" max="34" width="3.33203125" style="1" customWidth="1"/>
    <col min="35" max="35" width="31.6640625" style="1" customWidth="1"/>
    <col min="36" max="37" width="2.5" style="1" customWidth="1"/>
    <col min="38" max="38" width="8.33203125" style="1" customWidth="1"/>
    <col min="39" max="39" width="3.33203125" style="1" customWidth="1"/>
    <col min="40" max="40" width="13.33203125" style="1" customWidth="1"/>
    <col min="41" max="41" width="7.5" style="1" customWidth="1"/>
    <col min="42" max="42" width="4.1640625" style="1" customWidth="1"/>
    <col min="43" max="43" width="15.6640625" style="1" customWidth="1"/>
    <col min="44" max="44" width="13.6640625" style="1" customWidth="1"/>
    <col min="45" max="47" width="25.8320312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640625" style="1" hidden="1" customWidth="1"/>
    <col min="54" max="54" width="25" style="1" hidden="1" customWidth="1"/>
    <col min="55" max="55" width="21.6640625" style="1" hidden="1" customWidth="1"/>
    <col min="56" max="56" width="19.1640625" style="1" hidden="1" customWidth="1"/>
    <col min="57" max="57" width="66.5" style="1" customWidth="1"/>
    <col min="71" max="91" width="9.33203125" style="1" hidden="1"/>
  </cols>
  <sheetData>
    <row r="1" spans="1:74" ht="11.25">
      <c r="A1" s="17" t="s">
        <v>0</v>
      </c>
      <c r="AZ1" s="17" t="s">
        <v>1</v>
      </c>
      <c r="BA1" s="17" t="s">
        <v>2</v>
      </c>
      <c r="BB1" s="17" t="s">
        <v>3</v>
      </c>
      <c r="BT1" s="17" t="s">
        <v>4</v>
      </c>
      <c r="BU1" s="17" t="s">
        <v>4</v>
      </c>
      <c r="BV1" s="17" t="s">
        <v>5</v>
      </c>
    </row>
    <row r="2" spans="1:74" s="1" customFormat="1" ht="36.950000000000003" customHeight="1">
      <c r="AR2" s="364"/>
      <c r="AS2" s="364"/>
      <c r="AT2" s="364"/>
      <c r="AU2" s="364"/>
      <c r="AV2" s="364"/>
      <c r="AW2" s="364"/>
      <c r="AX2" s="364"/>
      <c r="AY2" s="364"/>
      <c r="AZ2" s="364"/>
      <c r="BA2" s="364"/>
      <c r="BB2" s="364"/>
      <c r="BC2" s="364"/>
      <c r="BD2" s="364"/>
      <c r="BE2" s="364"/>
      <c r="BS2" s="18" t="s">
        <v>6</v>
      </c>
      <c r="BT2" s="18" t="s">
        <v>7</v>
      </c>
    </row>
    <row r="3" spans="1:74" s="1" customFormat="1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1"/>
      <c r="BS3" s="18" t="s">
        <v>6</v>
      </c>
      <c r="BT3" s="18" t="s">
        <v>8</v>
      </c>
    </row>
    <row r="4" spans="1:74" s="1" customFormat="1" ht="24.95" customHeight="1">
      <c r="B4" s="22"/>
      <c r="C4" s="23"/>
      <c r="D4" s="24" t="s">
        <v>9</v>
      </c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1"/>
      <c r="AS4" s="25" t="s">
        <v>10</v>
      </c>
      <c r="BE4" s="26" t="s">
        <v>11</v>
      </c>
      <c r="BS4" s="18" t="s">
        <v>12</v>
      </c>
    </row>
    <row r="5" spans="1:74" s="1" customFormat="1" ht="12" customHeight="1">
      <c r="B5" s="22"/>
      <c r="C5" s="23"/>
      <c r="D5" s="27" t="s">
        <v>13</v>
      </c>
      <c r="E5" s="23"/>
      <c r="F5" s="23"/>
      <c r="G5" s="23"/>
      <c r="H5" s="23"/>
      <c r="I5" s="23"/>
      <c r="J5" s="23"/>
      <c r="K5" s="348" t="s">
        <v>14</v>
      </c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49"/>
      <c r="AD5" s="349"/>
      <c r="AE5" s="349"/>
      <c r="AF5" s="349"/>
      <c r="AG5" s="349"/>
      <c r="AH5" s="349"/>
      <c r="AI5" s="349"/>
      <c r="AJ5" s="349"/>
      <c r="AK5" s="349"/>
      <c r="AL5" s="349"/>
      <c r="AM5" s="349"/>
      <c r="AN5" s="349"/>
      <c r="AO5" s="349"/>
      <c r="AP5" s="23"/>
      <c r="AQ5" s="23"/>
      <c r="AR5" s="21"/>
      <c r="BE5" s="345" t="s">
        <v>15</v>
      </c>
      <c r="BS5" s="18" t="s">
        <v>6</v>
      </c>
    </row>
    <row r="6" spans="1:74" s="1" customFormat="1" ht="36.950000000000003" customHeight="1">
      <c r="B6" s="22"/>
      <c r="C6" s="23"/>
      <c r="D6" s="29" t="s">
        <v>16</v>
      </c>
      <c r="E6" s="23"/>
      <c r="F6" s="23"/>
      <c r="G6" s="23"/>
      <c r="H6" s="23"/>
      <c r="I6" s="23"/>
      <c r="J6" s="23"/>
      <c r="K6" s="350" t="s">
        <v>17</v>
      </c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9"/>
      <c r="AA6" s="349"/>
      <c r="AB6" s="349"/>
      <c r="AC6" s="349"/>
      <c r="AD6" s="349"/>
      <c r="AE6" s="349"/>
      <c r="AF6" s="349"/>
      <c r="AG6" s="349"/>
      <c r="AH6" s="349"/>
      <c r="AI6" s="349"/>
      <c r="AJ6" s="349"/>
      <c r="AK6" s="349"/>
      <c r="AL6" s="349"/>
      <c r="AM6" s="349"/>
      <c r="AN6" s="349"/>
      <c r="AO6" s="349"/>
      <c r="AP6" s="23"/>
      <c r="AQ6" s="23"/>
      <c r="AR6" s="21"/>
      <c r="BE6" s="346"/>
      <c r="BS6" s="18" t="s">
        <v>6</v>
      </c>
    </row>
    <row r="7" spans="1:74" s="1" customFormat="1" ht="12" customHeight="1">
      <c r="B7" s="22"/>
      <c r="C7" s="23"/>
      <c r="D7" s="30" t="s">
        <v>18</v>
      </c>
      <c r="E7" s="23"/>
      <c r="F7" s="23"/>
      <c r="G7" s="23"/>
      <c r="H7" s="23"/>
      <c r="I7" s="23"/>
      <c r="J7" s="23"/>
      <c r="K7" s="28" t="s">
        <v>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30" t="s">
        <v>20</v>
      </c>
      <c r="AL7" s="23"/>
      <c r="AM7" s="23"/>
      <c r="AN7" s="28" t="s">
        <v>19</v>
      </c>
      <c r="AO7" s="23"/>
      <c r="AP7" s="23"/>
      <c r="AQ7" s="23"/>
      <c r="AR7" s="21"/>
      <c r="BE7" s="346"/>
      <c r="BS7" s="18" t="s">
        <v>6</v>
      </c>
    </row>
    <row r="8" spans="1:74" s="1" customFormat="1" ht="12" customHeight="1">
      <c r="B8" s="22"/>
      <c r="C8" s="23"/>
      <c r="D8" s="30" t="s">
        <v>21</v>
      </c>
      <c r="E8" s="23"/>
      <c r="F8" s="23"/>
      <c r="G8" s="23"/>
      <c r="H8" s="23"/>
      <c r="I8" s="23"/>
      <c r="J8" s="23"/>
      <c r="K8" s="28" t="s">
        <v>22</v>
      </c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30" t="s">
        <v>23</v>
      </c>
      <c r="AL8" s="23"/>
      <c r="AM8" s="23"/>
      <c r="AN8" s="31"/>
      <c r="AO8" s="23"/>
      <c r="AP8" s="23"/>
      <c r="AQ8" s="23"/>
      <c r="AR8" s="21"/>
      <c r="BE8" s="346"/>
      <c r="BS8" s="18" t="s">
        <v>6</v>
      </c>
    </row>
    <row r="9" spans="1:74" s="1" customFormat="1" ht="14.45" customHeight="1">
      <c r="B9" s="22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1"/>
      <c r="BE9" s="346"/>
      <c r="BS9" s="18" t="s">
        <v>6</v>
      </c>
    </row>
    <row r="10" spans="1:74" s="1" customFormat="1" ht="12" customHeight="1">
      <c r="B10" s="22"/>
      <c r="C10" s="23"/>
      <c r="D10" s="30" t="s">
        <v>24</v>
      </c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30" t="s">
        <v>25</v>
      </c>
      <c r="AL10" s="23"/>
      <c r="AM10" s="23"/>
      <c r="AN10" s="28" t="s">
        <v>19</v>
      </c>
      <c r="AO10" s="23"/>
      <c r="AP10" s="23"/>
      <c r="AQ10" s="23"/>
      <c r="AR10" s="21"/>
      <c r="BE10" s="346"/>
      <c r="BS10" s="18" t="s">
        <v>6</v>
      </c>
    </row>
    <row r="11" spans="1:74" s="1" customFormat="1" ht="18.399999999999999" customHeight="1">
      <c r="B11" s="22"/>
      <c r="C11" s="23"/>
      <c r="D11" s="23"/>
      <c r="E11" s="28" t="s">
        <v>22</v>
      </c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30" t="s">
        <v>26</v>
      </c>
      <c r="AL11" s="23"/>
      <c r="AM11" s="23"/>
      <c r="AN11" s="28" t="s">
        <v>19</v>
      </c>
      <c r="AO11" s="23"/>
      <c r="AP11" s="23"/>
      <c r="AQ11" s="23"/>
      <c r="AR11" s="21"/>
      <c r="BE11" s="346"/>
      <c r="BS11" s="18" t="s">
        <v>6</v>
      </c>
    </row>
    <row r="12" spans="1:74" s="1" customFormat="1" ht="6.95" customHeight="1">
      <c r="B12" s="22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1"/>
      <c r="BE12" s="346"/>
      <c r="BS12" s="18" t="s">
        <v>6</v>
      </c>
    </row>
    <row r="13" spans="1:74" s="1" customFormat="1" ht="12" customHeight="1">
      <c r="B13" s="22"/>
      <c r="C13" s="23"/>
      <c r="D13" s="30" t="s">
        <v>27</v>
      </c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30" t="s">
        <v>25</v>
      </c>
      <c r="AL13" s="23"/>
      <c r="AM13" s="23"/>
      <c r="AN13" s="32" t="s">
        <v>28</v>
      </c>
      <c r="AO13" s="23"/>
      <c r="AP13" s="23"/>
      <c r="AQ13" s="23"/>
      <c r="AR13" s="21"/>
      <c r="BE13" s="346"/>
      <c r="BS13" s="18" t="s">
        <v>6</v>
      </c>
    </row>
    <row r="14" spans="1:74">
      <c r="B14" s="22"/>
      <c r="C14" s="23"/>
      <c r="D14" s="23"/>
      <c r="E14" s="351" t="s">
        <v>28</v>
      </c>
      <c r="F14" s="352"/>
      <c r="G14" s="352"/>
      <c r="H14" s="352"/>
      <c r="I14" s="352"/>
      <c r="J14" s="352"/>
      <c r="K14" s="352"/>
      <c r="L14" s="352"/>
      <c r="M14" s="352"/>
      <c r="N14" s="352"/>
      <c r="O14" s="352"/>
      <c r="P14" s="352"/>
      <c r="Q14" s="352"/>
      <c r="R14" s="352"/>
      <c r="S14" s="352"/>
      <c r="T14" s="352"/>
      <c r="U14" s="352"/>
      <c r="V14" s="352"/>
      <c r="W14" s="352"/>
      <c r="X14" s="352"/>
      <c r="Y14" s="352"/>
      <c r="Z14" s="352"/>
      <c r="AA14" s="352"/>
      <c r="AB14" s="352"/>
      <c r="AC14" s="352"/>
      <c r="AD14" s="352"/>
      <c r="AE14" s="352"/>
      <c r="AF14" s="352"/>
      <c r="AG14" s="352"/>
      <c r="AH14" s="352"/>
      <c r="AI14" s="352"/>
      <c r="AJ14" s="352"/>
      <c r="AK14" s="30" t="s">
        <v>26</v>
      </c>
      <c r="AL14" s="23"/>
      <c r="AM14" s="23"/>
      <c r="AN14" s="32" t="s">
        <v>28</v>
      </c>
      <c r="AO14" s="23"/>
      <c r="AP14" s="23"/>
      <c r="AQ14" s="23"/>
      <c r="AR14" s="21"/>
      <c r="BE14" s="346"/>
      <c r="BS14" s="18" t="s">
        <v>6</v>
      </c>
    </row>
    <row r="15" spans="1:74" s="1" customFormat="1" ht="6.95" customHeight="1">
      <c r="B15" s="22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1"/>
      <c r="BE15" s="346"/>
      <c r="BS15" s="18" t="s">
        <v>4</v>
      </c>
    </row>
    <row r="16" spans="1:74" s="1" customFormat="1" ht="12" customHeight="1">
      <c r="B16" s="22"/>
      <c r="C16" s="23"/>
      <c r="D16" s="30" t="s">
        <v>29</v>
      </c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30" t="s">
        <v>25</v>
      </c>
      <c r="AL16" s="23"/>
      <c r="AM16" s="23"/>
      <c r="AN16" s="28" t="s">
        <v>19</v>
      </c>
      <c r="AO16" s="23"/>
      <c r="AP16" s="23"/>
      <c r="AQ16" s="23"/>
      <c r="AR16" s="21"/>
      <c r="BE16" s="346"/>
      <c r="BS16" s="18" t="s">
        <v>4</v>
      </c>
    </row>
    <row r="17" spans="1:71" s="1" customFormat="1" ht="18.399999999999999" customHeight="1">
      <c r="B17" s="22"/>
      <c r="C17" s="23"/>
      <c r="D17" s="23"/>
      <c r="E17" s="28" t="s">
        <v>22</v>
      </c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30" t="s">
        <v>26</v>
      </c>
      <c r="AL17" s="23"/>
      <c r="AM17" s="23"/>
      <c r="AN17" s="28" t="s">
        <v>19</v>
      </c>
      <c r="AO17" s="23"/>
      <c r="AP17" s="23"/>
      <c r="AQ17" s="23"/>
      <c r="AR17" s="21"/>
      <c r="BE17" s="346"/>
      <c r="BS17" s="18" t="s">
        <v>30</v>
      </c>
    </row>
    <row r="18" spans="1:71" s="1" customFormat="1" ht="6.95" customHeight="1">
      <c r="B18" s="22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1"/>
      <c r="BE18" s="346"/>
      <c r="BS18" s="18" t="s">
        <v>6</v>
      </c>
    </row>
    <row r="19" spans="1:71" s="1" customFormat="1" ht="12" customHeight="1">
      <c r="B19" s="22"/>
      <c r="C19" s="23"/>
      <c r="D19" s="30" t="s">
        <v>31</v>
      </c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30" t="s">
        <v>25</v>
      </c>
      <c r="AL19" s="23"/>
      <c r="AM19" s="23"/>
      <c r="AN19" s="28" t="s">
        <v>19</v>
      </c>
      <c r="AO19" s="23"/>
      <c r="AP19" s="23"/>
      <c r="AQ19" s="23"/>
      <c r="AR19" s="21"/>
      <c r="BE19" s="346"/>
      <c r="BS19" s="18" t="s">
        <v>6</v>
      </c>
    </row>
    <row r="20" spans="1:71" s="1" customFormat="1" ht="18.399999999999999" customHeight="1">
      <c r="B20" s="22"/>
      <c r="C20" s="23"/>
      <c r="D20" s="23"/>
      <c r="E20" s="28" t="s">
        <v>22</v>
      </c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30" t="s">
        <v>26</v>
      </c>
      <c r="AL20" s="23"/>
      <c r="AM20" s="23"/>
      <c r="AN20" s="28" t="s">
        <v>19</v>
      </c>
      <c r="AO20" s="23"/>
      <c r="AP20" s="23"/>
      <c r="AQ20" s="23"/>
      <c r="AR20" s="21"/>
      <c r="BE20" s="346"/>
      <c r="BS20" s="18" t="s">
        <v>4</v>
      </c>
    </row>
    <row r="21" spans="1:71" s="1" customFormat="1" ht="6.95" customHeight="1">
      <c r="B21" s="22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1"/>
      <c r="BE21" s="346"/>
    </row>
    <row r="22" spans="1:71" s="1" customFormat="1" ht="12" customHeight="1">
      <c r="B22" s="22"/>
      <c r="C22" s="23"/>
      <c r="D22" s="30" t="s">
        <v>32</v>
      </c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1"/>
      <c r="BE22" s="346"/>
    </row>
    <row r="23" spans="1:71" s="1" customFormat="1" ht="47.25" customHeight="1">
      <c r="B23" s="22"/>
      <c r="C23" s="23"/>
      <c r="D23" s="23"/>
      <c r="E23" s="353" t="s">
        <v>33</v>
      </c>
      <c r="F23" s="353"/>
      <c r="G23" s="353"/>
      <c r="H23" s="353"/>
      <c r="I23" s="353"/>
      <c r="J23" s="353"/>
      <c r="K23" s="353"/>
      <c r="L23" s="353"/>
      <c r="M23" s="353"/>
      <c r="N23" s="353"/>
      <c r="O23" s="353"/>
      <c r="P23" s="353"/>
      <c r="Q23" s="353"/>
      <c r="R23" s="353"/>
      <c r="S23" s="353"/>
      <c r="T23" s="353"/>
      <c r="U23" s="353"/>
      <c r="V23" s="353"/>
      <c r="W23" s="353"/>
      <c r="X23" s="353"/>
      <c r="Y23" s="353"/>
      <c r="Z23" s="353"/>
      <c r="AA23" s="353"/>
      <c r="AB23" s="353"/>
      <c r="AC23" s="353"/>
      <c r="AD23" s="353"/>
      <c r="AE23" s="353"/>
      <c r="AF23" s="353"/>
      <c r="AG23" s="353"/>
      <c r="AH23" s="353"/>
      <c r="AI23" s="353"/>
      <c r="AJ23" s="353"/>
      <c r="AK23" s="353"/>
      <c r="AL23" s="353"/>
      <c r="AM23" s="353"/>
      <c r="AN23" s="353"/>
      <c r="AO23" s="23"/>
      <c r="AP23" s="23"/>
      <c r="AQ23" s="23"/>
      <c r="AR23" s="21"/>
      <c r="BE23" s="346"/>
    </row>
    <row r="24" spans="1:71" s="1" customFormat="1" ht="6.95" customHeight="1">
      <c r="B24" s="22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1"/>
      <c r="BE24" s="346"/>
    </row>
    <row r="25" spans="1:71" s="1" customFormat="1" ht="6.95" customHeight="1">
      <c r="B25" s="22"/>
      <c r="C25" s="23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23"/>
      <c r="AQ25" s="23"/>
      <c r="AR25" s="21"/>
      <c r="BE25" s="346"/>
    </row>
    <row r="26" spans="1:71" s="2" customFormat="1" ht="25.9" customHeight="1">
      <c r="A26" s="35"/>
      <c r="B26" s="36"/>
      <c r="C26" s="37"/>
      <c r="D26" s="38" t="s">
        <v>34</v>
      </c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54">
        <f>ROUND(AG54,2)</f>
        <v>0</v>
      </c>
      <c r="AL26" s="355"/>
      <c r="AM26" s="355"/>
      <c r="AN26" s="355"/>
      <c r="AO26" s="355"/>
      <c r="AP26" s="37"/>
      <c r="AQ26" s="37"/>
      <c r="AR26" s="40"/>
      <c r="BE26" s="346"/>
    </row>
    <row r="27" spans="1:71" s="2" customFormat="1" ht="6.95" customHeight="1">
      <c r="A27" s="35"/>
      <c r="B27" s="36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40"/>
      <c r="BE27" s="346"/>
    </row>
    <row r="28" spans="1:71" s="2" customFormat="1">
      <c r="A28" s="35"/>
      <c r="B28" s="36"/>
      <c r="C28" s="37"/>
      <c r="D28" s="37"/>
      <c r="E28" s="37"/>
      <c r="F28" s="37"/>
      <c r="G28" s="37"/>
      <c r="H28" s="37"/>
      <c r="I28" s="37"/>
      <c r="J28" s="37"/>
      <c r="K28" s="37"/>
      <c r="L28" s="356" t="s">
        <v>35</v>
      </c>
      <c r="M28" s="356"/>
      <c r="N28" s="356"/>
      <c r="O28" s="356"/>
      <c r="P28" s="356"/>
      <c r="Q28" s="37"/>
      <c r="R28" s="37"/>
      <c r="S28" s="37"/>
      <c r="T28" s="37"/>
      <c r="U28" s="37"/>
      <c r="V28" s="37"/>
      <c r="W28" s="356" t="s">
        <v>36</v>
      </c>
      <c r="X28" s="356"/>
      <c r="Y28" s="356"/>
      <c r="Z28" s="356"/>
      <c r="AA28" s="356"/>
      <c r="AB28" s="356"/>
      <c r="AC28" s="356"/>
      <c r="AD28" s="356"/>
      <c r="AE28" s="356"/>
      <c r="AF28" s="37"/>
      <c r="AG28" s="37"/>
      <c r="AH28" s="37"/>
      <c r="AI28" s="37"/>
      <c r="AJ28" s="37"/>
      <c r="AK28" s="356" t="s">
        <v>37</v>
      </c>
      <c r="AL28" s="356"/>
      <c r="AM28" s="356"/>
      <c r="AN28" s="356"/>
      <c r="AO28" s="356"/>
      <c r="AP28" s="37"/>
      <c r="AQ28" s="37"/>
      <c r="AR28" s="40"/>
      <c r="BE28" s="346"/>
    </row>
    <row r="29" spans="1:71" s="3" customFormat="1" ht="14.45" customHeight="1">
      <c r="B29" s="41"/>
      <c r="C29" s="42"/>
      <c r="D29" s="30" t="s">
        <v>38</v>
      </c>
      <c r="E29" s="42"/>
      <c r="F29" s="30" t="s">
        <v>39</v>
      </c>
      <c r="G29" s="42"/>
      <c r="H29" s="42"/>
      <c r="I29" s="42"/>
      <c r="J29" s="42"/>
      <c r="K29" s="42"/>
      <c r="L29" s="359">
        <v>0.21</v>
      </c>
      <c r="M29" s="358"/>
      <c r="N29" s="358"/>
      <c r="O29" s="358"/>
      <c r="P29" s="358"/>
      <c r="Q29" s="42"/>
      <c r="R29" s="42"/>
      <c r="S29" s="42"/>
      <c r="T29" s="42"/>
      <c r="U29" s="42"/>
      <c r="V29" s="42"/>
      <c r="W29" s="357">
        <f>ROUND(AZ54, 2)</f>
        <v>0</v>
      </c>
      <c r="X29" s="358"/>
      <c r="Y29" s="358"/>
      <c r="Z29" s="358"/>
      <c r="AA29" s="358"/>
      <c r="AB29" s="358"/>
      <c r="AC29" s="358"/>
      <c r="AD29" s="358"/>
      <c r="AE29" s="358"/>
      <c r="AF29" s="42"/>
      <c r="AG29" s="42"/>
      <c r="AH29" s="42"/>
      <c r="AI29" s="42"/>
      <c r="AJ29" s="42"/>
      <c r="AK29" s="357">
        <f>ROUND(AV54, 2)</f>
        <v>0</v>
      </c>
      <c r="AL29" s="358"/>
      <c r="AM29" s="358"/>
      <c r="AN29" s="358"/>
      <c r="AO29" s="358"/>
      <c r="AP29" s="42"/>
      <c r="AQ29" s="42"/>
      <c r="AR29" s="43"/>
      <c r="BE29" s="347"/>
    </row>
    <row r="30" spans="1:71" s="3" customFormat="1" ht="14.45" customHeight="1">
      <c r="B30" s="41"/>
      <c r="C30" s="42"/>
      <c r="D30" s="42"/>
      <c r="E30" s="42"/>
      <c r="F30" s="30" t="s">
        <v>40</v>
      </c>
      <c r="G30" s="42"/>
      <c r="H30" s="42"/>
      <c r="I30" s="42"/>
      <c r="J30" s="42"/>
      <c r="K30" s="42"/>
      <c r="L30" s="359">
        <v>0.15</v>
      </c>
      <c r="M30" s="358"/>
      <c r="N30" s="358"/>
      <c r="O30" s="358"/>
      <c r="P30" s="358"/>
      <c r="Q30" s="42"/>
      <c r="R30" s="42"/>
      <c r="S30" s="42"/>
      <c r="T30" s="42"/>
      <c r="U30" s="42"/>
      <c r="V30" s="42"/>
      <c r="W30" s="357">
        <f>ROUND(BA54, 2)</f>
        <v>0</v>
      </c>
      <c r="X30" s="358"/>
      <c r="Y30" s="358"/>
      <c r="Z30" s="358"/>
      <c r="AA30" s="358"/>
      <c r="AB30" s="358"/>
      <c r="AC30" s="358"/>
      <c r="AD30" s="358"/>
      <c r="AE30" s="358"/>
      <c r="AF30" s="42"/>
      <c r="AG30" s="42"/>
      <c r="AH30" s="42"/>
      <c r="AI30" s="42"/>
      <c r="AJ30" s="42"/>
      <c r="AK30" s="357">
        <f>ROUND(AW54, 2)</f>
        <v>0</v>
      </c>
      <c r="AL30" s="358"/>
      <c r="AM30" s="358"/>
      <c r="AN30" s="358"/>
      <c r="AO30" s="358"/>
      <c r="AP30" s="42"/>
      <c r="AQ30" s="42"/>
      <c r="AR30" s="43"/>
      <c r="BE30" s="347"/>
    </row>
    <row r="31" spans="1:71" s="3" customFormat="1" ht="14.45" hidden="1" customHeight="1">
      <c r="B31" s="41"/>
      <c r="C31" s="42"/>
      <c r="D31" s="42"/>
      <c r="E31" s="42"/>
      <c r="F31" s="30" t="s">
        <v>41</v>
      </c>
      <c r="G31" s="42"/>
      <c r="H31" s="42"/>
      <c r="I31" s="42"/>
      <c r="J31" s="42"/>
      <c r="K31" s="42"/>
      <c r="L31" s="359">
        <v>0.21</v>
      </c>
      <c r="M31" s="358"/>
      <c r="N31" s="358"/>
      <c r="O31" s="358"/>
      <c r="P31" s="358"/>
      <c r="Q31" s="42"/>
      <c r="R31" s="42"/>
      <c r="S31" s="42"/>
      <c r="T31" s="42"/>
      <c r="U31" s="42"/>
      <c r="V31" s="42"/>
      <c r="W31" s="357">
        <f>ROUND(BB54, 2)</f>
        <v>0</v>
      </c>
      <c r="X31" s="358"/>
      <c r="Y31" s="358"/>
      <c r="Z31" s="358"/>
      <c r="AA31" s="358"/>
      <c r="AB31" s="358"/>
      <c r="AC31" s="358"/>
      <c r="AD31" s="358"/>
      <c r="AE31" s="358"/>
      <c r="AF31" s="42"/>
      <c r="AG31" s="42"/>
      <c r="AH31" s="42"/>
      <c r="AI31" s="42"/>
      <c r="AJ31" s="42"/>
      <c r="AK31" s="357">
        <v>0</v>
      </c>
      <c r="AL31" s="358"/>
      <c r="AM31" s="358"/>
      <c r="AN31" s="358"/>
      <c r="AO31" s="358"/>
      <c r="AP31" s="42"/>
      <c r="AQ31" s="42"/>
      <c r="AR31" s="43"/>
      <c r="BE31" s="347"/>
    </row>
    <row r="32" spans="1:71" s="3" customFormat="1" ht="14.45" hidden="1" customHeight="1">
      <c r="B32" s="41"/>
      <c r="C32" s="42"/>
      <c r="D32" s="42"/>
      <c r="E32" s="42"/>
      <c r="F32" s="30" t="s">
        <v>42</v>
      </c>
      <c r="G32" s="42"/>
      <c r="H32" s="42"/>
      <c r="I32" s="42"/>
      <c r="J32" s="42"/>
      <c r="K32" s="42"/>
      <c r="L32" s="359">
        <v>0.15</v>
      </c>
      <c r="M32" s="358"/>
      <c r="N32" s="358"/>
      <c r="O32" s="358"/>
      <c r="P32" s="358"/>
      <c r="Q32" s="42"/>
      <c r="R32" s="42"/>
      <c r="S32" s="42"/>
      <c r="T32" s="42"/>
      <c r="U32" s="42"/>
      <c r="V32" s="42"/>
      <c r="W32" s="357">
        <f>ROUND(BC54, 2)</f>
        <v>0</v>
      </c>
      <c r="X32" s="358"/>
      <c r="Y32" s="358"/>
      <c r="Z32" s="358"/>
      <c r="AA32" s="358"/>
      <c r="AB32" s="358"/>
      <c r="AC32" s="358"/>
      <c r="AD32" s="358"/>
      <c r="AE32" s="358"/>
      <c r="AF32" s="42"/>
      <c r="AG32" s="42"/>
      <c r="AH32" s="42"/>
      <c r="AI32" s="42"/>
      <c r="AJ32" s="42"/>
      <c r="AK32" s="357">
        <v>0</v>
      </c>
      <c r="AL32" s="358"/>
      <c r="AM32" s="358"/>
      <c r="AN32" s="358"/>
      <c r="AO32" s="358"/>
      <c r="AP32" s="42"/>
      <c r="AQ32" s="42"/>
      <c r="AR32" s="43"/>
      <c r="BE32" s="347"/>
    </row>
    <row r="33" spans="1:57" s="3" customFormat="1" ht="14.45" hidden="1" customHeight="1">
      <c r="B33" s="41"/>
      <c r="C33" s="42"/>
      <c r="D33" s="42"/>
      <c r="E33" s="42"/>
      <c r="F33" s="30" t="s">
        <v>43</v>
      </c>
      <c r="G33" s="42"/>
      <c r="H33" s="42"/>
      <c r="I33" s="42"/>
      <c r="J33" s="42"/>
      <c r="K33" s="42"/>
      <c r="L33" s="359">
        <v>0</v>
      </c>
      <c r="M33" s="358"/>
      <c r="N33" s="358"/>
      <c r="O33" s="358"/>
      <c r="P33" s="358"/>
      <c r="Q33" s="42"/>
      <c r="R33" s="42"/>
      <c r="S33" s="42"/>
      <c r="T33" s="42"/>
      <c r="U33" s="42"/>
      <c r="V33" s="42"/>
      <c r="W33" s="357">
        <f>ROUND(BD54, 2)</f>
        <v>0</v>
      </c>
      <c r="X33" s="358"/>
      <c r="Y33" s="358"/>
      <c r="Z33" s="358"/>
      <c r="AA33" s="358"/>
      <c r="AB33" s="358"/>
      <c r="AC33" s="358"/>
      <c r="AD33" s="358"/>
      <c r="AE33" s="358"/>
      <c r="AF33" s="42"/>
      <c r="AG33" s="42"/>
      <c r="AH33" s="42"/>
      <c r="AI33" s="42"/>
      <c r="AJ33" s="42"/>
      <c r="AK33" s="357">
        <v>0</v>
      </c>
      <c r="AL33" s="358"/>
      <c r="AM33" s="358"/>
      <c r="AN33" s="358"/>
      <c r="AO33" s="358"/>
      <c r="AP33" s="42"/>
      <c r="AQ33" s="42"/>
      <c r="AR33" s="43"/>
    </row>
    <row r="34" spans="1:57" s="2" customFormat="1" ht="6.95" customHeight="1">
      <c r="A34" s="35"/>
      <c r="B34" s="36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40"/>
      <c r="BE34" s="35"/>
    </row>
    <row r="35" spans="1:57" s="2" customFormat="1" ht="25.9" customHeight="1">
      <c r="A35" s="35"/>
      <c r="B35" s="36"/>
      <c r="C35" s="44"/>
      <c r="D35" s="45" t="s">
        <v>44</v>
      </c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7" t="s">
        <v>45</v>
      </c>
      <c r="U35" s="46"/>
      <c r="V35" s="46"/>
      <c r="W35" s="46"/>
      <c r="X35" s="363" t="s">
        <v>46</v>
      </c>
      <c r="Y35" s="361"/>
      <c r="Z35" s="361"/>
      <c r="AA35" s="361"/>
      <c r="AB35" s="361"/>
      <c r="AC35" s="46"/>
      <c r="AD35" s="46"/>
      <c r="AE35" s="46"/>
      <c r="AF35" s="46"/>
      <c r="AG35" s="46"/>
      <c r="AH35" s="46"/>
      <c r="AI35" s="46"/>
      <c r="AJ35" s="46"/>
      <c r="AK35" s="360">
        <f>SUM(AK26:AK33)</f>
        <v>0</v>
      </c>
      <c r="AL35" s="361"/>
      <c r="AM35" s="361"/>
      <c r="AN35" s="361"/>
      <c r="AO35" s="362"/>
      <c r="AP35" s="44"/>
      <c r="AQ35" s="44"/>
      <c r="AR35" s="40"/>
      <c r="BE35" s="35"/>
    </row>
    <row r="36" spans="1:57" s="2" customFormat="1" ht="6.95" customHeight="1">
      <c r="A36" s="35"/>
      <c r="B36" s="36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40"/>
      <c r="BE36" s="35"/>
    </row>
    <row r="37" spans="1:57" s="2" customFormat="1" ht="6.95" customHeight="1">
      <c r="A37" s="35"/>
      <c r="B37" s="48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49"/>
      <c r="AO37" s="49"/>
      <c r="AP37" s="49"/>
      <c r="AQ37" s="49"/>
      <c r="AR37" s="40"/>
      <c r="BE37" s="35"/>
    </row>
    <row r="41" spans="1:57" s="2" customFormat="1" ht="6.95" customHeight="1">
      <c r="A41" s="35"/>
      <c r="B41" s="50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  <c r="AL41" s="51"/>
      <c r="AM41" s="51"/>
      <c r="AN41" s="51"/>
      <c r="AO41" s="51"/>
      <c r="AP41" s="51"/>
      <c r="AQ41" s="51"/>
      <c r="AR41" s="40"/>
      <c r="BE41" s="35"/>
    </row>
    <row r="42" spans="1:57" s="2" customFormat="1" ht="24.95" customHeight="1">
      <c r="A42" s="35"/>
      <c r="B42" s="36"/>
      <c r="C42" s="24" t="s">
        <v>47</v>
      </c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40"/>
      <c r="BE42" s="35"/>
    </row>
    <row r="43" spans="1:57" s="2" customFormat="1" ht="6.95" customHeight="1">
      <c r="A43" s="35"/>
      <c r="B43" s="36"/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40"/>
      <c r="BE43" s="35"/>
    </row>
    <row r="44" spans="1:57" s="4" customFormat="1" ht="12" customHeight="1">
      <c r="B44" s="52"/>
      <c r="C44" s="30" t="s">
        <v>13</v>
      </c>
      <c r="D44" s="53"/>
      <c r="E44" s="53"/>
      <c r="F44" s="53"/>
      <c r="G44" s="53"/>
      <c r="H44" s="53"/>
      <c r="I44" s="53"/>
      <c r="J44" s="53"/>
      <c r="K44" s="53"/>
      <c r="L44" s="53" t="str">
        <f>K5</f>
        <v>06-2021</v>
      </c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4"/>
    </row>
    <row r="45" spans="1:57" s="5" customFormat="1" ht="36.950000000000003" customHeight="1">
      <c r="B45" s="55"/>
      <c r="C45" s="56" t="s">
        <v>16</v>
      </c>
      <c r="D45" s="57"/>
      <c r="E45" s="57"/>
      <c r="F45" s="57"/>
      <c r="G45" s="57"/>
      <c r="H45" s="57"/>
      <c r="I45" s="57"/>
      <c r="J45" s="57"/>
      <c r="K45" s="57"/>
      <c r="L45" s="325" t="str">
        <f>K6</f>
        <v>oprava sociálních zařízení b.j. OŘ Olomouc</v>
      </c>
      <c r="M45" s="326"/>
      <c r="N45" s="326"/>
      <c r="O45" s="326"/>
      <c r="P45" s="326"/>
      <c r="Q45" s="326"/>
      <c r="R45" s="326"/>
      <c r="S45" s="326"/>
      <c r="T45" s="326"/>
      <c r="U45" s="326"/>
      <c r="V45" s="326"/>
      <c r="W45" s="326"/>
      <c r="X45" s="326"/>
      <c r="Y45" s="326"/>
      <c r="Z45" s="326"/>
      <c r="AA45" s="326"/>
      <c r="AB45" s="326"/>
      <c r="AC45" s="326"/>
      <c r="AD45" s="326"/>
      <c r="AE45" s="326"/>
      <c r="AF45" s="326"/>
      <c r="AG45" s="326"/>
      <c r="AH45" s="326"/>
      <c r="AI45" s="326"/>
      <c r="AJ45" s="326"/>
      <c r="AK45" s="326"/>
      <c r="AL45" s="326"/>
      <c r="AM45" s="326"/>
      <c r="AN45" s="326"/>
      <c r="AO45" s="326"/>
      <c r="AP45" s="57"/>
      <c r="AQ45" s="57"/>
      <c r="AR45" s="58"/>
    </row>
    <row r="46" spans="1:57" s="2" customFormat="1" ht="6.95" customHeight="1">
      <c r="A46" s="35"/>
      <c r="B46" s="36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40"/>
      <c r="BE46" s="35"/>
    </row>
    <row r="47" spans="1:57" s="2" customFormat="1" ht="12" customHeight="1">
      <c r="A47" s="35"/>
      <c r="B47" s="36"/>
      <c r="C47" s="30" t="s">
        <v>21</v>
      </c>
      <c r="D47" s="37"/>
      <c r="E47" s="37"/>
      <c r="F47" s="37"/>
      <c r="G47" s="37"/>
      <c r="H47" s="37"/>
      <c r="I47" s="37"/>
      <c r="J47" s="37"/>
      <c r="K47" s="37"/>
      <c r="L47" s="59" t="str">
        <f>IF(K8="","",K8)</f>
        <v xml:space="preserve"> </v>
      </c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0" t="s">
        <v>23</v>
      </c>
      <c r="AJ47" s="37"/>
      <c r="AK47" s="37"/>
      <c r="AL47" s="37"/>
      <c r="AM47" s="327" t="str">
        <f>IF(AN8= "","",AN8)</f>
        <v/>
      </c>
      <c r="AN47" s="327"/>
      <c r="AO47" s="37"/>
      <c r="AP47" s="37"/>
      <c r="AQ47" s="37"/>
      <c r="AR47" s="40"/>
      <c r="BE47" s="35"/>
    </row>
    <row r="48" spans="1:57" s="2" customFormat="1" ht="6.95" customHeight="1">
      <c r="A48" s="35"/>
      <c r="B48" s="36"/>
      <c r="C48" s="37"/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40"/>
      <c r="BE48" s="35"/>
    </row>
    <row r="49" spans="1:91" s="2" customFormat="1" ht="15.2" customHeight="1">
      <c r="A49" s="35"/>
      <c r="B49" s="36"/>
      <c r="C49" s="30" t="s">
        <v>24</v>
      </c>
      <c r="D49" s="37"/>
      <c r="E49" s="37"/>
      <c r="F49" s="37"/>
      <c r="G49" s="37"/>
      <c r="H49" s="37"/>
      <c r="I49" s="37"/>
      <c r="J49" s="37"/>
      <c r="K49" s="37"/>
      <c r="L49" s="53" t="str">
        <f>IF(E11= "","",E11)</f>
        <v xml:space="preserve"> </v>
      </c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0" t="s">
        <v>29</v>
      </c>
      <c r="AJ49" s="37"/>
      <c r="AK49" s="37"/>
      <c r="AL49" s="37"/>
      <c r="AM49" s="328" t="str">
        <f>IF(E17="","",E17)</f>
        <v xml:space="preserve"> </v>
      </c>
      <c r="AN49" s="329"/>
      <c r="AO49" s="329"/>
      <c r="AP49" s="329"/>
      <c r="AQ49" s="37"/>
      <c r="AR49" s="40"/>
      <c r="AS49" s="330" t="s">
        <v>48</v>
      </c>
      <c r="AT49" s="331"/>
      <c r="AU49" s="61"/>
      <c r="AV49" s="61"/>
      <c r="AW49" s="61"/>
      <c r="AX49" s="61"/>
      <c r="AY49" s="61"/>
      <c r="AZ49" s="61"/>
      <c r="BA49" s="61"/>
      <c r="BB49" s="61"/>
      <c r="BC49" s="61"/>
      <c r="BD49" s="62"/>
      <c r="BE49" s="35"/>
    </row>
    <row r="50" spans="1:91" s="2" customFormat="1" ht="15.2" customHeight="1">
      <c r="A50" s="35"/>
      <c r="B50" s="36"/>
      <c r="C50" s="30" t="s">
        <v>27</v>
      </c>
      <c r="D50" s="37"/>
      <c r="E50" s="37"/>
      <c r="F50" s="37"/>
      <c r="G50" s="37"/>
      <c r="H50" s="37"/>
      <c r="I50" s="37"/>
      <c r="J50" s="37"/>
      <c r="K50" s="37"/>
      <c r="L50" s="53" t="str">
        <f>IF(E14= "Vyplň údaj","",E14)</f>
        <v/>
      </c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0" t="s">
        <v>31</v>
      </c>
      <c r="AJ50" s="37"/>
      <c r="AK50" s="37"/>
      <c r="AL50" s="37"/>
      <c r="AM50" s="328" t="str">
        <f>IF(E20="","",E20)</f>
        <v xml:space="preserve"> </v>
      </c>
      <c r="AN50" s="329"/>
      <c r="AO50" s="329"/>
      <c r="AP50" s="329"/>
      <c r="AQ50" s="37"/>
      <c r="AR50" s="40"/>
      <c r="AS50" s="332"/>
      <c r="AT50" s="333"/>
      <c r="AU50" s="63"/>
      <c r="AV50" s="63"/>
      <c r="AW50" s="63"/>
      <c r="AX50" s="63"/>
      <c r="AY50" s="63"/>
      <c r="AZ50" s="63"/>
      <c r="BA50" s="63"/>
      <c r="BB50" s="63"/>
      <c r="BC50" s="63"/>
      <c r="BD50" s="64"/>
      <c r="BE50" s="35"/>
    </row>
    <row r="51" spans="1:91" s="2" customFormat="1" ht="10.9" customHeight="1">
      <c r="A51" s="35"/>
      <c r="B51" s="36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40"/>
      <c r="AS51" s="334"/>
      <c r="AT51" s="335"/>
      <c r="AU51" s="65"/>
      <c r="AV51" s="65"/>
      <c r="AW51" s="65"/>
      <c r="AX51" s="65"/>
      <c r="AY51" s="65"/>
      <c r="AZ51" s="65"/>
      <c r="BA51" s="65"/>
      <c r="BB51" s="65"/>
      <c r="BC51" s="65"/>
      <c r="BD51" s="66"/>
      <c r="BE51" s="35"/>
    </row>
    <row r="52" spans="1:91" s="2" customFormat="1" ht="29.25" customHeight="1">
      <c r="A52" s="35"/>
      <c r="B52" s="36"/>
      <c r="C52" s="336" t="s">
        <v>49</v>
      </c>
      <c r="D52" s="337"/>
      <c r="E52" s="337"/>
      <c r="F52" s="337"/>
      <c r="G52" s="337"/>
      <c r="H52" s="67"/>
      <c r="I52" s="339" t="s">
        <v>50</v>
      </c>
      <c r="J52" s="337"/>
      <c r="K52" s="337"/>
      <c r="L52" s="337"/>
      <c r="M52" s="337"/>
      <c r="N52" s="337"/>
      <c r="O52" s="337"/>
      <c r="P52" s="337"/>
      <c r="Q52" s="337"/>
      <c r="R52" s="337"/>
      <c r="S52" s="337"/>
      <c r="T52" s="337"/>
      <c r="U52" s="337"/>
      <c r="V52" s="337"/>
      <c r="W52" s="337"/>
      <c r="X52" s="337"/>
      <c r="Y52" s="337"/>
      <c r="Z52" s="337"/>
      <c r="AA52" s="337"/>
      <c r="AB52" s="337"/>
      <c r="AC52" s="337"/>
      <c r="AD52" s="337"/>
      <c r="AE52" s="337"/>
      <c r="AF52" s="337"/>
      <c r="AG52" s="338" t="s">
        <v>51</v>
      </c>
      <c r="AH52" s="337"/>
      <c r="AI52" s="337"/>
      <c r="AJ52" s="337"/>
      <c r="AK52" s="337"/>
      <c r="AL52" s="337"/>
      <c r="AM52" s="337"/>
      <c r="AN52" s="339" t="s">
        <v>52</v>
      </c>
      <c r="AO52" s="337"/>
      <c r="AP52" s="337"/>
      <c r="AQ52" s="68" t="s">
        <v>53</v>
      </c>
      <c r="AR52" s="40"/>
      <c r="AS52" s="69" t="s">
        <v>54</v>
      </c>
      <c r="AT52" s="70" t="s">
        <v>55</v>
      </c>
      <c r="AU52" s="70" t="s">
        <v>56</v>
      </c>
      <c r="AV52" s="70" t="s">
        <v>57</v>
      </c>
      <c r="AW52" s="70" t="s">
        <v>58</v>
      </c>
      <c r="AX52" s="70" t="s">
        <v>59</v>
      </c>
      <c r="AY52" s="70" t="s">
        <v>60</v>
      </c>
      <c r="AZ52" s="70" t="s">
        <v>61</v>
      </c>
      <c r="BA52" s="70" t="s">
        <v>62</v>
      </c>
      <c r="BB52" s="70" t="s">
        <v>63</v>
      </c>
      <c r="BC52" s="70" t="s">
        <v>64</v>
      </c>
      <c r="BD52" s="71" t="s">
        <v>65</v>
      </c>
      <c r="BE52" s="35"/>
    </row>
    <row r="53" spans="1:91" s="2" customFormat="1" ht="10.9" customHeight="1">
      <c r="A53" s="35"/>
      <c r="B53" s="36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40"/>
      <c r="AS53" s="72"/>
      <c r="AT53" s="73"/>
      <c r="AU53" s="73"/>
      <c r="AV53" s="73"/>
      <c r="AW53" s="73"/>
      <c r="AX53" s="73"/>
      <c r="AY53" s="73"/>
      <c r="AZ53" s="73"/>
      <c r="BA53" s="73"/>
      <c r="BB53" s="73"/>
      <c r="BC53" s="73"/>
      <c r="BD53" s="74"/>
      <c r="BE53" s="35"/>
    </row>
    <row r="54" spans="1:91" s="6" customFormat="1" ht="32.450000000000003" customHeight="1">
      <c r="B54" s="75"/>
      <c r="C54" s="76" t="s">
        <v>66</v>
      </c>
      <c r="D54" s="77"/>
      <c r="E54" s="77"/>
      <c r="F54" s="77"/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77"/>
      <c r="R54" s="77"/>
      <c r="S54" s="77"/>
      <c r="T54" s="77"/>
      <c r="U54" s="77"/>
      <c r="V54" s="77"/>
      <c r="W54" s="77"/>
      <c r="X54" s="77"/>
      <c r="Y54" s="77"/>
      <c r="Z54" s="77"/>
      <c r="AA54" s="77"/>
      <c r="AB54" s="77"/>
      <c r="AC54" s="77"/>
      <c r="AD54" s="77"/>
      <c r="AE54" s="77"/>
      <c r="AF54" s="77"/>
      <c r="AG54" s="343">
        <f>ROUND(SUM(AG55:AG58),2)</f>
        <v>0</v>
      </c>
      <c r="AH54" s="343"/>
      <c r="AI54" s="343"/>
      <c r="AJ54" s="343"/>
      <c r="AK54" s="343"/>
      <c r="AL54" s="343"/>
      <c r="AM54" s="343"/>
      <c r="AN54" s="344">
        <f>SUM(AG54,AT54)</f>
        <v>0</v>
      </c>
      <c r="AO54" s="344"/>
      <c r="AP54" s="344"/>
      <c r="AQ54" s="79" t="s">
        <v>19</v>
      </c>
      <c r="AR54" s="80"/>
      <c r="AS54" s="81">
        <f>ROUND(SUM(AS55:AS58),2)</f>
        <v>0</v>
      </c>
      <c r="AT54" s="82">
        <f>ROUND(SUM(AV54:AW54),2)</f>
        <v>0</v>
      </c>
      <c r="AU54" s="83">
        <f>ROUND(SUM(AU55:AU58),5)</f>
        <v>0</v>
      </c>
      <c r="AV54" s="82">
        <f>ROUND(AZ54*L29,2)</f>
        <v>0</v>
      </c>
      <c r="AW54" s="82">
        <f>ROUND(BA54*L30,2)</f>
        <v>0</v>
      </c>
      <c r="AX54" s="82">
        <f>ROUND(BB54*L29,2)</f>
        <v>0</v>
      </c>
      <c r="AY54" s="82">
        <f>ROUND(BC54*L30,2)</f>
        <v>0</v>
      </c>
      <c r="AZ54" s="82">
        <f>ROUND(SUM(AZ55:AZ58),2)</f>
        <v>0</v>
      </c>
      <c r="BA54" s="82">
        <f>ROUND(SUM(BA55:BA58),2)</f>
        <v>0</v>
      </c>
      <c r="BB54" s="82">
        <f>ROUND(SUM(BB55:BB58),2)</f>
        <v>0</v>
      </c>
      <c r="BC54" s="82">
        <f>ROUND(SUM(BC55:BC58),2)</f>
        <v>0</v>
      </c>
      <c r="BD54" s="84">
        <f>ROUND(SUM(BD55:BD58),2)</f>
        <v>0</v>
      </c>
      <c r="BS54" s="85" t="s">
        <v>67</v>
      </c>
      <c r="BT54" s="85" t="s">
        <v>68</v>
      </c>
      <c r="BU54" s="86" t="s">
        <v>69</v>
      </c>
      <c r="BV54" s="85" t="s">
        <v>70</v>
      </c>
      <c r="BW54" s="85" t="s">
        <v>5</v>
      </c>
      <c r="BX54" s="85" t="s">
        <v>71</v>
      </c>
      <c r="CL54" s="85" t="s">
        <v>19</v>
      </c>
    </row>
    <row r="55" spans="1:91" s="7" customFormat="1" ht="16.5" customHeight="1">
      <c r="A55" s="87" t="s">
        <v>72</v>
      </c>
      <c r="B55" s="88"/>
      <c r="C55" s="89"/>
      <c r="D55" s="340" t="s">
        <v>73</v>
      </c>
      <c r="E55" s="340"/>
      <c r="F55" s="340"/>
      <c r="G55" s="340"/>
      <c r="H55" s="340"/>
      <c r="I55" s="90"/>
      <c r="J55" s="340" t="s">
        <v>74</v>
      </c>
      <c r="K55" s="340"/>
      <c r="L55" s="340"/>
      <c r="M55" s="340"/>
      <c r="N55" s="340"/>
      <c r="O55" s="340"/>
      <c r="P55" s="340"/>
      <c r="Q55" s="340"/>
      <c r="R55" s="340"/>
      <c r="S55" s="340"/>
      <c r="T55" s="340"/>
      <c r="U55" s="340"/>
      <c r="V55" s="340"/>
      <c r="W55" s="340"/>
      <c r="X55" s="340"/>
      <c r="Y55" s="340"/>
      <c r="Z55" s="340"/>
      <c r="AA55" s="340"/>
      <c r="AB55" s="340"/>
      <c r="AC55" s="340"/>
      <c r="AD55" s="340"/>
      <c r="AE55" s="340"/>
      <c r="AF55" s="340"/>
      <c r="AG55" s="341">
        <f>'SO 01 - Vidnava'!J30</f>
        <v>0</v>
      </c>
      <c r="AH55" s="342"/>
      <c r="AI55" s="342"/>
      <c r="AJ55" s="342"/>
      <c r="AK55" s="342"/>
      <c r="AL55" s="342"/>
      <c r="AM55" s="342"/>
      <c r="AN55" s="341">
        <f>SUM(AG55,AT55)</f>
        <v>0</v>
      </c>
      <c r="AO55" s="342"/>
      <c r="AP55" s="342"/>
      <c r="AQ55" s="91" t="s">
        <v>75</v>
      </c>
      <c r="AR55" s="92"/>
      <c r="AS55" s="93">
        <v>0</v>
      </c>
      <c r="AT55" s="94">
        <f>ROUND(SUM(AV55:AW55),2)</f>
        <v>0</v>
      </c>
      <c r="AU55" s="95">
        <f>'SO 01 - Vidnava'!P95</f>
        <v>0</v>
      </c>
      <c r="AV55" s="94">
        <f>'SO 01 - Vidnava'!J33</f>
        <v>0</v>
      </c>
      <c r="AW55" s="94">
        <f>'SO 01 - Vidnava'!J34</f>
        <v>0</v>
      </c>
      <c r="AX55" s="94">
        <f>'SO 01 - Vidnava'!J35</f>
        <v>0</v>
      </c>
      <c r="AY55" s="94">
        <f>'SO 01 - Vidnava'!J36</f>
        <v>0</v>
      </c>
      <c r="AZ55" s="94">
        <f>'SO 01 - Vidnava'!F33</f>
        <v>0</v>
      </c>
      <c r="BA55" s="94">
        <f>'SO 01 - Vidnava'!F34</f>
        <v>0</v>
      </c>
      <c r="BB55" s="94">
        <f>'SO 01 - Vidnava'!F35</f>
        <v>0</v>
      </c>
      <c r="BC55" s="94">
        <f>'SO 01 - Vidnava'!F36</f>
        <v>0</v>
      </c>
      <c r="BD55" s="96">
        <f>'SO 01 - Vidnava'!F37</f>
        <v>0</v>
      </c>
      <c r="BT55" s="97" t="s">
        <v>76</v>
      </c>
      <c r="BV55" s="97" t="s">
        <v>70</v>
      </c>
      <c r="BW55" s="97" t="s">
        <v>77</v>
      </c>
      <c r="BX55" s="97" t="s">
        <v>5</v>
      </c>
      <c r="CL55" s="97" t="s">
        <v>19</v>
      </c>
      <c r="CM55" s="97" t="s">
        <v>78</v>
      </c>
    </row>
    <row r="56" spans="1:91" s="7" customFormat="1" ht="16.5" customHeight="1">
      <c r="A56" s="87" t="s">
        <v>72</v>
      </c>
      <c r="B56" s="88"/>
      <c r="C56" s="89"/>
      <c r="D56" s="340" t="s">
        <v>79</v>
      </c>
      <c r="E56" s="340"/>
      <c r="F56" s="340"/>
      <c r="G56" s="340"/>
      <c r="H56" s="340"/>
      <c r="I56" s="90"/>
      <c r="J56" s="340" t="s">
        <v>80</v>
      </c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0"/>
      <c r="AE56" s="340"/>
      <c r="AF56" s="340"/>
      <c r="AG56" s="341">
        <f>'SO 02 - Litovel Předměstí...'!J30</f>
        <v>0</v>
      </c>
      <c r="AH56" s="342"/>
      <c r="AI56" s="342"/>
      <c r="AJ56" s="342"/>
      <c r="AK56" s="342"/>
      <c r="AL56" s="342"/>
      <c r="AM56" s="342"/>
      <c r="AN56" s="341">
        <f>SUM(AG56,AT56)</f>
        <v>0</v>
      </c>
      <c r="AO56" s="342"/>
      <c r="AP56" s="342"/>
      <c r="AQ56" s="91" t="s">
        <v>75</v>
      </c>
      <c r="AR56" s="92"/>
      <c r="AS56" s="93">
        <v>0</v>
      </c>
      <c r="AT56" s="94">
        <f>ROUND(SUM(AV56:AW56),2)</f>
        <v>0</v>
      </c>
      <c r="AU56" s="95">
        <f>'SO 02 - Litovel Předměstí...'!P97</f>
        <v>0</v>
      </c>
      <c r="AV56" s="94">
        <f>'SO 02 - Litovel Předměstí...'!J33</f>
        <v>0</v>
      </c>
      <c r="AW56" s="94">
        <f>'SO 02 - Litovel Předměstí...'!J34</f>
        <v>0</v>
      </c>
      <c r="AX56" s="94">
        <f>'SO 02 - Litovel Předměstí...'!J35</f>
        <v>0</v>
      </c>
      <c r="AY56" s="94">
        <f>'SO 02 - Litovel Předměstí...'!J36</f>
        <v>0</v>
      </c>
      <c r="AZ56" s="94">
        <f>'SO 02 - Litovel Předměstí...'!F33</f>
        <v>0</v>
      </c>
      <c r="BA56" s="94">
        <f>'SO 02 - Litovel Předměstí...'!F34</f>
        <v>0</v>
      </c>
      <c r="BB56" s="94">
        <f>'SO 02 - Litovel Předměstí...'!F35</f>
        <v>0</v>
      </c>
      <c r="BC56" s="94">
        <f>'SO 02 - Litovel Předměstí...'!F36</f>
        <v>0</v>
      </c>
      <c r="BD56" s="96">
        <f>'SO 02 - Litovel Předměstí...'!F37</f>
        <v>0</v>
      </c>
      <c r="BT56" s="97" t="s">
        <v>76</v>
      </c>
      <c r="BV56" s="97" t="s">
        <v>70</v>
      </c>
      <c r="BW56" s="97" t="s">
        <v>81</v>
      </c>
      <c r="BX56" s="97" t="s">
        <v>5</v>
      </c>
      <c r="CL56" s="97" t="s">
        <v>19</v>
      </c>
      <c r="CM56" s="97" t="s">
        <v>78</v>
      </c>
    </row>
    <row r="57" spans="1:91" s="7" customFormat="1" ht="16.5" customHeight="1">
      <c r="A57" s="87" t="s">
        <v>72</v>
      </c>
      <c r="B57" s="88"/>
      <c r="C57" s="89"/>
      <c r="D57" s="340" t="s">
        <v>82</v>
      </c>
      <c r="E57" s="340"/>
      <c r="F57" s="340"/>
      <c r="G57" s="340"/>
      <c r="H57" s="340"/>
      <c r="I57" s="90"/>
      <c r="J57" s="340" t="s">
        <v>83</v>
      </c>
      <c r="K57" s="340"/>
      <c r="L57" s="340"/>
      <c r="M57" s="340"/>
      <c r="N57" s="340"/>
      <c r="O57" s="340"/>
      <c r="P57" s="340"/>
      <c r="Q57" s="340"/>
      <c r="R57" s="340"/>
      <c r="S57" s="340"/>
      <c r="T57" s="340"/>
      <c r="U57" s="340"/>
      <c r="V57" s="340"/>
      <c r="W57" s="340"/>
      <c r="X57" s="340"/>
      <c r="Y57" s="340"/>
      <c r="Z57" s="340"/>
      <c r="AA57" s="340"/>
      <c r="AB57" s="340"/>
      <c r="AC57" s="340"/>
      <c r="AD57" s="340"/>
      <c r="AE57" s="340"/>
      <c r="AF57" s="340"/>
      <c r="AG57" s="341">
        <f>'SO 03 - Litovel Předměstí...'!J30</f>
        <v>0</v>
      </c>
      <c r="AH57" s="342"/>
      <c r="AI57" s="342"/>
      <c r="AJ57" s="342"/>
      <c r="AK57" s="342"/>
      <c r="AL57" s="342"/>
      <c r="AM57" s="342"/>
      <c r="AN57" s="341">
        <f>SUM(AG57,AT57)</f>
        <v>0</v>
      </c>
      <c r="AO57" s="342"/>
      <c r="AP57" s="342"/>
      <c r="AQ57" s="91" t="s">
        <v>75</v>
      </c>
      <c r="AR57" s="92"/>
      <c r="AS57" s="93">
        <v>0</v>
      </c>
      <c r="AT57" s="94">
        <f>ROUND(SUM(AV57:AW57),2)</f>
        <v>0</v>
      </c>
      <c r="AU57" s="95">
        <f>'SO 03 - Litovel Předměstí...'!P96</f>
        <v>0</v>
      </c>
      <c r="AV57" s="94">
        <f>'SO 03 - Litovel Předměstí...'!J33</f>
        <v>0</v>
      </c>
      <c r="AW57" s="94">
        <f>'SO 03 - Litovel Předměstí...'!J34</f>
        <v>0</v>
      </c>
      <c r="AX57" s="94">
        <f>'SO 03 - Litovel Předměstí...'!J35</f>
        <v>0</v>
      </c>
      <c r="AY57" s="94">
        <f>'SO 03 - Litovel Předměstí...'!J36</f>
        <v>0</v>
      </c>
      <c r="AZ57" s="94">
        <f>'SO 03 - Litovel Předměstí...'!F33</f>
        <v>0</v>
      </c>
      <c r="BA57" s="94">
        <f>'SO 03 - Litovel Předměstí...'!F34</f>
        <v>0</v>
      </c>
      <c r="BB57" s="94">
        <f>'SO 03 - Litovel Předměstí...'!F35</f>
        <v>0</v>
      </c>
      <c r="BC57" s="94">
        <f>'SO 03 - Litovel Předměstí...'!F36</f>
        <v>0</v>
      </c>
      <c r="BD57" s="96">
        <f>'SO 03 - Litovel Předměstí...'!F37</f>
        <v>0</v>
      </c>
      <c r="BT57" s="97" t="s">
        <v>76</v>
      </c>
      <c r="BV57" s="97" t="s">
        <v>70</v>
      </c>
      <c r="BW57" s="97" t="s">
        <v>84</v>
      </c>
      <c r="BX57" s="97" t="s">
        <v>5</v>
      </c>
      <c r="CL57" s="97" t="s">
        <v>19</v>
      </c>
      <c r="CM57" s="97" t="s">
        <v>78</v>
      </c>
    </row>
    <row r="58" spans="1:91" s="7" customFormat="1" ht="16.5" customHeight="1">
      <c r="A58" s="87" t="s">
        <v>72</v>
      </c>
      <c r="B58" s="88"/>
      <c r="C58" s="89"/>
      <c r="D58" s="340" t="s">
        <v>85</v>
      </c>
      <c r="E58" s="340"/>
      <c r="F58" s="340"/>
      <c r="G58" s="340"/>
      <c r="H58" s="340"/>
      <c r="I58" s="90"/>
      <c r="J58" s="340" t="s">
        <v>86</v>
      </c>
      <c r="K58" s="340"/>
      <c r="L58" s="340"/>
      <c r="M58" s="340"/>
      <c r="N58" s="340"/>
      <c r="O58" s="340"/>
      <c r="P58" s="340"/>
      <c r="Q58" s="340"/>
      <c r="R58" s="340"/>
      <c r="S58" s="340"/>
      <c r="T58" s="340"/>
      <c r="U58" s="340"/>
      <c r="V58" s="340"/>
      <c r="W58" s="340"/>
      <c r="X58" s="340"/>
      <c r="Y58" s="340"/>
      <c r="Z58" s="340"/>
      <c r="AA58" s="340"/>
      <c r="AB58" s="340"/>
      <c r="AC58" s="340"/>
      <c r="AD58" s="340"/>
      <c r="AE58" s="340"/>
      <c r="AF58" s="340"/>
      <c r="AG58" s="341">
        <f>'VON - Vedlejší a ostatní ...'!J30</f>
        <v>0</v>
      </c>
      <c r="AH58" s="342"/>
      <c r="AI58" s="342"/>
      <c r="AJ58" s="342"/>
      <c r="AK58" s="342"/>
      <c r="AL58" s="342"/>
      <c r="AM58" s="342"/>
      <c r="AN58" s="341">
        <f>SUM(AG58,AT58)</f>
        <v>0</v>
      </c>
      <c r="AO58" s="342"/>
      <c r="AP58" s="342"/>
      <c r="AQ58" s="91" t="s">
        <v>75</v>
      </c>
      <c r="AR58" s="92"/>
      <c r="AS58" s="98">
        <v>0</v>
      </c>
      <c r="AT58" s="99">
        <f>ROUND(SUM(AV58:AW58),2)</f>
        <v>0</v>
      </c>
      <c r="AU58" s="100">
        <f>'VON - Vedlejší a ostatní ...'!P83</f>
        <v>0</v>
      </c>
      <c r="AV58" s="99">
        <f>'VON - Vedlejší a ostatní ...'!J33</f>
        <v>0</v>
      </c>
      <c r="AW58" s="99">
        <f>'VON - Vedlejší a ostatní ...'!J34</f>
        <v>0</v>
      </c>
      <c r="AX58" s="99">
        <f>'VON - Vedlejší a ostatní ...'!J35</f>
        <v>0</v>
      </c>
      <c r="AY58" s="99">
        <f>'VON - Vedlejší a ostatní ...'!J36</f>
        <v>0</v>
      </c>
      <c r="AZ58" s="99">
        <f>'VON - Vedlejší a ostatní ...'!F33</f>
        <v>0</v>
      </c>
      <c r="BA58" s="99">
        <f>'VON - Vedlejší a ostatní ...'!F34</f>
        <v>0</v>
      </c>
      <c r="BB58" s="99">
        <f>'VON - Vedlejší a ostatní ...'!F35</f>
        <v>0</v>
      </c>
      <c r="BC58" s="99">
        <f>'VON - Vedlejší a ostatní ...'!F36</f>
        <v>0</v>
      </c>
      <c r="BD58" s="101">
        <f>'VON - Vedlejší a ostatní ...'!F37</f>
        <v>0</v>
      </c>
      <c r="BT58" s="97" t="s">
        <v>76</v>
      </c>
      <c r="BV58" s="97" t="s">
        <v>70</v>
      </c>
      <c r="BW58" s="97" t="s">
        <v>87</v>
      </c>
      <c r="BX58" s="97" t="s">
        <v>5</v>
      </c>
      <c r="CL58" s="97" t="s">
        <v>19</v>
      </c>
      <c r="CM58" s="97" t="s">
        <v>78</v>
      </c>
    </row>
    <row r="59" spans="1:91" s="2" customFormat="1" ht="30" customHeight="1">
      <c r="A59" s="35"/>
      <c r="B59" s="36"/>
      <c r="C59" s="37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40"/>
      <c r="AS59" s="35"/>
      <c r="AT59" s="35"/>
      <c r="AU59" s="35"/>
      <c r="AV59" s="35"/>
      <c r="AW59" s="35"/>
      <c r="AX59" s="35"/>
      <c r="AY59" s="35"/>
      <c r="AZ59" s="35"/>
      <c r="BA59" s="35"/>
      <c r="BB59" s="35"/>
      <c r="BC59" s="35"/>
      <c r="BD59" s="35"/>
      <c r="BE59" s="35"/>
    </row>
    <row r="60" spans="1:91" s="2" customFormat="1" ht="6.95" customHeight="1">
      <c r="A60" s="35"/>
      <c r="B60" s="48"/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0"/>
      <c r="AS60" s="35"/>
      <c r="AT60" s="35"/>
      <c r="AU60" s="35"/>
      <c r="AV60" s="35"/>
      <c r="AW60" s="35"/>
      <c r="AX60" s="35"/>
      <c r="AY60" s="35"/>
      <c r="AZ60" s="35"/>
      <c r="BA60" s="35"/>
      <c r="BB60" s="35"/>
      <c r="BC60" s="35"/>
      <c r="BD60" s="35"/>
      <c r="BE60" s="35"/>
    </row>
  </sheetData>
  <sheetProtection algorithmName="SHA-512" hashValue="dtcLmOy3Bp13td39lRzknjzlibdPCHwHPgzOkrEeZLBacsZ51wPIeTlAMmVaNpjTzrRroTyeYTFdlDZkYb+o4A==" saltValue="zT3wfSexhMFaiZMQJvzReMh8RIog4zJjlSeVqmimxOhb3clsovFKrrRxLjNsNLU4M4exlv5iOB3ySKqDviJzZA==" spinCount="100000" sheet="1" objects="1" scenarios="1" formatColumns="0" formatRows="0"/>
  <mergeCells count="54">
    <mergeCell ref="AR2:BE2"/>
    <mergeCell ref="AK33:AO33"/>
    <mergeCell ref="L33:P33"/>
    <mergeCell ref="W33:AE33"/>
    <mergeCell ref="AK35:AO35"/>
    <mergeCell ref="X35:AB35"/>
    <mergeCell ref="W31:AE31"/>
    <mergeCell ref="AK31:AO31"/>
    <mergeCell ref="AK32:AO32"/>
    <mergeCell ref="L32:P32"/>
    <mergeCell ref="W32:AE32"/>
    <mergeCell ref="BE5:BE32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L29:P29"/>
    <mergeCell ref="AK29:AO29"/>
    <mergeCell ref="AK30:AO30"/>
    <mergeCell ref="L30:P30"/>
    <mergeCell ref="W30:AE30"/>
    <mergeCell ref="L31:P31"/>
    <mergeCell ref="AN58:AP58"/>
    <mergeCell ref="AG58:AM58"/>
    <mergeCell ref="D58:H58"/>
    <mergeCell ref="J58:AF58"/>
    <mergeCell ref="AG54:AM54"/>
    <mergeCell ref="AN54:AP54"/>
    <mergeCell ref="J56:AF56"/>
    <mergeCell ref="D56:H56"/>
    <mergeCell ref="AG56:AM56"/>
    <mergeCell ref="AN56:AP56"/>
    <mergeCell ref="AN57:AP57"/>
    <mergeCell ref="D57:H57"/>
    <mergeCell ref="J57:AF57"/>
    <mergeCell ref="AG57:AM57"/>
    <mergeCell ref="C52:G52"/>
    <mergeCell ref="AG52:AM52"/>
    <mergeCell ref="I52:AF52"/>
    <mergeCell ref="AN52:AP52"/>
    <mergeCell ref="D55:H55"/>
    <mergeCell ref="AG55:AM55"/>
    <mergeCell ref="J55:AF55"/>
    <mergeCell ref="AN55:AP55"/>
    <mergeCell ref="L45:AO45"/>
    <mergeCell ref="AM47:AN47"/>
    <mergeCell ref="AM49:AP49"/>
    <mergeCell ref="AS49:AT51"/>
    <mergeCell ref="AM50:AP50"/>
  </mergeCells>
  <hyperlinks>
    <hyperlink ref="A55" location="'SO 01 - Vidnava'!C2" display="/"/>
    <hyperlink ref="A56" location="'SO 02 - Litovel Předměstí...'!C2" display="/"/>
    <hyperlink ref="A57" location="'SO 03 - Litovel Předměstí...'!C2" display="/"/>
    <hyperlink ref="A58" location="'VON - Vedlejší a ostatní ...'!C2" display="/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313"/>
  <sheetViews>
    <sheetView showGridLines="0" workbookViewId="0"/>
  </sheetViews>
  <sheetFormatPr defaultRowHeight="12.7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1" width="22.332031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364"/>
      <c r="M2" s="364"/>
      <c r="N2" s="364"/>
      <c r="O2" s="364"/>
      <c r="P2" s="364"/>
      <c r="Q2" s="364"/>
      <c r="R2" s="364"/>
      <c r="S2" s="364"/>
      <c r="T2" s="364"/>
      <c r="U2" s="364"/>
      <c r="V2" s="364"/>
      <c r="AT2" s="18" t="s">
        <v>77</v>
      </c>
    </row>
    <row r="3" spans="1:46" s="1" customFormat="1" ht="6.95" customHeight="1">
      <c r="B3" s="102"/>
      <c r="C3" s="103"/>
      <c r="D3" s="103"/>
      <c r="E3" s="103"/>
      <c r="F3" s="103"/>
      <c r="G3" s="103"/>
      <c r="H3" s="103"/>
      <c r="I3" s="103"/>
      <c r="J3" s="103"/>
      <c r="K3" s="103"/>
      <c r="L3" s="21"/>
      <c r="AT3" s="18" t="s">
        <v>78</v>
      </c>
    </row>
    <row r="4" spans="1:46" s="1" customFormat="1" ht="24.95" customHeight="1">
      <c r="B4" s="21"/>
      <c r="D4" s="104" t="s">
        <v>88</v>
      </c>
      <c r="L4" s="21"/>
      <c r="M4" s="105" t="s">
        <v>10</v>
      </c>
      <c r="AT4" s="18" t="s">
        <v>4</v>
      </c>
    </row>
    <row r="5" spans="1:46" s="1" customFormat="1" ht="6.95" customHeight="1">
      <c r="B5" s="21"/>
      <c r="L5" s="21"/>
    </row>
    <row r="6" spans="1:46" s="1" customFormat="1" ht="12" customHeight="1">
      <c r="B6" s="21"/>
      <c r="D6" s="106" t="s">
        <v>16</v>
      </c>
      <c r="L6" s="21"/>
    </row>
    <row r="7" spans="1:46" s="1" customFormat="1" ht="16.5" customHeight="1">
      <c r="B7" s="21"/>
      <c r="E7" s="365" t="str">
        <f>'Rekapitulace stavby'!K6</f>
        <v>oprava sociálních zařízení b.j. OŘ Olomouc</v>
      </c>
      <c r="F7" s="366"/>
      <c r="G7" s="366"/>
      <c r="H7" s="366"/>
      <c r="L7" s="21"/>
    </row>
    <row r="8" spans="1:46" s="2" customFormat="1" ht="12" customHeight="1">
      <c r="A8" s="35"/>
      <c r="B8" s="40"/>
      <c r="C8" s="35"/>
      <c r="D8" s="106" t="s">
        <v>89</v>
      </c>
      <c r="E8" s="35"/>
      <c r="F8" s="35"/>
      <c r="G8" s="35"/>
      <c r="H8" s="35"/>
      <c r="I8" s="35"/>
      <c r="J8" s="35"/>
      <c r="K8" s="35"/>
      <c r="L8" s="107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</row>
    <row r="9" spans="1:46" s="2" customFormat="1" ht="16.5" customHeight="1">
      <c r="A9" s="35"/>
      <c r="B9" s="40"/>
      <c r="C9" s="35"/>
      <c r="D9" s="35"/>
      <c r="E9" s="367" t="s">
        <v>90</v>
      </c>
      <c r="F9" s="368"/>
      <c r="G9" s="368"/>
      <c r="H9" s="368"/>
      <c r="I9" s="35"/>
      <c r="J9" s="35"/>
      <c r="K9" s="35"/>
      <c r="L9" s="107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spans="1:46" s="2" customFormat="1" ht="11.25">
      <c r="A10" s="35"/>
      <c r="B10" s="40"/>
      <c r="C10" s="35"/>
      <c r="D10" s="35"/>
      <c r="E10" s="35"/>
      <c r="F10" s="35"/>
      <c r="G10" s="35"/>
      <c r="H10" s="35"/>
      <c r="I10" s="35"/>
      <c r="J10" s="35"/>
      <c r="K10" s="35"/>
      <c r="L10" s="107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spans="1:46" s="2" customFormat="1" ht="12" customHeight="1">
      <c r="A11" s="35"/>
      <c r="B11" s="40"/>
      <c r="C11" s="35"/>
      <c r="D11" s="106" t="s">
        <v>18</v>
      </c>
      <c r="E11" s="35"/>
      <c r="F11" s="108" t="s">
        <v>19</v>
      </c>
      <c r="G11" s="35"/>
      <c r="H11" s="35"/>
      <c r="I11" s="106" t="s">
        <v>20</v>
      </c>
      <c r="J11" s="108" t="s">
        <v>19</v>
      </c>
      <c r="K11" s="35"/>
      <c r="L11" s="107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spans="1:46" s="2" customFormat="1" ht="12" customHeight="1">
      <c r="A12" s="35"/>
      <c r="B12" s="40"/>
      <c r="C12" s="35"/>
      <c r="D12" s="106" t="s">
        <v>21</v>
      </c>
      <c r="E12" s="35"/>
      <c r="F12" s="108" t="s">
        <v>22</v>
      </c>
      <c r="G12" s="35"/>
      <c r="H12" s="35"/>
      <c r="I12" s="106" t="s">
        <v>23</v>
      </c>
      <c r="J12" s="109">
        <f>'Rekapitulace stavby'!AN8</f>
        <v>0</v>
      </c>
      <c r="K12" s="35"/>
      <c r="L12" s="107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spans="1:46" s="2" customFormat="1" ht="10.9" customHeight="1">
      <c r="A13" s="35"/>
      <c r="B13" s="40"/>
      <c r="C13" s="35"/>
      <c r="D13" s="35"/>
      <c r="E13" s="35"/>
      <c r="F13" s="35"/>
      <c r="G13" s="35"/>
      <c r="H13" s="35"/>
      <c r="I13" s="35"/>
      <c r="J13" s="35"/>
      <c r="K13" s="35"/>
      <c r="L13" s="107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pans="1:46" s="2" customFormat="1" ht="12" customHeight="1">
      <c r="A14" s="35"/>
      <c r="B14" s="40"/>
      <c r="C14" s="35"/>
      <c r="D14" s="106" t="s">
        <v>24</v>
      </c>
      <c r="E14" s="35"/>
      <c r="F14" s="35"/>
      <c r="G14" s="35"/>
      <c r="H14" s="35"/>
      <c r="I14" s="106" t="s">
        <v>25</v>
      </c>
      <c r="J14" s="108" t="str">
        <f>IF('Rekapitulace stavby'!AN10="","",'Rekapitulace stavby'!AN10)</f>
        <v/>
      </c>
      <c r="K14" s="35"/>
      <c r="L14" s="107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spans="1:46" s="2" customFormat="1" ht="18" customHeight="1">
      <c r="A15" s="35"/>
      <c r="B15" s="40"/>
      <c r="C15" s="35"/>
      <c r="D15" s="35"/>
      <c r="E15" s="108" t="str">
        <f>IF('Rekapitulace stavby'!E11="","",'Rekapitulace stavby'!E11)</f>
        <v xml:space="preserve"> </v>
      </c>
      <c r="F15" s="35"/>
      <c r="G15" s="35"/>
      <c r="H15" s="35"/>
      <c r="I15" s="106" t="s">
        <v>26</v>
      </c>
      <c r="J15" s="108" t="str">
        <f>IF('Rekapitulace stavby'!AN11="","",'Rekapitulace stavby'!AN11)</f>
        <v/>
      </c>
      <c r="K15" s="35"/>
      <c r="L15" s="107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spans="1:46" s="2" customFormat="1" ht="6.95" customHeight="1">
      <c r="A16" s="35"/>
      <c r="B16" s="40"/>
      <c r="C16" s="35"/>
      <c r="D16" s="35"/>
      <c r="E16" s="35"/>
      <c r="F16" s="35"/>
      <c r="G16" s="35"/>
      <c r="H16" s="35"/>
      <c r="I16" s="35"/>
      <c r="J16" s="35"/>
      <c r="K16" s="35"/>
      <c r="L16" s="107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spans="1:31" s="2" customFormat="1" ht="12" customHeight="1">
      <c r="A17" s="35"/>
      <c r="B17" s="40"/>
      <c r="C17" s="35"/>
      <c r="D17" s="106" t="s">
        <v>27</v>
      </c>
      <c r="E17" s="35"/>
      <c r="F17" s="35"/>
      <c r="G17" s="35"/>
      <c r="H17" s="35"/>
      <c r="I17" s="106" t="s">
        <v>25</v>
      </c>
      <c r="J17" s="31" t="str">
        <f>'Rekapitulace stavby'!AN13</f>
        <v>Vyplň údaj</v>
      </c>
      <c r="K17" s="35"/>
      <c r="L17" s="107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spans="1:31" s="2" customFormat="1" ht="18" customHeight="1">
      <c r="A18" s="35"/>
      <c r="B18" s="40"/>
      <c r="C18" s="35"/>
      <c r="D18" s="35"/>
      <c r="E18" s="369" t="str">
        <f>'Rekapitulace stavby'!E14</f>
        <v>Vyplň údaj</v>
      </c>
      <c r="F18" s="370"/>
      <c r="G18" s="370"/>
      <c r="H18" s="370"/>
      <c r="I18" s="106" t="s">
        <v>26</v>
      </c>
      <c r="J18" s="31" t="str">
        <f>'Rekapitulace stavby'!AN14</f>
        <v>Vyplň údaj</v>
      </c>
      <c r="K18" s="35"/>
      <c r="L18" s="107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spans="1:31" s="2" customFormat="1" ht="6.95" customHeight="1">
      <c r="A19" s="35"/>
      <c r="B19" s="40"/>
      <c r="C19" s="35"/>
      <c r="D19" s="35"/>
      <c r="E19" s="35"/>
      <c r="F19" s="35"/>
      <c r="G19" s="35"/>
      <c r="H19" s="35"/>
      <c r="I19" s="35"/>
      <c r="J19" s="35"/>
      <c r="K19" s="35"/>
      <c r="L19" s="107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spans="1:31" s="2" customFormat="1" ht="12" customHeight="1">
      <c r="A20" s="35"/>
      <c r="B20" s="40"/>
      <c r="C20" s="35"/>
      <c r="D20" s="106" t="s">
        <v>29</v>
      </c>
      <c r="E20" s="35"/>
      <c r="F20" s="35"/>
      <c r="G20" s="35"/>
      <c r="H20" s="35"/>
      <c r="I20" s="106" t="s">
        <v>25</v>
      </c>
      <c r="J20" s="108" t="str">
        <f>IF('Rekapitulace stavby'!AN16="","",'Rekapitulace stavby'!AN16)</f>
        <v/>
      </c>
      <c r="K20" s="35"/>
      <c r="L20" s="107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spans="1:31" s="2" customFormat="1" ht="18" customHeight="1">
      <c r="A21" s="35"/>
      <c r="B21" s="40"/>
      <c r="C21" s="35"/>
      <c r="D21" s="35"/>
      <c r="E21" s="108" t="str">
        <f>IF('Rekapitulace stavby'!E17="","",'Rekapitulace stavby'!E17)</f>
        <v xml:space="preserve"> </v>
      </c>
      <c r="F21" s="35"/>
      <c r="G21" s="35"/>
      <c r="H21" s="35"/>
      <c r="I21" s="106" t="s">
        <v>26</v>
      </c>
      <c r="J21" s="108" t="str">
        <f>IF('Rekapitulace stavby'!AN17="","",'Rekapitulace stavby'!AN17)</f>
        <v/>
      </c>
      <c r="K21" s="35"/>
      <c r="L21" s="107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spans="1:31" s="2" customFormat="1" ht="6.95" customHeight="1">
      <c r="A22" s="35"/>
      <c r="B22" s="40"/>
      <c r="C22" s="35"/>
      <c r="D22" s="35"/>
      <c r="E22" s="35"/>
      <c r="F22" s="35"/>
      <c r="G22" s="35"/>
      <c r="H22" s="35"/>
      <c r="I22" s="35"/>
      <c r="J22" s="35"/>
      <c r="K22" s="35"/>
      <c r="L22" s="107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spans="1:31" s="2" customFormat="1" ht="12" customHeight="1">
      <c r="A23" s="35"/>
      <c r="B23" s="40"/>
      <c r="C23" s="35"/>
      <c r="D23" s="106" t="s">
        <v>31</v>
      </c>
      <c r="E23" s="35"/>
      <c r="F23" s="35"/>
      <c r="G23" s="35"/>
      <c r="H23" s="35"/>
      <c r="I23" s="106" t="s">
        <v>25</v>
      </c>
      <c r="J23" s="108" t="str">
        <f>IF('Rekapitulace stavby'!AN19="","",'Rekapitulace stavby'!AN19)</f>
        <v/>
      </c>
      <c r="K23" s="35"/>
      <c r="L23" s="107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spans="1:31" s="2" customFormat="1" ht="18" customHeight="1">
      <c r="A24" s="35"/>
      <c r="B24" s="40"/>
      <c r="C24" s="35"/>
      <c r="D24" s="35"/>
      <c r="E24" s="108" t="str">
        <f>IF('Rekapitulace stavby'!E20="","",'Rekapitulace stavby'!E20)</f>
        <v xml:space="preserve"> </v>
      </c>
      <c r="F24" s="35"/>
      <c r="G24" s="35"/>
      <c r="H24" s="35"/>
      <c r="I24" s="106" t="s">
        <v>26</v>
      </c>
      <c r="J24" s="108" t="str">
        <f>IF('Rekapitulace stavby'!AN20="","",'Rekapitulace stavby'!AN20)</f>
        <v/>
      </c>
      <c r="K24" s="35"/>
      <c r="L24" s="107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spans="1:31" s="2" customFormat="1" ht="6.95" customHeight="1">
      <c r="A25" s="35"/>
      <c r="B25" s="40"/>
      <c r="C25" s="35"/>
      <c r="D25" s="35"/>
      <c r="E25" s="35"/>
      <c r="F25" s="35"/>
      <c r="G25" s="35"/>
      <c r="H25" s="35"/>
      <c r="I25" s="35"/>
      <c r="J25" s="35"/>
      <c r="K25" s="35"/>
      <c r="L25" s="107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spans="1:31" s="2" customFormat="1" ht="12" customHeight="1">
      <c r="A26" s="35"/>
      <c r="B26" s="40"/>
      <c r="C26" s="35"/>
      <c r="D26" s="106" t="s">
        <v>32</v>
      </c>
      <c r="E26" s="35"/>
      <c r="F26" s="35"/>
      <c r="G26" s="35"/>
      <c r="H26" s="35"/>
      <c r="I26" s="35"/>
      <c r="J26" s="35"/>
      <c r="K26" s="35"/>
      <c r="L26" s="107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spans="1:31" s="8" customFormat="1" ht="16.5" customHeight="1">
      <c r="A27" s="110"/>
      <c r="B27" s="111"/>
      <c r="C27" s="110"/>
      <c r="D27" s="110"/>
      <c r="E27" s="371" t="s">
        <v>19</v>
      </c>
      <c r="F27" s="371"/>
      <c r="G27" s="371"/>
      <c r="H27" s="371"/>
      <c r="I27" s="110"/>
      <c r="J27" s="110"/>
      <c r="K27" s="110"/>
      <c r="L27" s="112"/>
      <c r="S27" s="110"/>
      <c r="T27" s="110"/>
      <c r="U27" s="110"/>
      <c r="V27" s="110"/>
      <c r="W27" s="110"/>
      <c r="X27" s="110"/>
      <c r="Y27" s="110"/>
      <c r="Z27" s="110"/>
      <c r="AA27" s="110"/>
      <c r="AB27" s="110"/>
      <c r="AC27" s="110"/>
      <c r="AD27" s="110"/>
      <c r="AE27" s="110"/>
    </row>
    <row r="28" spans="1:31" s="2" customFormat="1" ht="6.95" customHeight="1">
      <c r="A28" s="35"/>
      <c r="B28" s="40"/>
      <c r="C28" s="35"/>
      <c r="D28" s="35"/>
      <c r="E28" s="35"/>
      <c r="F28" s="35"/>
      <c r="G28" s="35"/>
      <c r="H28" s="35"/>
      <c r="I28" s="35"/>
      <c r="J28" s="35"/>
      <c r="K28" s="35"/>
      <c r="L28" s="107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spans="1:31" s="2" customFormat="1" ht="6.95" customHeight="1">
      <c r="A29" s="35"/>
      <c r="B29" s="40"/>
      <c r="C29" s="35"/>
      <c r="D29" s="113"/>
      <c r="E29" s="113"/>
      <c r="F29" s="113"/>
      <c r="G29" s="113"/>
      <c r="H29" s="113"/>
      <c r="I29" s="113"/>
      <c r="J29" s="113"/>
      <c r="K29" s="113"/>
      <c r="L29" s="107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</row>
    <row r="30" spans="1:31" s="2" customFormat="1" ht="25.35" customHeight="1">
      <c r="A30" s="35"/>
      <c r="B30" s="40"/>
      <c r="C30" s="35"/>
      <c r="D30" s="114" t="s">
        <v>34</v>
      </c>
      <c r="E30" s="35"/>
      <c r="F30" s="35"/>
      <c r="G30" s="35"/>
      <c r="H30" s="35"/>
      <c r="I30" s="35"/>
      <c r="J30" s="115">
        <f>ROUND(J95, 2)</f>
        <v>0</v>
      </c>
      <c r="K30" s="35"/>
      <c r="L30" s="107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spans="1:31" s="2" customFormat="1" ht="6.95" customHeight="1">
      <c r="A31" s="35"/>
      <c r="B31" s="40"/>
      <c r="C31" s="35"/>
      <c r="D31" s="113"/>
      <c r="E31" s="113"/>
      <c r="F31" s="113"/>
      <c r="G31" s="113"/>
      <c r="H31" s="113"/>
      <c r="I31" s="113"/>
      <c r="J31" s="113"/>
      <c r="K31" s="113"/>
      <c r="L31" s="107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spans="1:31" s="2" customFormat="1" ht="14.45" customHeight="1">
      <c r="A32" s="35"/>
      <c r="B32" s="40"/>
      <c r="C32" s="35"/>
      <c r="D32" s="35"/>
      <c r="E32" s="35"/>
      <c r="F32" s="116" t="s">
        <v>36</v>
      </c>
      <c r="G32" s="35"/>
      <c r="H32" s="35"/>
      <c r="I32" s="116" t="s">
        <v>35</v>
      </c>
      <c r="J32" s="116" t="s">
        <v>37</v>
      </c>
      <c r="K32" s="35"/>
      <c r="L32" s="107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spans="1:31" s="2" customFormat="1" ht="14.45" customHeight="1">
      <c r="A33" s="35"/>
      <c r="B33" s="40"/>
      <c r="C33" s="35"/>
      <c r="D33" s="117" t="s">
        <v>38</v>
      </c>
      <c r="E33" s="106" t="s">
        <v>39</v>
      </c>
      <c r="F33" s="118">
        <f>ROUND((SUM(BE95:BE312)),  2)</f>
        <v>0</v>
      </c>
      <c r="G33" s="35"/>
      <c r="H33" s="35"/>
      <c r="I33" s="119">
        <v>0.21</v>
      </c>
      <c r="J33" s="118">
        <f>ROUND(((SUM(BE95:BE312))*I33),  2)</f>
        <v>0</v>
      </c>
      <c r="K33" s="35"/>
      <c r="L33" s="107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spans="1:31" s="2" customFormat="1" ht="14.45" customHeight="1">
      <c r="A34" s="35"/>
      <c r="B34" s="40"/>
      <c r="C34" s="35"/>
      <c r="D34" s="35"/>
      <c r="E34" s="106" t="s">
        <v>40</v>
      </c>
      <c r="F34" s="118">
        <f>ROUND((SUM(BF95:BF312)),  2)</f>
        <v>0</v>
      </c>
      <c r="G34" s="35"/>
      <c r="H34" s="35"/>
      <c r="I34" s="119">
        <v>0.15</v>
      </c>
      <c r="J34" s="118">
        <f>ROUND(((SUM(BF95:BF312))*I34),  2)</f>
        <v>0</v>
      </c>
      <c r="K34" s="35"/>
      <c r="L34" s="107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spans="1:31" s="2" customFormat="1" ht="14.45" hidden="1" customHeight="1">
      <c r="A35" s="35"/>
      <c r="B35" s="40"/>
      <c r="C35" s="35"/>
      <c r="D35" s="35"/>
      <c r="E35" s="106" t="s">
        <v>41</v>
      </c>
      <c r="F35" s="118">
        <f>ROUND((SUM(BG95:BG312)),  2)</f>
        <v>0</v>
      </c>
      <c r="G35" s="35"/>
      <c r="H35" s="35"/>
      <c r="I35" s="119">
        <v>0.21</v>
      </c>
      <c r="J35" s="118">
        <f>0</f>
        <v>0</v>
      </c>
      <c r="K35" s="35"/>
      <c r="L35" s="107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spans="1:31" s="2" customFormat="1" ht="14.45" hidden="1" customHeight="1">
      <c r="A36" s="35"/>
      <c r="B36" s="40"/>
      <c r="C36" s="35"/>
      <c r="D36" s="35"/>
      <c r="E36" s="106" t="s">
        <v>42</v>
      </c>
      <c r="F36" s="118">
        <f>ROUND((SUM(BH95:BH312)),  2)</f>
        <v>0</v>
      </c>
      <c r="G36" s="35"/>
      <c r="H36" s="35"/>
      <c r="I36" s="119">
        <v>0.15</v>
      </c>
      <c r="J36" s="118">
        <f>0</f>
        <v>0</v>
      </c>
      <c r="K36" s="35"/>
      <c r="L36" s="107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spans="1:31" s="2" customFormat="1" ht="14.45" hidden="1" customHeight="1">
      <c r="A37" s="35"/>
      <c r="B37" s="40"/>
      <c r="C37" s="35"/>
      <c r="D37" s="35"/>
      <c r="E37" s="106" t="s">
        <v>43</v>
      </c>
      <c r="F37" s="118">
        <f>ROUND((SUM(BI95:BI312)),  2)</f>
        <v>0</v>
      </c>
      <c r="G37" s="35"/>
      <c r="H37" s="35"/>
      <c r="I37" s="119">
        <v>0</v>
      </c>
      <c r="J37" s="118">
        <f>0</f>
        <v>0</v>
      </c>
      <c r="K37" s="35"/>
      <c r="L37" s="107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spans="1:31" s="2" customFormat="1" ht="6.95" customHeight="1">
      <c r="A38" s="35"/>
      <c r="B38" s="40"/>
      <c r="C38" s="35"/>
      <c r="D38" s="35"/>
      <c r="E38" s="35"/>
      <c r="F38" s="35"/>
      <c r="G38" s="35"/>
      <c r="H38" s="35"/>
      <c r="I38" s="35"/>
      <c r="J38" s="35"/>
      <c r="K38" s="35"/>
      <c r="L38" s="107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spans="1:31" s="2" customFormat="1" ht="25.35" customHeight="1">
      <c r="A39" s="35"/>
      <c r="B39" s="40"/>
      <c r="C39" s="120"/>
      <c r="D39" s="121" t="s">
        <v>44</v>
      </c>
      <c r="E39" s="122"/>
      <c r="F39" s="122"/>
      <c r="G39" s="123" t="s">
        <v>45</v>
      </c>
      <c r="H39" s="124" t="s">
        <v>46</v>
      </c>
      <c r="I39" s="122"/>
      <c r="J39" s="125">
        <f>SUM(J30:J37)</f>
        <v>0</v>
      </c>
      <c r="K39" s="126"/>
      <c r="L39" s="107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spans="1:31" s="2" customFormat="1" ht="14.45" customHeight="1">
      <c r="A40" s="35"/>
      <c r="B40" s="127"/>
      <c r="C40" s="128"/>
      <c r="D40" s="128"/>
      <c r="E40" s="128"/>
      <c r="F40" s="128"/>
      <c r="G40" s="128"/>
      <c r="H40" s="128"/>
      <c r="I40" s="128"/>
      <c r="J40" s="128"/>
      <c r="K40" s="128"/>
      <c r="L40" s="107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4" spans="1:31" s="2" customFormat="1" ht="6.95" customHeight="1">
      <c r="A44" s="35"/>
      <c r="B44" s="129"/>
      <c r="C44" s="130"/>
      <c r="D44" s="130"/>
      <c r="E44" s="130"/>
      <c r="F44" s="130"/>
      <c r="G44" s="130"/>
      <c r="H44" s="130"/>
      <c r="I44" s="130"/>
      <c r="J44" s="130"/>
      <c r="K44" s="130"/>
      <c r="L44" s="107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</row>
    <row r="45" spans="1:31" s="2" customFormat="1" ht="24.95" customHeight="1">
      <c r="A45" s="35"/>
      <c r="B45" s="36"/>
      <c r="C45" s="24" t="s">
        <v>91</v>
      </c>
      <c r="D45" s="37"/>
      <c r="E45" s="37"/>
      <c r="F45" s="37"/>
      <c r="G45" s="37"/>
      <c r="H45" s="37"/>
      <c r="I45" s="37"/>
      <c r="J45" s="37"/>
      <c r="K45" s="37"/>
      <c r="L45" s="107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</row>
    <row r="46" spans="1:31" s="2" customFormat="1" ht="6.95" customHeight="1">
      <c r="A46" s="35"/>
      <c r="B46" s="36"/>
      <c r="C46" s="37"/>
      <c r="D46" s="37"/>
      <c r="E46" s="37"/>
      <c r="F46" s="37"/>
      <c r="G46" s="37"/>
      <c r="H46" s="37"/>
      <c r="I46" s="37"/>
      <c r="J46" s="37"/>
      <c r="K46" s="37"/>
      <c r="L46" s="107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</row>
    <row r="47" spans="1:31" s="2" customFormat="1" ht="12" customHeight="1">
      <c r="A47" s="35"/>
      <c r="B47" s="36"/>
      <c r="C47" s="30" t="s">
        <v>16</v>
      </c>
      <c r="D47" s="37"/>
      <c r="E47" s="37"/>
      <c r="F47" s="37"/>
      <c r="G47" s="37"/>
      <c r="H47" s="37"/>
      <c r="I47" s="37"/>
      <c r="J47" s="37"/>
      <c r="K47" s="37"/>
      <c r="L47" s="107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</row>
    <row r="48" spans="1:31" s="2" customFormat="1" ht="16.5" customHeight="1">
      <c r="A48" s="35"/>
      <c r="B48" s="36"/>
      <c r="C48" s="37"/>
      <c r="D48" s="37"/>
      <c r="E48" s="372" t="str">
        <f>E7</f>
        <v>oprava sociálních zařízení b.j. OŘ Olomouc</v>
      </c>
      <c r="F48" s="373"/>
      <c r="G48" s="373"/>
      <c r="H48" s="373"/>
      <c r="I48" s="37"/>
      <c r="J48" s="37"/>
      <c r="K48" s="37"/>
      <c r="L48" s="107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</row>
    <row r="49" spans="1:47" s="2" customFormat="1" ht="12" customHeight="1">
      <c r="A49" s="35"/>
      <c r="B49" s="36"/>
      <c r="C49" s="30" t="s">
        <v>89</v>
      </c>
      <c r="D49" s="37"/>
      <c r="E49" s="37"/>
      <c r="F49" s="37"/>
      <c r="G49" s="37"/>
      <c r="H49" s="37"/>
      <c r="I49" s="37"/>
      <c r="J49" s="37"/>
      <c r="K49" s="37"/>
      <c r="L49" s="107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</row>
    <row r="50" spans="1:47" s="2" customFormat="1" ht="16.5" customHeight="1">
      <c r="A50" s="35"/>
      <c r="B50" s="36"/>
      <c r="C50" s="37"/>
      <c r="D50" s="37"/>
      <c r="E50" s="325" t="str">
        <f>E9</f>
        <v>SO 01 - Vidnava</v>
      </c>
      <c r="F50" s="374"/>
      <c r="G50" s="374"/>
      <c r="H50" s="374"/>
      <c r="I50" s="37"/>
      <c r="J50" s="37"/>
      <c r="K50" s="37"/>
      <c r="L50" s="107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</row>
    <row r="51" spans="1:47" s="2" customFormat="1" ht="6.95" customHeight="1">
      <c r="A51" s="35"/>
      <c r="B51" s="36"/>
      <c r="C51" s="37"/>
      <c r="D51" s="37"/>
      <c r="E51" s="37"/>
      <c r="F51" s="37"/>
      <c r="G51" s="37"/>
      <c r="H51" s="37"/>
      <c r="I51" s="37"/>
      <c r="J51" s="37"/>
      <c r="K51" s="37"/>
      <c r="L51" s="107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</row>
    <row r="52" spans="1:47" s="2" customFormat="1" ht="12" customHeight="1">
      <c r="A52" s="35"/>
      <c r="B52" s="36"/>
      <c r="C52" s="30" t="s">
        <v>21</v>
      </c>
      <c r="D52" s="37"/>
      <c r="E52" s="37"/>
      <c r="F52" s="28" t="str">
        <f>F12</f>
        <v xml:space="preserve"> </v>
      </c>
      <c r="G52" s="37"/>
      <c r="H52" s="37"/>
      <c r="I52" s="30" t="s">
        <v>23</v>
      </c>
      <c r="J52" s="60">
        <f>IF(J12="","",J12)</f>
        <v>0</v>
      </c>
      <c r="K52" s="37"/>
      <c r="L52" s="107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</row>
    <row r="53" spans="1:47" s="2" customFormat="1" ht="6.95" customHeight="1">
      <c r="A53" s="35"/>
      <c r="B53" s="36"/>
      <c r="C53" s="37"/>
      <c r="D53" s="37"/>
      <c r="E53" s="37"/>
      <c r="F53" s="37"/>
      <c r="G53" s="37"/>
      <c r="H53" s="37"/>
      <c r="I53" s="37"/>
      <c r="J53" s="37"/>
      <c r="K53" s="37"/>
      <c r="L53" s="107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</row>
    <row r="54" spans="1:47" s="2" customFormat="1" ht="15.2" customHeight="1">
      <c r="A54" s="35"/>
      <c r="B54" s="36"/>
      <c r="C54" s="30" t="s">
        <v>24</v>
      </c>
      <c r="D54" s="37"/>
      <c r="E54" s="37"/>
      <c r="F54" s="28" t="str">
        <f>E15</f>
        <v xml:space="preserve"> </v>
      </c>
      <c r="G54" s="37"/>
      <c r="H54" s="37"/>
      <c r="I54" s="30" t="s">
        <v>29</v>
      </c>
      <c r="J54" s="33" t="str">
        <f>E21</f>
        <v xml:space="preserve"> </v>
      </c>
      <c r="K54" s="37"/>
      <c r="L54" s="107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</row>
    <row r="55" spans="1:47" s="2" customFormat="1" ht="15.2" customHeight="1">
      <c r="A55" s="35"/>
      <c r="B55" s="36"/>
      <c r="C55" s="30" t="s">
        <v>27</v>
      </c>
      <c r="D55" s="37"/>
      <c r="E55" s="37"/>
      <c r="F55" s="28" t="str">
        <f>IF(E18="","",E18)</f>
        <v>Vyplň údaj</v>
      </c>
      <c r="G55" s="37"/>
      <c r="H55" s="37"/>
      <c r="I55" s="30" t="s">
        <v>31</v>
      </c>
      <c r="J55" s="33" t="str">
        <f>E24</f>
        <v xml:space="preserve"> </v>
      </c>
      <c r="K55" s="37"/>
      <c r="L55" s="107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</row>
    <row r="56" spans="1:47" s="2" customFormat="1" ht="10.35" customHeight="1">
      <c r="A56" s="35"/>
      <c r="B56" s="36"/>
      <c r="C56" s="37"/>
      <c r="D56" s="37"/>
      <c r="E56" s="37"/>
      <c r="F56" s="37"/>
      <c r="G56" s="37"/>
      <c r="H56" s="37"/>
      <c r="I56" s="37"/>
      <c r="J56" s="37"/>
      <c r="K56" s="37"/>
      <c r="L56" s="107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</row>
    <row r="57" spans="1:47" s="2" customFormat="1" ht="29.25" customHeight="1">
      <c r="A57" s="35"/>
      <c r="B57" s="36"/>
      <c r="C57" s="131" t="s">
        <v>92</v>
      </c>
      <c r="D57" s="132"/>
      <c r="E57" s="132"/>
      <c r="F57" s="132"/>
      <c r="G57" s="132"/>
      <c r="H57" s="132"/>
      <c r="I57" s="132"/>
      <c r="J57" s="133" t="s">
        <v>93</v>
      </c>
      <c r="K57" s="132"/>
      <c r="L57" s="107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</row>
    <row r="58" spans="1:47" s="2" customFormat="1" ht="10.35" customHeight="1">
      <c r="A58" s="35"/>
      <c r="B58" s="36"/>
      <c r="C58" s="37"/>
      <c r="D58" s="37"/>
      <c r="E58" s="37"/>
      <c r="F58" s="37"/>
      <c r="G58" s="37"/>
      <c r="H58" s="37"/>
      <c r="I58" s="37"/>
      <c r="J58" s="37"/>
      <c r="K58" s="37"/>
      <c r="L58" s="107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</row>
    <row r="59" spans="1:47" s="2" customFormat="1" ht="22.9" customHeight="1">
      <c r="A59" s="35"/>
      <c r="B59" s="36"/>
      <c r="C59" s="134" t="s">
        <v>66</v>
      </c>
      <c r="D59" s="37"/>
      <c r="E59" s="37"/>
      <c r="F59" s="37"/>
      <c r="G59" s="37"/>
      <c r="H59" s="37"/>
      <c r="I59" s="37"/>
      <c r="J59" s="78">
        <f>J95</f>
        <v>0</v>
      </c>
      <c r="K59" s="37"/>
      <c r="L59" s="107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U59" s="18" t="s">
        <v>94</v>
      </c>
    </row>
    <row r="60" spans="1:47" s="9" customFormat="1" ht="24.95" customHeight="1">
      <c r="B60" s="135"/>
      <c r="C60" s="136"/>
      <c r="D60" s="137" t="s">
        <v>95</v>
      </c>
      <c r="E60" s="138"/>
      <c r="F60" s="138"/>
      <c r="G60" s="138"/>
      <c r="H60" s="138"/>
      <c r="I60" s="138"/>
      <c r="J60" s="139">
        <f>J96</f>
        <v>0</v>
      </c>
      <c r="K60" s="136"/>
      <c r="L60" s="140"/>
    </row>
    <row r="61" spans="1:47" s="10" customFormat="1" ht="19.899999999999999" customHeight="1">
      <c r="B61" s="141"/>
      <c r="C61" s="142"/>
      <c r="D61" s="143" t="s">
        <v>96</v>
      </c>
      <c r="E61" s="144"/>
      <c r="F61" s="144"/>
      <c r="G61" s="144"/>
      <c r="H61" s="144"/>
      <c r="I61" s="144"/>
      <c r="J61" s="145">
        <f>J97</f>
        <v>0</v>
      </c>
      <c r="K61" s="142"/>
      <c r="L61" s="146"/>
    </row>
    <row r="62" spans="1:47" s="10" customFormat="1" ht="19.899999999999999" customHeight="1">
      <c r="B62" s="141"/>
      <c r="C62" s="142"/>
      <c r="D62" s="143" t="s">
        <v>97</v>
      </c>
      <c r="E62" s="144"/>
      <c r="F62" s="144"/>
      <c r="G62" s="144"/>
      <c r="H62" s="144"/>
      <c r="I62" s="144"/>
      <c r="J62" s="145">
        <f>J102</f>
        <v>0</v>
      </c>
      <c r="K62" s="142"/>
      <c r="L62" s="146"/>
    </row>
    <row r="63" spans="1:47" s="10" customFormat="1" ht="19.899999999999999" customHeight="1">
      <c r="B63" s="141"/>
      <c r="C63" s="142"/>
      <c r="D63" s="143" t="s">
        <v>98</v>
      </c>
      <c r="E63" s="144"/>
      <c r="F63" s="144"/>
      <c r="G63" s="144"/>
      <c r="H63" s="144"/>
      <c r="I63" s="144"/>
      <c r="J63" s="145">
        <f>J117</f>
        <v>0</v>
      </c>
      <c r="K63" s="142"/>
      <c r="L63" s="146"/>
    </row>
    <row r="64" spans="1:47" s="10" customFormat="1" ht="19.899999999999999" customHeight="1">
      <c r="B64" s="141"/>
      <c r="C64" s="142"/>
      <c r="D64" s="143" t="s">
        <v>99</v>
      </c>
      <c r="E64" s="144"/>
      <c r="F64" s="144"/>
      <c r="G64" s="144"/>
      <c r="H64" s="144"/>
      <c r="I64" s="144"/>
      <c r="J64" s="145">
        <f>J139</f>
        <v>0</v>
      </c>
      <c r="K64" s="142"/>
      <c r="L64" s="146"/>
    </row>
    <row r="65" spans="1:31" s="10" customFormat="1" ht="19.899999999999999" customHeight="1">
      <c r="B65" s="141"/>
      <c r="C65" s="142"/>
      <c r="D65" s="143" t="s">
        <v>100</v>
      </c>
      <c r="E65" s="144"/>
      <c r="F65" s="144"/>
      <c r="G65" s="144"/>
      <c r="H65" s="144"/>
      <c r="I65" s="144"/>
      <c r="J65" s="145">
        <f>J150</f>
        <v>0</v>
      </c>
      <c r="K65" s="142"/>
      <c r="L65" s="146"/>
    </row>
    <row r="66" spans="1:31" s="9" customFormat="1" ht="24.95" customHeight="1">
      <c r="B66" s="135"/>
      <c r="C66" s="136"/>
      <c r="D66" s="137" t="s">
        <v>101</v>
      </c>
      <c r="E66" s="138"/>
      <c r="F66" s="138"/>
      <c r="G66" s="138"/>
      <c r="H66" s="138"/>
      <c r="I66" s="138"/>
      <c r="J66" s="139">
        <f>J153</f>
        <v>0</v>
      </c>
      <c r="K66" s="136"/>
      <c r="L66" s="140"/>
    </row>
    <row r="67" spans="1:31" s="10" customFormat="1" ht="19.899999999999999" customHeight="1">
      <c r="B67" s="141"/>
      <c r="C67" s="142"/>
      <c r="D67" s="143" t="s">
        <v>102</v>
      </c>
      <c r="E67" s="144"/>
      <c r="F67" s="144"/>
      <c r="G67" s="144"/>
      <c r="H67" s="144"/>
      <c r="I67" s="144"/>
      <c r="J67" s="145">
        <f>J154</f>
        <v>0</v>
      </c>
      <c r="K67" s="142"/>
      <c r="L67" s="146"/>
    </row>
    <row r="68" spans="1:31" s="10" customFormat="1" ht="14.85" customHeight="1">
      <c r="B68" s="141"/>
      <c r="C68" s="142"/>
      <c r="D68" s="143" t="s">
        <v>103</v>
      </c>
      <c r="E68" s="144"/>
      <c r="F68" s="144"/>
      <c r="G68" s="144"/>
      <c r="H68" s="144"/>
      <c r="I68" s="144"/>
      <c r="J68" s="145">
        <f>J185</f>
        <v>0</v>
      </c>
      <c r="K68" s="142"/>
      <c r="L68" s="146"/>
    </row>
    <row r="69" spans="1:31" s="10" customFormat="1" ht="14.85" customHeight="1">
      <c r="B69" s="141"/>
      <c r="C69" s="142"/>
      <c r="D69" s="143" t="s">
        <v>104</v>
      </c>
      <c r="E69" s="144"/>
      <c r="F69" s="144"/>
      <c r="G69" s="144"/>
      <c r="H69" s="144"/>
      <c r="I69" s="144"/>
      <c r="J69" s="145">
        <f>J190</f>
        <v>0</v>
      </c>
      <c r="K69" s="142"/>
      <c r="L69" s="146"/>
    </row>
    <row r="70" spans="1:31" s="10" customFormat="1" ht="19.899999999999999" customHeight="1">
      <c r="B70" s="141"/>
      <c r="C70" s="142"/>
      <c r="D70" s="143" t="s">
        <v>105</v>
      </c>
      <c r="E70" s="144"/>
      <c r="F70" s="144"/>
      <c r="G70" s="144"/>
      <c r="H70" s="144"/>
      <c r="I70" s="144"/>
      <c r="J70" s="145">
        <f>J201</f>
        <v>0</v>
      </c>
      <c r="K70" s="142"/>
      <c r="L70" s="146"/>
    </row>
    <row r="71" spans="1:31" s="10" customFormat="1" ht="19.899999999999999" customHeight="1">
      <c r="B71" s="141"/>
      <c r="C71" s="142"/>
      <c r="D71" s="143" t="s">
        <v>106</v>
      </c>
      <c r="E71" s="144"/>
      <c r="F71" s="144"/>
      <c r="G71" s="144"/>
      <c r="H71" s="144"/>
      <c r="I71" s="144"/>
      <c r="J71" s="145">
        <f>J237</f>
        <v>0</v>
      </c>
      <c r="K71" s="142"/>
      <c r="L71" s="146"/>
    </row>
    <row r="72" spans="1:31" s="10" customFormat="1" ht="19.899999999999999" customHeight="1">
      <c r="B72" s="141"/>
      <c r="C72" s="142"/>
      <c r="D72" s="143" t="s">
        <v>107</v>
      </c>
      <c r="E72" s="144"/>
      <c r="F72" s="144"/>
      <c r="G72" s="144"/>
      <c r="H72" s="144"/>
      <c r="I72" s="144"/>
      <c r="J72" s="145">
        <f>J242</f>
        <v>0</v>
      </c>
      <c r="K72" s="142"/>
      <c r="L72" s="146"/>
    </row>
    <row r="73" spans="1:31" s="10" customFormat="1" ht="19.899999999999999" customHeight="1">
      <c r="B73" s="141"/>
      <c r="C73" s="142"/>
      <c r="D73" s="143" t="s">
        <v>108</v>
      </c>
      <c r="E73" s="144"/>
      <c r="F73" s="144"/>
      <c r="G73" s="144"/>
      <c r="H73" s="144"/>
      <c r="I73" s="144"/>
      <c r="J73" s="145">
        <f>J266</f>
        <v>0</v>
      </c>
      <c r="K73" s="142"/>
      <c r="L73" s="146"/>
    </row>
    <row r="74" spans="1:31" s="10" customFormat="1" ht="19.899999999999999" customHeight="1">
      <c r="B74" s="141"/>
      <c r="C74" s="142"/>
      <c r="D74" s="143" t="s">
        <v>109</v>
      </c>
      <c r="E74" s="144"/>
      <c r="F74" s="144"/>
      <c r="G74" s="144"/>
      <c r="H74" s="144"/>
      <c r="I74" s="144"/>
      <c r="J74" s="145">
        <f>J293</f>
        <v>0</v>
      </c>
      <c r="K74" s="142"/>
      <c r="L74" s="146"/>
    </row>
    <row r="75" spans="1:31" s="9" customFormat="1" ht="24.95" customHeight="1">
      <c r="B75" s="135"/>
      <c r="C75" s="136"/>
      <c r="D75" s="137" t="s">
        <v>110</v>
      </c>
      <c r="E75" s="138"/>
      <c r="F75" s="138"/>
      <c r="G75" s="138"/>
      <c r="H75" s="138"/>
      <c r="I75" s="138"/>
      <c r="J75" s="139">
        <f>J306</f>
        <v>0</v>
      </c>
      <c r="K75" s="136"/>
      <c r="L75" s="140"/>
    </row>
    <row r="76" spans="1:31" s="2" customFormat="1" ht="21.75" customHeight="1">
      <c r="A76" s="35"/>
      <c r="B76" s="36"/>
      <c r="C76" s="37"/>
      <c r="D76" s="37"/>
      <c r="E76" s="37"/>
      <c r="F76" s="37"/>
      <c r="G76" s="37"/>
      <c r="H76" s="37"/>
      <c r="I76" s="37"/>
      <c r="J76" s="37"/>
      <c r="K76" s="37"/>
      <c r="L76" s="107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spans="1:31" s="2" customFormat="1" ht="6.95" customHeight="1">
      <c r="A77" s="35"/>
      <c r="B77" s="48"/>
      <c r="C77" s="49"/>
      <c r="D77" s="49"/>
      <c r="E77" s="49"/>
      <c r="F77" s="49"/>
      <c r="G77" s="49"/>
      <c r="H77" s="49"/>
      <c r="I77" s="49"/>
      <c r="J77" s="49"/>
      <c r="K77" s="49"/>
      <c r="L77" s="107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81" spans="1:63" s="2" customFormat="1" ht="6.95" customHeight="1">
      <c r="A81" s="35"/>
      <c r="B81" s="50"/>
      <c r="C81" s="51"/>
      <c r="D81" s="51"/>
      <c r="E81" s="51"/>
      <c r="F81" s="51"/>
      <c r="G81" s="51"/>
      <c r="H81" s="51"/>
      <c r="I81" s="51"/>
      <c r="J81" s="51"/>
      <c r="K81" s="51"/>
      <c r="L81" s="107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spans="1:63" s="2" customFormat="1" ht="24.95" customHeight="1">
      <c r="A82" s="35"/>
      <c r="B82" s="36"/>
      <c r="C82" s="24" t="s">
        <v>111</v>
      </c>
      <c r="D82" s="37"/>
      <c r="E82" s="37"/>
      <c r="F82" s="37"/>
      <c r="G82" s="37"/>
      <c r="H82" s="37"/>
      <c r="I82" s="37"/>
      <c r="J82" s="37"/>
      <c r="K82" s="37"/>
      <c r="L82" s="107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spans="1:63" s="2" customFormat="1" ht="6.95" customHeight="1">
      <c r="A83" s="35"/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107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spans="1:63" s="2" customFormat="1" ht="12" customHeight="1">
      <c r="A84" s="35"/>
      <c r="B84" s="36"/>
      <c r="C84" s="30" t="s">
        <v>16</v>
      </c>
      <c r="D84" s="37"/>
      <c r="E84" s="37"/>
      <c r="F84" s="37"/>
      <c r="G84" s="37"/>
      <c r="H84" s="37"/>
      <c r="I84" s="37"/>
      <c r="J84" s="37"/>
      <c r="K84" s="37"/>
      <c r="L84" s="107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spans="1:63" s="2" customFormat="1" ht="16.5" customHeight="1">
      <c r="A85" s="35"/>
      <c r="B85" s="36"/>
      <c r="C85" s="37"/>
      <c r="D85" s="37"/>
      <c r="E85" s="372" t="str">
        <f>E7</f>
        <v>oprava sociálních zařízení b.j. OŘ Olomouc</v>
      </c>
      <c r="F85" s="373"/>
      <c r="G85" s="373"/>
      <c r="H85" s="373"/>
      <c r="I85" s="37"/>
      <c r="J85" s="37"/>
      <c r="K85" s="37"/>
      <c r="L85" s="107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spans="1:63" s="2" customFormat="1" ht="12" customHeight="1">
      <c r="A86" s="35"/>
      <c r="B86" s="36"/>
      <c r="C86" s="30" t="s">
        <v>89</v>
      </c>
      <c r="D86" s="37"/>
      <c r="E86" s="37"/>
      <c r="F86" s="37"/>
      <c r="G86" s="37"/>
      <c r="H86" s="37"/>
      <c r="I86" s="37"/>
      <c r="J86" s="37"/>
      <c r="K86" s="37"/>
      <c r="L86" s="107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</row>
    <row r="87" spans="1:63" s="2" customFormat="1" ht="16.5" customHeight="1">
      <c r="A87" s="35"/>
      <c r="B87" s="36"/>
      <c r="C87" s="37"/>
      <c r="D87" s="37"/>
      <c r="E87" s="325" t="str">
        <f>E9</f>
        <v>SO 01 - Vidnava</v>
      </c>
      <c r="F87" s="374"/>
      <c r="G87" s="374"/>
      <c r="H87" s="374"/>
      <c r="I87" s="37"/>
      <c r="J87" s="37"/>
      <c r="K87" s="37"/>
      <c r="L87" s="107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spans="1:63" s="2" customFormat="1" ht="6.95" customHeight="1">
      <c r="A88" s="35"/>
      <c r="B88" s="36"/>
      <c r="C88" s="37"/>
      <c r="D88" s="37"/>
      <c r="E88" s="37"/>
      <c r="F88" s="37"/>
      <c r="G88" s="37"/>
      <c r="H88" s="37"/>
      <c r="I88" s="37"/>
      <c r="J88" s="37"/>
      <c r="K88" s="37"/>
      <c r="L88" s="107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spans="1:63" s="2" customFormat="1" ht="12" customHeight="1">
      <c r="A89" s="35"/>
      <c r="B89" s="36"/>
      <c r="C89" s="30" t="s">
        <v>21</v>
      </c>
      <c r="D89" s="37"/>
      <c r="E89" s="37"/>
      <c r="F89" s="28" t="str">
        <f>F12</f>
        <v xml:space="preserve"> </v>
      </c>
      <c r="G89" s="37"/>
      <c r="H89" s="37"/>
      <c r="I89" s="30" t="s">
        <v>23</v>
      </c>
      <c r="J89" s="60">
        <f>IF(J12="","",J12)</f>
        <v>0</v>
      </c>
      <c r="K89" s="37"/>
      <c r="L89" s="107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spans="1:63" s="2" customFormat="1" ht="6.95" customHeight="1">
      <c r="A90" s="35"/>
      <c r="B90" s="36"/>
      <c r="C90" s="37"/>
      <c r="D90" s="37"/>
      <c r="E90" s="37"/>
      <c r="F90" s="37"/>
      <c r="G90" s="37"/>
      <c r="H90" s="37"/>
      <c r="I90" s="37"/>
      <c r="J90" s="37"/>
      <c r="K90" s="37"/>
      <c r="L90" s="107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spans="1:63" s="2" customFormat="1" ht="15.2" customHeight="1">
      <c r="A91" s="35"/>
      <c r="B91" s="36"/>
      <c r="C91" s="30" t="s">
        <v>24</v>
      </c>
      <c r="D91" s="37"/>
      <c r="E91" s="37"/>
      <c r="F91" s="28" t="str">
        <f>E15</f>
        <v xml:space="preserve"> </v>
      </c>
      <c r="G91" s="37"/>
      <c r="H91" s="37"/>
      <c r="I91" s="30" t="s">
        <v>29</v>
      </c>
      <c r="J91" s="33" t="str">
        <f>E21</f>
        <v xml:space="preserve"> </v>
      </c>
      <c r="K91" s="37"/>
      <c r="L91" s="107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spans="1:63" s="2" customFormat="1" ht="15.2" customHeight="1">
      <c r="A92" s="35"/>
      <c r="B92" s="36"/>
      <c r="C92" s="30" t="s">
        <v>27</v>
      </c>
      <c r="D92" s="37"/>
      <c r="E92" s="37"/>
      <c r="F92" s="28" t="str">
        <f>IF(E18="","",E18)</f>
        <v>Vyplň údaj</v>
      </c>
      <c r="G92" s="37"/>
      <c r="H92" s="37"/>
      <c r="I92" s="30" t="s">
        <v>31</v>
      </c>
      <c r="J92" s="33" t="str">
        <f>E24</f>
        <v xml:space="preserve"> </v>
      </c>
      <c r="K92" s="37"/>
      <c r="L92" s="107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spans="1:63" s="2" customFormat="1" ht="10.35" customHeight="1">
      <c r="A93" s="35"/>
      <c r="B93" s="36"/>
      <c r="C93" s="37"/>
      <c r="D93" s="37"/>
      <c r="E93" s="37"/>
      <c r="F93" s="37"/>
      <c r="G93" s="37"/>
      <c r="H93" s="37"/>
      <c r="I93" s="37"/>
      <c r="J93" s="37"/>
      <c r="K93" s="37"/>
      <c r="L93" s="107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spans="1:63" s="11" customFormat="1" ht="29.25" customHeight="1">
      <c r="A94" s="147"/>
      <c r="B94" s="148"/>
      <c r="C94" s="149" t="s">
        <v>112</v>
      </c>
      <c r="D94" s="150" t="s">
        <v>53</v>
      </c>
      <c r="E94" s="150" t="s">
        <v>49</v>
      </c>
      <c r="F94" s="150" t="s">
        <v>50</v>
      </c>
      <c r="G94" s="150" t="s">
        <v>113</v>
      </c>
      <c r="H94" s="150" t="s">
        <v>114</v>
      </c>
      <c r="I94" s="150" t="s">
        <v>115</v>
      </c>
      <c r="J94" s="150" t="s">
        <v>93</v>
      </c>
      <c r="K94" s="151" t="s">
        <v>116</v>
      </c>
      <c r="L94" s="152"/>
      <c r="M94" s="69" t="s">
        <v>19</v>
      </c>
      <c r="N94" s="70" t="s">
        <v>38</v>
      </c>
      <c r="O94" s="70" t="s">
        <v>117</v>
      </c>
      <c r="P94" s="70" t="s">
        <v>118</v>
      </c>
      <c r="Q94" s="70" t="s">
        <v>119</v>
      </c>
      <c r="R94" s="70" t="s">
        <v>120</v>
      </c>
      <c r="S94" s="70" t="s">
        <v>121</v>
      </c>
      <c r="T94" s="71" t="s">
        <v>122</v>
      </c>
      <c r="U94" s="147"/>
      <c r="V94" s="147"/>
      <c r="W94" s="147"/>
      <c r="X94" s="147"/>
      <c r="Y94" s="147"/>
      <c r="Z94" s="147"/>
      <c r="AA94" s="147"/>
      <c r="AB94" s="147"/>
      <c r="AC94" s="147"/>
      <c r="AD94" s="147"/>
      <c r="AE94" s="147"/>
    </row>
    <row r="95" spans="1:63" s="2" customFormat="1" ht="22.9" customHeight="1">
      <c r="A95" s="35"/>
      <c r="B95" s="36"/>
      <c r="C95" s="76" t="s">
        <v>123</v>
      </c>
      <c r="D95" s="37"/>
      <c r="E95" s="37"/>
      <c r="F95" s="37"/>
      <c r="G95" s="37"/>
      <c r="H95" s="37"/>
      <c r="I95" s="37"/>
      <c r="J95" s="153">
        <f>BK95</f>
        <v>0</v>
      </c>
      <c r="K95" s="37"/>
      <c r="L95" s="40"/>
      <c r="M95" s="72"/>
      <c r="N95" s="154"/>
      <c r="O95" s="73"/>
      <c r="P95" s="155">
        <f>P96+P153+P306</f>
        <v>0</v>
      </c>
      <c r="Q95" s="73"/>
      <c r="R95" s="155">
        <f>R96+R153+R306</f>
        <v>2.0127896882599998</v>
      </c>
      <c r="S95" s="73"/>
      <c r="T95" s="156">
        <f>T96+T153+T306</f>
        <v>2.5850140000000001</v>
      </c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T95" s="18" t="s">
        <v>67</v>
      </c>
      <c r="AU95" s="18" t="s">
        <v>94</v>
      </c>
      <c r="BK95" s="157">
        <f>BK96+BK153+BK306</f>
        <v>0</v>
      </c>
    </row>
    <row r="96" spans="1:63" s="12" customFormat="1" ht="25.9" customHeight="1">
      <c r="B96" s="158"/>
      <c r="C96" s="159"/>
      <c r="D96" s="160" t="s">
        <v>67</v>
      </c>
      <c r="E96" s="161" t="s">
        <v>124</v>
      </c>
      <c r="F96" s="161" t="s">
        <v>125</v>
      </c>
      <c r="G96" s="159"/>
      <c r="H96" s="159"/>
      <c r="I96" s="162"/>
      <c r="J96" s="163">
        <f>BK96</f>
        <v>0</v>
      </c>
      <c r="K96" s="159"/>
      <c r="L96" s="164"/>
      <c r="M96" s="165"/>
      <c r="N96" s="166"/>
      <c r="O96" s="166"/>
      <c r="P96" s="167">
        <f>P97+P102+P117+P139+P150</f>
        <v>0</v>
      </c>
      <c r="Q96" s="166"/>
      <c r="R96" s="167">
        <f>R97+R102+R117+R139+R150</f>
        <v>1.2711294799999999</v>
      </c>
      <c r="S96" s="166"/>
      <c r="T96" s="168">
        <f>T97+T102+T117+T139+T150</f>
        <v>2.1294000000000004</v>
      </c>
      <c r="AR96" s="169" t="s">
        <v>76</v>
      </c>
      <c r="AT96" s="170" t="s">
        <v>67</v>
      </c>
      <c r="AU96" s="170" t="s">
        <v>68</v>
      </c>
      <c r="AY96" s="169" t="s">
        <v>126</v>
      </c>
      <c r="BK96" s="171">
        <f>BK97+BK102+BK117+BK139+BK150</f>
        <v>0</v>
      </c>
    </row>
    <row r="97" spans="1:65" s="12" customFormat="1" ht="22.9" customHeight="1">
      <c r="B97" s="158"/>
      <c r="C97" s="159"/>
      <c r="D97" s="160" t="s">
        <v>67</v>
      </c>
      <c r="E97" s="172" t="s">
        <v>127</v>
      </c>
      <c r="F97" s="172" t="s">
        <v>128</v>
      </c>
      <c r="G97" s="159"/>
      <c r="H97" s="159"/>
      <c r="I97" s="162"/>
      <c r="J97" s="173">
        <f>BK97</f>
        <v>0</v>
      </c>
      <c r="K97" s="159"/>
      <c r="L97" s="164"/>
      <c r="M97" s="165"/>
      <c r="N97" s="166"/>
      <c r="O97" s="166"/>
      <c r="P97" s="167">
        <f>SUM(P98:P101)</f>
        <v>0</v>
      </c>
      <c r="Q97" s="166"/>
      <c r="R97" s="167">
        <f>SUM(R98:R101)</f>
        <v>0.14284000000000002</v>
      </c>
      <c r="S97" s="166"/>
      <c r="T97" s="168">
        <f>SUM(T98:T101)</f>
        <v>0</v>
      </c>
      <c r="AR97" s="169" t="s">
        <v>76</v>
      </c>
      <c r="AT97" s="170" t="s">
        <v>67</v>
      </c>
      <c r="AU97" s="170" t="s">
        <v>76</v>
      </c>
      <c r="AY97" s="169" t="s">
        <v>126</v>
      </c>
      <c r="BK97" s="171">
        <f>SUM(BK98:BK101)</f>
        <v>0</v>
      </c>
    </row>
    <row r="98" spans="1:65" s="2" customFormat="1" ht="37.9" customHeight="1">
      <c r="A98" s="35"/>
      <c r="B98" s="36"/>
      <c r="C98" s="174" t="s">
        <v>76</v>
      </c>
      <c r="D98" s="174" t="s">
        <v>129</v>
      </c>
      <c r="E98" s="175" t="s">
        <v>130</v>
      </c>
      <c r="F98" s="176" t="s">
        <v>131</v>
      </c>
      <c r="G98" s="177" t="s">
        <v>132</v>
      </c>
      <c r="H98" s="178">
        <v>1.5</v>
      </c>
      <c r="I98" s="179"/>
      <c r="J98" s="180">
        <f>ROUND(I98*H98,2)</f>
        <v>0</v>
      </c>
      <c r="K98" s="176" t="s">
        <v>133</v>
      </c>
      <c r="L98" s="40"/>
      <c r="M98" s="181" t="s">
        <v>19</v>
      </c>
      <c r="N98" s="182" t="s">
        <v>39</v>
      </c>
      <c r="O98" s="65"/>
      <c r="P98" s="183">
        <f>O98*H98</f>
        <v>0</v>
      </c>
      <c r="Q98" s="183">
        <v>6.7360000000000003E-2</v>
      </c>
      <c r="R98" s="183">
        <f>Q98*H98</f>
        <v>0.10104</v>
      </c>
      <c r="S98" s="183">
        <v>0</v>
      </c>
      <c r="T98" s="184">
        <f>S98*H98</f>
        <v>0</v>
      </c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R98" s="185" t="s">
        <v>134</v>
      </c>
      <c r="AT98" s="185" t="s">
        <v>129</v>
      </c>
      <c r="AU98" s="185" t="s">
        <v>78</v>
      </c>
      <c r="AY98" s="18" t="s">
        <v>126</v>
      </c>
      <c r="BE98" s="186">
        <f>IF(N98="základní",J98,0)</f>
        <v>0</v>
      </c>
      <c r="BF98" s="186">
        <f>IF(N98="snížená",J98,0)</f>
        <v>0</v>
      </c>
      <c r="BG98" s="186">
        <f>IF(N98="zákl. přenesená",J98,0)</f>
        <v>0</v>
      </c>
      <c r="BH98" s="186">
        <f>IF(N98="sníž. přenesená",J98,0)</f>
        <v>0</v>
      </c>
      <c r="BI98" s="186">
        <f>IF(N98="nulová",J98,0)</f>
        <v>0</v>
      </c>
      <c r="BJ98" s="18" t="s">
        <v>76</v>
      </c>
      <c r="BK98" s="186">
        <f>ROUND(I98*H98,2)</f>
        <v>0</v>
      </c>
      <c r="BL98" s="18" t="s">
        <v>134</v>
      </c>
      <c r="BM98" s="185" t="s">
        <v>135</v>
      </c>
    </row>
    <row r="99" spans="1:65" s="2" customFormat="1" ht="11.25">
      <c r="A99" s="35"/>
      <c r="B99" s="36"/>
      <c r="C99" s="37"/>
      <c r="D99" s="187" t="s">
        <v>136</v>
      </c>
      <c r="E99" s="37"/>
      <c r="F99" s="188" t="s">
        <v>137</v>
      </c>
      <c r="G99" s="37"/>
      <c r="H99" s="37"/>
      <c r="I99" s="189"/>
      <c r="J99" s="37"/>
      <c r="K99" s="37"/>
      <c r="L99" s="40"/>
      <c r="M99" s="190"/>
      <c r="N99" s="191"/>
      <c r="O99" s="65"/>
      <c r="P99" s="65"/>
      <c r="Q99" s="65"/>
      <c r="R99" s="65"/>
      <c r="S99" s="65"/>
      <c r="T99" s="66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T99" s="18" t="s">
        <v>136</v>
      </c>
      <c r="AU99" s="18" t="s">
        <v>78</v>
      </c>
    </row>
    <row r="100" spans="1:65" s="2" customFormat="1" ht="37.9" customHeight="1">
      <c r="A100" s="35"/>
      <c r="B100" s="36"/>
      <c r="C100" s="174" t="s">
        <v>78</v>
      </c>
      <c r="D100" s="174" t="s">
        <v>129</v>
      </c>
      <c r="E100" s="175" t="s">
        <v>138</v>
      </c>
      <c r="F100" s="176" t="s">
        <v>139</v>
      </c>
      <c r="G100" s="177" t="s">
        <v>132</v>
      </c>
      <c r="H100" s="178">
        <v>0.8</v>
      </c>
      <c r="I100" s="179"/>
      <c r="J100" s="180">
        <f>ROUND(I100*H100,2)</f>
        <v>0</v>
      </c>
      <c r="K100" s="176" t="s">
        <v>133</v>
      </c>
      <c r="L100" s="40"/>
      <c r="M100" s="181" t="s">
        <v>19</v>
      </c>
      <c r="N100" s="182" t="s">
        <v>39</v>
      </c>
      <c r="O100" s="65"/>
      <c r="P100" s="183">
        <f>O100*H100</f>
        <v>0</v>
      </c>
      <c r="Q100" s="183">
        <v>5.2249999999999998E-2</v>
      </c>
      <c r="R100" s="183">
        <f>Q100*H100</f>
        <v>4.1800000000000004E-2</v>
      </c>
      <c r="S100" s="183">
        <v>0</v>
      </c>
      <c r="T100" s="184">
        <f>S100*H100</f>
        <v>0</v>
      </c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R100" s="185" t="s">
        <v>134</v>
      </c>
      <c r="AT100" s="185" t="s">
        <v>129</v>
      </c>
      <c r="AU100" s="185" t="s">
        <v>78</v>
      </c>
      <c r="AY100" s="18" t="s">
        <v>126</v>
      </c>
      <c r="BE100" s="186">
        <f>IF(N100="základní",J100,0)</f>
        <v>0</v>
      </c>
      <c r="BF100" s="186">
        <f>IF(N100="snížená",J100,0)</f>
        <v>0</v>
      </c>
      <c r="BG100" s="186">
        <f>IF(N100="zákl. přenesená",J100,0)</f>
        <v>0</v>
      </c>
      <c r="BH100" s="186">
        <f>IF(N100="sníž. přenesená",J100,0)</f>
        <v>0</v>
      </c>
      <c r="BI100" s="186">
        <f>IF(N100="nulová",J100,0)</f>
        <v>0</v>
      </c>
      <c r="BJ100" s="18" t="s">
        <v>76</v>
      </c>
      <c r="BK100" s="186">
        <f>ROUND(I100*H100,2)</f>
        <v>0</v>
      </c>
      <c r="BL100" s="18" t="s">
        <v>134</v>
      </c>
      <c r="BM100" s="185" t="s">
        <v>140</v>
      </c>
    </row>
    <row r="101" spans="1:65" s="2" customFormat="1" ht="11.25">
      <c r="A101" s="35"/>
      <c r="B101" s="36"/>
      <c r="C101" s="37"/>
      <c r="D101" s="187" t="s">
        <v>136</v>
      </c>
      <c r="E101" s="37"/>
      <c r="F101" s="188" t="s">
        <v>141</v>
      </c>
      <c r="G101" s="37"/>
      <c r="H101" s="37"/>
      <c r="I101" s="189"/>
      <c r="J101" s="37"/>
      <c r="K101" s="37"/>
      <c r="L101" s="40"/>
      <c r="M101" s="190"/>
      <c r="N101" s="191"/>
      <c r="O101" s="65"/>
      <c r="P101" s="65"/>
      <c r="Q101" s="65"/>
      <c r="R101" s="65"/>
      <c r="S101" s="65"/>
      <c r="T101" s="66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T101" s="18" t="s">
        <v>136</v>
      </c>
      <c r="AU101" s="18" t="s">
        <v>78</v>
      </c>
    </row>
    <row r="102" spans="1:65" s="12" customFormat="1" ht="22.9" customHeight="1">
      <c r="B102" s="158"/>
      <c r="C102" s="159"/>
      <c r="D102" s="160" t="s">
        <v>67</v>
      </c>
      <c r="E102" s="172" t="s">
        <v>142</v>
      </c>
      <c r="F102" s="172" t="s">
        <v>143</v>
      </c>
      <c r="G102" s="159"/>
      <c r="H102" s="159"/>
      <c r="I102" s="162"/>
      <c r="J102" s="173">
        <f>BK102</f>
        <v>0</v>
      </c>
      <c r="K102" s="159"/>
      <c r="L102" s="164"/>
      <c r="M102" s="165"/>
      <c r="N102" s="166"/>
      <c r="O102" s="166"/>
      <c r="P102" s="167">
        <f>SUM(P103:P116)</f>
        <v>0</v>
      </c>
      <c r="Q102" s="166"/>
      <c r="R102" s="167">
        <f>SUM(R103:R116)</f>
        <v>1.1255894799999999</v>
      </c>
      <c r="S102" s="166"/>
      <c r="T102" s="168">
        <f>SUM(T103:T116)</f>
        <v>0</v>
      </c>
      <c r="AR102" s="169" t="s">
        <v>76</v>
      </c>
      <c r="AT102" s="170" t="s">
        <v>67</v>
      </c>
      <c r="AU102" s="170" t="s">
        <v>76</v>
      </c>
      <c r="AY102" s="169" t="s">
        <v>126</v>
      </c>
      <c r="BK102" s="171">
        <f>SUM(BK103:BK116)</f>
        <v>0</v>
      </c>
    </row>
    <row r="103" spans="1:65" s="2" customFormat="1" ht="24.2" customHeight="1">
      <c r="A103" s="35"/>
      <c r="B103" s="36"/>
      <c r="C103" s="174" t="s">
        <v>127</v>
      </c>
      <c r="D103" s="174" t="s">
        <v>129</v>
      </c>
      <c r="E103" s="175" t="s">
        <v>144</v>
      </c>
      <c r="F103" s="176" t="s">
        <v>145</v>
      </c>
      <c r="G103" s="177" t="s">
        <v>132</v>
      </c>
      <c r="H103" s="178">
        <v>4.08</v>
      </c>
      <c r="I103" s="179"/>
      <c r="J103" s="180">
        <f>ROUND(I103*H103,2)</f>
        <v>0</v>
      </c>
      <c r="K103" s="176" t="s">
        <v>133</v>
      </c>
      <c r="L103" s="40"/>
      <c r="M103" s="181" t="s">
        <v>19</v>
      </c>
      <c r="N103" s="182" t="s">
        <v>39</v>
      </c>
      <c r="O103" s="65"/>
      <c r="P103" s="183">
        <f>O103*H103</f>
        <v>0</v>
      </c>
      <c r="Q103" s="183">
        <v>2.63E-4</v>
      </c>
      <c r="R103" s="183">
        <f>Q103*H103</f>
        <v>1.0730399999999999E-3</v>
      </c>
      <c r="S103" s="183">
        <v>0</v>
      </c>
      <c r="T103" s="184">
        <f>S103*H103</f>
        <v>0</v>
      </c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R103" s="185" t="s">
        <v>134</v>
      </c>
      <c r="AT103" s="185" t="s">
        <v>129</v>
      </c>
      <c r="AU103" s="185" t="s">
        <v>78</v>
      </c>
      <c r="AY103" s="18" t="s">
        <v>126</v>
      </c>
      <c r="BE103" s="186">
        <f>IF(N103="základní",J103,0)</f>
        <v>0</v>
      </c>
      <c r="BF103" s="186">
        <f>IF(N103="snížená",J103,0)</f>
        <v>0</v>
      </c>
      <c r="BG103" s="186">
        <f>IF(N103="zákl. přenesená",J103,0)</f>
        <v>0</v>
      </c>
      <c r="BH103" s="186">
        <f>IF(N103="sníž. přenesená",J103,0)</f>
        <v>0</v>
      </c>
      <c r="BI103" s="186">
        <f>IF(N103="nulová",J103,0)</f>
        <v>0</v>
      </c>
      <c r="BJ103" s="18" t="s">
        <v>76</v>
      </c>
      <c r="BK103" s="186">
        <f>ROUND(I103*H103,2)</f>
        <v>0</v>
      </c>
      <c r="BL103" s="18" t="s">
        <v>134</v>
      </c>
      <c r="BM103" s="185" t="s">
        <v>146</v>
      </c>
    </row>
    <row r="104" spans="1:65" s="2" customFormat="1" ht="11.25">
      <c r="A104" s="35"/>
      <c r="B104" s="36"/>
      <c r="C104" s="37"/>
      <c r="D104" s="187" t="s">
        <v>136</v>
      </c>
      <c r="E104" s="37"/>
      <c r="F104" s="188" t="s">
        <v>147</v>
      </c>
      <c r="G104" s="37"/>
      <c r="H104" s="37"/>
      <c r="I104" s="189"/>
      <c r="J104" s="37"/>
      <c r="K104" s="37"/>
      <c r="L104" s="40"/>
      <c r="M104" s="190"/>
      <c r="N104" s="191"/>
      <c r="O104" s="65"/>
      <c r="P104" s="65"/>
      <c r="Q104" s="65"/>
      <c r="R104" s="65"/>
      <c r="S104" s="65"/>
      <c r="T104" s="66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T104" s="18" t="s">
        <v>136</v>
      </c>
      <c r="AU104" s="18" t="s">
        <v>78</v>
      </c>
    </row>
    <row r="105" spans="1:65" s="2" customFormat="1" ht="37.9" customHeight="1">
      <c r="A105" s="35"/>
      <c r="B105" s="36"/>
      <c r="C105" s="174" t="s">
        <v>134</v>
      </c>
      <c r="D105" s="174" t="s">
        <v>129</v>
      </c>
      <c r="E105" s="175" t="s">
        <v>148</v>
      </c>
      <c r="F105" s="176" t="s">
        <v>149</v>
      </c>
      <c r="G105" s="177" t="s">
        <v>132</v>
      </c>
      <c r="H105" s="178">
        <v>4.08</v>
      </c>
      <c r="I105" s="179"/>
      <c r="J105" s="180">
        <f>ROUND(I105*H105,2)</f>
        <v>0</v>
      </c>
      <c r="K105" s="176" t="s">
        <v>133</v>
      </c>
      <c r="L105" s="40"/>
      <c r="M105" s="181" t="s">
        <v>19</v>
      </c>
      <c r="N105" s="182" t="s">
        <v>39</v>
      </c>
      <c r="O105" s="65"/>
      <c r="P105" s="183">
        <f>O105*H105</f>
        <v>0</v>
      </c>
      <c r="Q105" s="183">
        <v>2.8199999999999999E-2</v>
      </c>
      <c r="R105" s="183">
        <f>Q105*H105</f>
        <v>0.11505600000000001</v>
      </c>
      <c r="S105" s="183">
        <v>0</v>
      </c>
      <c r="T105" s="184">
        <f>S105*H105</f>
        <v>0</v>
      </c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R105" s="185" t="s">
        <v>134</v>
      </c>
      <c r="AT105" s="185" t="s">
        <v>129</v>
      </c>
      <c r="AU105" s="185" t="s">
        <v>78</v>
      </c>
      <c r="AY105" s="18" t="s">
        <v>126</v>
      </c>
      <c r="BE105" s="186">
        <f>IF(N105="základní",J105,0)</f>
        <v>0</v>
      </c>
      <c r="BF105" s="186">
        <f>IF(N105="snížená",J105,0)</f>
        <v>0</v>
      </c>
      <c r="BG105" s="186">
        <f>IF(N105="zákl. přenesená",J105,0)</f>
        <v>0</v>
      </c>
      <c r="BH105" s="186">
        <f>IF(N105="sníž. přenesená",J105,0)</f>
        <v>0</v>
      </c>
      <c r="BI105" s="186">
        <f>IF(N105="nulová",J105,0)</f>
        <v>0</v>
      </c>
      <c r="BJ105" s="18" t="s">
        <v>76</v>
      </c>
      <c r="BK105" s="186">
        <f>ROUND(I105*H105,2)</f>
        <v>0</v>
      </c>
      <c r="BL105" s="18" t="s">
        <v>134</v>
      </c>
      <c r="BM105" s="185" t="s">
        <v>150</v>
      </c>
    </row>
    <row r="106" spans="1:65" s="2" customFormat="1" ht="11.25">
      <c r="A106" s="35"/>
      <c r="B106" s="36"/>
      <c r="C106" s="37"/>
      <c r="D106" s="187" t="s">
        <v>136</v>
      </c>
      <c r="E106" s="37"/>
      <c r="F106" s="188" t="s">
        <v>151</v>
      </c>
      <c r="G106" s="37"/>
      <c r="H106" s="37"/>
      <c r="I106" s="189"/>
      <c r="J106" s="37"/>
      <c r="K106" s="37"/>
      <c r="L106" s="40"/>
      <c r="M106" s="190"/>
      <c r="N106" s="191"/>
      <c r="O106" s="65"/>
      <c r="P106" s="65"/>
      <c r="Q106" s="65"/>
      <c r="R106" s="65"/>
      <c r="S106" s="65"/>
      <c r="T106" s="66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  <c r="AT106" s="18" t="s">
        <v>136</v>
      </c>
      <c r="AU106" s="18" t="s">
        <v>78</v>
      </c>
    </row>
    <row r="107" spans="1:65" s="2" customFormat="1" ht="24.2" customHeight="1">
      <c r="A107" s="35"/>
      <c r="B107" s="36"/>
      <c r="C107" s="174" t="s">
        <v>152</v>
      </c>
      <c r="D107" s="174" t="s">
        <v>129</v>
      </c>
      <c r="E107" s="175" t="s">
        <v>153</v>
      </c>
      <c r="F107" s="176" t="s">
        <v>154</v>
      </c>
      <c r="G107" s="177" t="s">
        <v>132</v>
      </c>
      <c r="H107" s="178">
        <v>29.88</v>
      </c>
      <c r="I107" s="179"/>
      <c r="J107" s="180">
        <f>ROUND(I107*H107,2)</f>
        <v>0</v>
      </c>
      <c r="K107" s="176" t="s">
        <v>133</v>
      </c>
      <c r="L107" s="40"/>
      <c r="M107" s="181" t="s">
        <v>19</v>
      </c>
      <c r="N107" s="182" t="s">
        <v>39</v>
      </c>
      <c r="O107" s="65"/>
      <c r="P107" s="183">
        <f>O107*H107</f>
        <v>0</v>
      </c>
      <c r="Q107" s="183">
        <v>2.63E-4</v>
      </c>
      <c r="R107" s="183">
        <f>Q107*H107</f>
        <v>7.8584399999999995E-3</v>
      </c>
      <c r="S107" s="183">
        <v>0</v>
      </c>
      <c r="T107" s="184">
        <f>S107*H107</f>
        <v>0</v>
      </c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  <c r="AR107" s="185" t="s">
        <v>134</v>
      </c>
      <c r="AT107" s="185" t="s">
        <v>129</v>
      </c>
      <c r="AU107" s="185" t="s">
        <v>78</v>
      </c>
      <c r="AY107" s="18" t="s">
        <v>126</v>
      </c>
      <c r="BE107" s="186">
        <f>IF(N107="základní",J107,0)</f>
        <v>0</v>
      </c>
      <c r="BF107" s="186">
        <f>IF(N107="snížená",J107,0)</f>
        <v>0</v>
      </c>
      <c r="BG107" s="186">
        <f>IF(N107="zákl. přenesená",J107,0)</f>
        <v>0</v>
      </c>
      <c r="BH107" s="186">
        <f>IF(N107="sníž. přenesená",J107,0)</f>
        <v>0</v>
      </c>
      <c r="BI107" s="186">
        <f>IF(N107="nulová",J107,0)</f>
        <v>0</v>
      </c>
      <c r="BJ107" s="18" t="s">
        <v>76</v>
      </c>
      <c r="BK107" s="186">
        <f>ROUND(I107*H107,2)</f>
        <v>0</v>
      </c>
      <c r="BL107" s="18" t="s">
        <v>134</v>
      </c>
      <c r="BM107" s="185" t="s">
        <v>155</v>
      </c>
    </row>
    <row r="108" spans="1:65" s="2" customFormat="1" ht="11.25">
      <c r="A108" s="35"/>
      <c r="B108" s="36"/>
      <c r="C108" s="37"/>
      <c r="D108" s="187" t="s">
        <v>136</v>
      </c>
      <c r="E108" s="37"/>
      <c r="F108" s="188" t="s">
        <v>156</v>
      </c>
      <c r="G108" s="37"/>
      <c r="H108" s="37"/>
      <c r="I108" s="189"/>
      <c r="J108" s="37"/>
      <c r="K108" s="37"/>
      <c r="L108" s="40"/>
      <c r="M108" s="190"/>
      <c r="N108" s="191"/>
      <c r="O108" s="65"/>
      <c r="P108" s="65"/>
      <c r="Q108" s="65"/>
      <c r="R108" s="65"/>
      <c r="S108" s="65"/>
      <c r="T108" s="66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  <c r="AT108" s="18" t="s">
        <v>136</v>
      </c>
      <c r="AU108" s="18" t="s">
        <v>78</v>
      </c>
    </row>
    <row r="109" spans="1:65" s="2" customFormat="1" ht="24.2" customHeight="1">
      <c r="A109" s="35"/>
      <c r="B109" s="36"/>
      <c r="C109" s="174" t="s">
        <v>142</v>
      </c>
      <c r="D109" s="174" t="s">
        <v>129</v>
      </c>
      <c r="E109" s="175" t="s">
        <v>157</v>
      </c>
      <c r="F109" s="176" t="s">
        <v>158</v>
      </c>
      <c r="G109" s="177" t="s">
        <v>132</v>
      </c>
      <c r="H109" s="178">
        <v>0.9</v>
      </c>
      <c r="I109" s="179"/>
      <c r="J109" s="180">
        <f>ROUND(I109*H109,2)</f>
        <v>0</v>
      </c>
      <c r="K109" s="176" t="s">
        <v>133</v>
      </c>
      <c r="L109" s="40"/>
      <c r="M109" s="181" t="s">
        <v>19</v>
      </c>
      <c r="N109" s="182" t="s">
        <v>39</v>
      </c>
      <c r="O109" s="65"/>
      <c r="P109" s="183">
        <f>O109*H109</f>
        <v>0</v>
      </c>
      <c r="Q109" s="183">
        <v>3.8899999999999997E-2</v>
      </c>
      <c r="R109" s="183">
        <f>Q109*H109</f>
        <v>3.5009999999999999E-2</v>
      </c>
      <c r="S109" s="183">
        <v>0</v>
      </c>
      <c r="T109" s="184">
        <f>S109*H109</f>
        <v>0</v>
      </c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  <c r="AR109" s="185" t="s">
        <v>134</v>
      </c>
      <c r="AT109" s="185" t="s">
        <v>129</v>
      </c>
      <c r="AU109" s="185" t="s">
        <v>78</v>
      </c>
      <c r="AY109" s="18" t="s">
        <v>126</v>
      </c>
      <c r="BE109" s="186">
        <f>IF(N109="základní",J109,0)</f>
        <v>0</v>
      </c>
      <c r="BF109" s="186">
        <f>IF(N109="snížená",J109,0)</f>
        <v>0</v>
      </c>
      <c r="BG109" s="186">
        <f>IF(N109="zákl. přenesená",J109,0)</f>
        <v>0</v>
      </c>
      <c r="BH109" s="186">
        <f>IF(N109="sníž. přenesená",J109,0)</f>
        <v>0</v>
      </c>
      <c r="BI109" s="186">
        <f>IF(N109="nulová",J109,0)</f>
        <v>0</v>
      </c>
      <c r="BJ109" s="18" t="s">
        <v>76</v>
      </c>
      <c r="BK109" s="186">
        <f>ROUND(I109*H109,2)</f>
        <v>0</v>
      </c>
      <c r="BL109" s="18" t="s">
        <v>134</v>
      </c>
      <c r="BM109" s="185" t="s">
        <v>159</v>
      </c>
    </row>
    <row r="110" spans="1:65" s="2" customFormat="1" ht="11.25">
      <c r="A110" s="35"/>
      <c r="B110" s="36"/>
      <c r="C110" s="37"/>
      <c r="D110" s="187" t="s">
        <v>136</v>
      </c>
      <c r="E110" s="37"/>
      <c r="F110" s="188" t="s">
        <v>160</v>
      </c>
      <c r="G110" s="37"/>
      <c r="H110" s="37"/>
      <c r="I110" s="189"/>
      <c r="J110" s="37"/>
      <c r="K110" s="37"/>
      <c r="L110" s="40"/>
      <c r="M110" s="190"/>
      <c r="N110" s="191"/>
      <c r="O110" s="65"/>
      <c r="P110" s="65"/>
      <c r="Q110" s="65"/>
      <c r="R110" s="65"/>
      <c r="S110" s="65"/>
      <c r="T110" s="66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T110" s="18" t="s">
        <v>136</v>
      </c>
      <c r="AU110" s="18" t="s">
        <v>78</v>
      </c>
    </row>
    <row r="111" spans="1:65" s="2" customFormat="1" ht="37.9" customHeight="1">
      <c r="A111" s="35"/>
      <c r="B111" s="36"/>
      <c r="C111" s="174" t="s">
        <v>161</v>
      </c>
      <c r="D111" s="174" t="s">
        <v>129</v>
      </c>
      <c r="E111" s="175" t="s">
        <v>162</v>
      </c>
      <c r="F111" s="176" t="s">
        <v>163</v>
      </c>
      <c r="G111" s="177" t="s">
        <v>164</v>
      </c>
      <c r="H111" s="178">
        <v>10</v>
      </c>
      <c r="I111" s="179"/>
      <c r="J111" s="180">
        <f>ROUND(I111*H111,2)</f>
        <v>0</v>
      </c>
      <c r="K111" s="176" t="s">
        <v>133</v>
      </c>
      <c r="L111" s="40"/>
      <c r="M111" s="181" t="s">
        <v>19</v>
      </c>
      <c r="N111" s="182" t="s">
        <v>39</v>
      </c>
      <c r="O111" s="65"/>
      <c r="P111" s="183">
        <f>O111*H111</f>
        <v>0</v>
      </c>
      <c r="Q111" s="183">
        <v>9.7000000000000003E-3</v>
      </c>
      <c r="R111" s="183">
        <f>Q111*H111</f>
        <v>9.7000000000000003E-2</v>
      </c>
      <c r="S111" s="183">
        <v>0</v>
      </c>
      <c r="T111" s="184">
        <f>S111*H111</f>
        <v>0</v>
      </c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R111" s="185" t="s">
        <v>134</v>
      </c>
      <c r="AT111" s="185" t="s">
        <v>129</v>
      </c>
      <c r="AU111" s="185" t="s">
        <v>78</v>
      </c>
      <c r="AY111" s="18" t="s">
        <v>126</v>
      </c>
      <c r="BE111" s="186">
        <f>IF(N111="základní",J111,0)</f>
        <v>0</v>
      </c>
      <c r="BF111" s="186">
        <f>IF(N111="snížená",J111,0)</f>
        <v>0</v>
      </c>
      <c r="BG111" s="186">
        <f>IF(N111="zákl. přenesená",J111,0)</f>
        <v>0</v>
      </c>
      <c r="BH111" s="186">
        <f>IF(N111="sníž. přenesená",J111,0)</f>
        <v>0</v>
      </c>
      <c r="BI111" s="186">
        <f>IF(N111="nulová",J111,0)</f>
        <v>0</v>
      </c>
      <c r="BJ111" s="18" t="s">
        <v>76</v>
      </c>
      <c r="BK111" s="186">
        <f>ROUND(I111*H111,2)</f>
        <v>0</v>
      </c>
      <c r="BL111" s="18" t="s">
        <v>134</v>
      </c>
      <c r="BM111" s="185" t="s">
        <v>165</v>
      </c>
    </row>
    <row r="112" spans="1:65" s="2" customFormat="1" ht="11.25">
      <c r="A112" s="35"/>
      <c r="B112" s="36"/>
      <c r="C112" s="37"/>
      <c r="D112" s="187" t="s">
        <v>136</v>
      </c>
      <c r="E112" s="37"/>
      <c r="F112" s="188" t="s">
        <v>166</v>
      </c>
      <c r="G112" s="37"/>
      <c r="H112" s="37"/>
      <c r="I112" s="189"/>
      <c r="J112" s="37"/>
      <c r="K112" s="37"/>
      <c r="L112" s="40"/>
      <c r="M112" s="190"/>
      <c r="N112" s="191"/>
      <c r="O112" s="65"/>
      <c r="P112" s="65"/>
      <c r="Q112" s="65"/>
      <c r="R112" s="65"/>
      <c r="S112" s="65"/>
      <c r="T112" s="66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T112" s="18" t="s">
        <v>136</v>
      </c>
      <c r="AU112" s="18" t="s">
        <v>78</v>
      </c>
    </row>
    <row r="113" spans="1:65" s="2" customFormat="1" ht="49.15" customHeight="1">
      <c r="A113" s="35"/>
      <c r="B113" s="36"/>
      <c r="C113" s="174" t="s">
        <v>167</v>
      </c>
      <c r="D113" s="174" t="s">
        <v>129</v>
      </c>
      <c r="E113" s="175" t="s">
        <v>168</v>
      </c>
      <c r="F113" s="176" t="s">
        <v>169</v>
      </c>
      <c r="G113" s="177" t="s">
        <v>132</v>
      </c>
      <c r="H113" s="178">
        <v>29.88</v>
      </c>
      <c r="I113" s="179"/>
      <c r="J113" s="180">
        <f>ROUND(I113*H113,2)</f>
        <v>0</v>
      </c>
      <c r="K113" s="176" t="s">
        <v>133</v>
      </c>
      <c r="L113" s="40"/>
      <c r="M113" s="181" t="s">
        <v>19</v>
      </c>
      <c r="N113" s="182" t="s">
        <v>39</v>
      </c>
      <c r="O113" s="65"/>
      <c r="P113" s="183">
        <f>O113*H113</f>
        <v>0</v>
      </c>
      <c r="Q113" s="183">
        <v>2.8400000000000002E-2</v>
      </c>
      <c r="R113" s="183">
        <f>Q113*H113</f>
        <v>0.84859200000000001</v>
      </c>
      <c r="S113" s="183">
        <v>0</v>
      </c>
      <c r="T113" s="184">
        <f>S113*H113</f>
        <v>0</v>
      </c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R113" s="185" t="s">
        <v>134</v>
      </c>
      <c r="AT113" s="185" t="s">
        <v>129</v>
      </c>
      <c r="AU113" s="185" t="s">
        <v>78</v>
      </c>
      <c r="AY113" s="18" t="s">
        <v>126</v>
      </c>
      <c r="BE113" s="186">
        <f>IF(N113="základní",J113,0)</f>
        <v>0</v>
      </c>
      <c r="BF113" s="186">
        <f>IF(N113="snížená",J113,0)</f>
        <v>0</v>
      </c>
      <c r="BG113" s="186">
        <f>IF(N113="zákl. přenesená",J113,0)</f>
        <v>0</v>
      </c>
      <c r="BH113" s="186">
        <f>IF(N113="sníž. přenesená",J113,0)</f>
        <v>0</v>
      </c>
      <c r="BI113" s="186">
        <f>IF(N113="nulová",J113,0)</f>
        <v>0</v>
      </c>
      <c r="BJ113" s="18" t="s">
        <v>76</v>
      </c>
      <c r="BK113" s="186">
        <f>ROUND(I113*H113,2)</f>
        <v>0</v>
      </c>
      <c r="BL113" s="18" t="s">
        <v>134</v>
      </c>
      <c r="BM113" s="185" t="s">
        <v>170</v>
      </c>
    </row>
    <row r="114" spans="1:65" s="2" customFormat="1" ht="11.25">
      <c r="A114" s="35"/>
      <c r="B114" s="36"/>
      <c r="C114" s="37"/>
      <c r="D114" s="187" t="s">
        <v>136</v>
      </c>
      <c r="E114" s="37"/>
      <c r="F114" s="188" t="s">
        <v>171</v>
      </c>
      <c r="G114" s="37"/>
      <c r="H114" s="37"/>
      <c r="I114" s="189"/>
      <c r="J114" s="37"/>
      <c r="K114" s="37"/>
      <c r="L114" s="40"/>
      <c r="M114" s="190"/>
      <c r="N114" s="191"/>
      <c r="O114" s="65"/>
      <c r="P114" s="65"/>
      <c r="Q114" s="65"/>
      <c r="R114" s="65"/>
      <c r="S114" s="65"/>
      <c r="T114" s="66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  <c r="AT114" s="18" t="s">
        <v>136</v>
      </c>
      <c r="AU114" s="18" t="s">
        <v>78</v>
      </c>
    </row>
    <row r="115" spans="1:65" s="2" customFormat="1" ht="24.2" customHeight="1">
      <c r="A115" s="35"/>
      <c r="B115" s="36"/>
      <c r="C115" s="174" t="s">
        <v>172</v>
      </c>
      <c r="D115" s="174" t="s">
        <v>129</v>
      </c>
      <c r="E115" s="175" t="s">
        <v>173</v>
      </c>
      <c r="F115" s="176" t="s">
        <v>174</v>
      </c>
      <c r="G115" s="177" t="s">
        <v>175</v>
      </c>
      <c r="H115" s="178">
        <v>14</v>
      </c>
      <c r="I115" s="179"/>
      <c r="J115" s="180">
        <f>ROUND(I115*H115,2)</f>
        <v>0</v>
      </c>
      <c r="K115" s="176" t="s">
        <v>133</v>
      </c>
      <c r="L115" s="40"/>
      <c r="M115" s="181" t="s">
        <v>19</v>
      </c>
      <c r="N115" s="182" t="s">
        <v>39</v>
      </c>
      <c r="O115" s="65"/>
      <c r="P115" s="183">
        <f>O115*H115</f>
        <v>0</v>
      </c>
      <c r="Q115" s="183">
        <v>1.5E-3</v>
      </c>
      <c r="R115" s="183">
        <f>Q115*H115</f>
        <v>2.1000000000000001E-2</v>
      </c>
      <c r="S115" s="183">
        <v>0</v>
      </c>
      <c r="T115" s="184">
        <f>S115*H115</f>
        <v>0</v>
      </c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  <c r="AR115" s="185" t="s">
        <v>134</v>
      </c>
      <c r="AT115" s="185" t="s">
        <v>129</v>
      </c>
      <c r="AU115" s="185" t="s">
        <v>78</v>
      </c>
      <c r="AY115" s="18" t="s">
        <v>126</v>
      </c>
      <c r="BE115" s="186">
        <f>IF(N115="základní",J115,0)</f>
        <v>0</v>
      </c>
      <c r="BF115" s="186">
        <f>IF(N115="snížená",J115,0)</f>
        <v>0</v>
      </c>
      <c r="BG115" s="186">
        <f>IF(N115="zákl. přenesená",J115,0)</f>
        <v>0</v>
      </c>
      <c r="BH115" s="186">
        <f>IF(N115="sníž. přenesená",J115,0)</f>
        <v>0</v>
      </c>
      <c r="BI115" s="186">
        <f>IF(N115="nulová",J115,0)</f>
        <v>0</v>
      </c>
      <c r="BJ115" s="18" t="s">
        <v>76</v>
      </c>
      <c r="BK115" s="186">
        <f>ROUND(I115*H115,2)</f>
        <v>0</v>
      </c>
      <c r="BL115" s="18" t="s">
        <v>134</v>
      </c>
      <c r="BM115" s="185" t="s">
        <v>176</v>
      </c>
    </row>
    <row r="116" spans="1:65" s="2" customFormat="1" ht="11.25">
      <c r="A116" s="35"/>
      <c r="B116" s="36"/>
      <c r="C116" s="37"/>
      <c r="D116" s="187" t="s">
        <v>136</v>
      </c>
      <c r="E116" s="37"/>
      <c r="F116" s="188" t="s">
        <v>177</v>
      </c>
      <c r="G116" s="37"/>
      <c r="H116" s="37"/>
      <c r="I116" s="189"/>
      <c r="J116" s="37"/>
      <c r="K116" s="37"/>
      <c r="L116" s="40"/>
      <c r="M116" s="190"/>
      <c r="N116" s="191"/>
      <c r="O116" s="65"/>
      <c r="P116" s="65"/>
      <c r="Q116" s="65"/>
      <c r="R116" s="65"/>
      <c r="S116" s="65"/>
      <c r="T116" s="66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  <c r="AT116" s="18" t="s">
        <v>136</v>
      </c>
      <c r="AU116" s="18" t="s">
        <v>78</v>
      </c>
    </row>
    <row r="117" spans="1:65" s="12" customFormat="1" ht="22.9" customHeight="1">
      <c r="B117" s="158"/>
      <c r="C117" s="159"/>
      <c r="D117" s="160" t="s">
        <v>67</v>
      </c>
      <c r="E117" s="172" t="s">
        <v>172</v>
      </c>
      <c r="F117" s="172" t="s">
        <v>178</v>
      </c>
      <c r="G117" s="159"/>
      <c r="H117" s="159"/>
      <c r="I117" s="162"/>
      <c r="J117" s="173">
        <f>BK117</f>
        <v>0</v>
      </c>
      <c r="K117" s="159"/>
      <c r="L117" s="164"/>
      <c r="M117" s="165"/>
      <c r="N117" s="166"/>
      <c r="O117" s="166"/>
      <c r="P117" s="167">
        <f>SUM(P118:P138)</f>
        <v>0</v>
      </c>
      <c r="Q117" s="166"/>
      <c r="R117" s="167">
        <f>SUM(R118:R138)</f>
        <v>2.6999999999999997E-3</v>
      </c>
      <c r="S117" s="166"/>
      <c r="T117" s="168">
        <f>SUM(T118:T138)</f>
        <v>2.1294000000000004</v>
      </c>
      <c r="AR117" s="169" t="s">
        <v>76</v>
      </c>
      <c r="AT117" s="170" t="s">
        <v>67</v>
      </c>
      <c r="AU117" s="170" t="s">
        <v>76</v>
      </c>
      <c r="AY117" s="169" t="s">
        <v>126</v>
      </c>
      <c r="BK117" s="171">
        <f>SUM(BK118:BK138)</f>
        <v>0</v>
      </c>
    </row>
    <row r="118" spans="1:65" s="2" customFormat="1" ht="37.9" customHeight="1">
      <c r="A118" s="35"/>
      <c r="B118" s="36"/>
      <c r="C118" s="174" t="s">
        <v>179</v>
      </c>
      <c r="D118" s="174" t="s">
        <v>129</v>
      </c>
      <c r="E118" s="175" t="s">
        <v>180</v>
      </c>
      <c r="F118" s="176" t="s">
        <v>181</v>
      </c>
      <c r="G118" s="177" t="s">
        <v>132</v>
      </c>
      <c r="H118" s="178">
        <v>10</v>
      </c>
      <c r="I118" s="179"/>
      <c r="J118" s="180">
        <f>ROUND(I118*H118,2)</f>
        <v>0</v>
      </c>
      <c r="K118" s="176" t="s">
        <v>133</v>
      </c>
      <c r="L118" s="40"/>
      <c r="M118" s="181" t="s">
        <v>19</v>
      </c>
      <c r="N118" s="182" t="s">
        <v>39</v>
      </c>
      <c r="O118" s="65"/>
      <c r="P118" s="183">
        <f>O118*H118</f>
        <v>0</v>
      </c>
      <c r="Q118" s="183">
        <v>1.2999999999999999E-4</v>
      </c>
      <c r="R118" s="183">
        <f>Q118*H118</f>
        <v>1.2999999999999999E-3</v>
      </c>
      <c r="S118" s="183">
        <v>0</v>
      </c>
      <c r="T118" s="184">
        <f>S118*H118</f>
        <v>0</v>
      </c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  <c r="AR118" s="185" t="s">
        <v>134</v>
      </c>
      <c r="AT118" s="185" t="s">
        <v>129</v>
      </c>
      <c r="AU118" s="185" t="s">
        <v>78</v>
      </c>
      <c r="AY118" s="18" t="s">
        <v>126</v>
      </c>
      <c r="BE118" s="186">
        <f>IF(N118="základní",J118,0)</f>
        <v>0</v>
      </c>
      <c r="BF118" s="186">
        <f>IF(N118="snížená",J118,0)</f>
        <v>0</v>
      </c>
      <c r="BG118" s="186">
        <f>IF(N118="zákl. přenesená",J118,0)</f>
        <v>0</v>
      </c>
      <c r="BH118" s="186">
        <f>IF(N118="sníž. přenesená",J118,0)</f>
        <v>0</v>
      </c>
      <c r="BI118" s="186">
        <f>IF(N118="nulová",J118,0)</f>
        <v>0</v>
      </c>
      <c r="BJ118" s="18" t="s">
        <v>76</v>
      </c>
      <c r="BK118" s="186">
        <f>ROUND(I118*H118,2)</f>
        <v>0</v>
      </c>
      <c r="BL118" s="18" t="s">
        <v>134</v>
      </c>
      <c r="BM118" s="185" t="s">
        <v>182</v>
      </c>
    </row>
    <row r="119" spans="1:65" s="2" customFormat="1" ht="11.25">
      <c r="A119" s="35"/>
      <c r="B119" s="36"/>
      <c r="C119" s="37"/>
      <c r="D119" s="187" t="s">
        <v>136</v>
      </c>
      <c r="E119" s="37"/>
      <c r="F119" s="188" t="s">
        <v>183</v>
      </c>
      <c r="G119" s="37"/>
      <c r="H119" s="37"/>
      <c r="I119" s="189"/>
      <c r="J119" s="37"/>
      <c r="K119" s="37"/>
      <c r="L119" s="40"/>
      <c r="M119" s="190"/>
      <c r="N119" s="191"/>
      <c r="O119" s="65"/>
      <c r="P119" s="65"/>
      <c r="Q119" s="65"/>
      <c r="R119" s="65"/>
      <c r="S119" s="65"/>
      <c r="T119" s="66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T119" s="18" t="s">
        <v>136</v>
      </c>
      <c r="AU119" s="18" t="s">
        <v>78</v>
      </c>
    </row>
    <row r="120" spans="1:65" s="2" customFormat="1" ht="37.9" customHeight="1">
      <c r="A120" s="35"/>
      <c r="B120" s="36"/>
      <c r="C120" s="174" t="s">
        <v>184</v>
      </c>
      <c r="D120" s="174" t="s">
        <v>129</v>
      </c>
      <c r="E120" s="175" t="s">
        <v>185</v>
      </c>
      <c r="F120" s="176" t="s">
        <v>186</v>
      </c>
      <c r="G120" s="177" t="s">
        <v>132</v>
      </c>
      <c r="H120" s="178">
        <v>28</v>
      </c>
      <c r="I120" s="179"/>
      <c r="J120" s="180">
        <f>ROUND(I120*H120,2)</f>
        <v>0</v>
      </c>
      <c r="K120" s="176" t="s">
        <v>133</v>
      </c>
      <c r="L120" s="40"/>
      <c r="M120" s="181" t="s">
        <v>19</v>
      </c>
      <c r="N120" s="182" t="s">
        <v>39</v>
      </c>
      <c r="O120" s="65"/>
      <c r="P120" s="183">
        <f>O120*H120</f>
        <v>0</v>
      </c>
      <c r="Q120" s="183">
        <v>3.4999999999999997E-5</v>
      </c>
      <c r="R120" s="183">
        <f>Q120*H120</f>
        <v>9.7999999999999997E-4</v>
      </c>
      <c r="S120" s="183">
        <v>0</v>
      </c>
      <c r="T120" s="184">
        <f>S120*H120</f>
        <v>0</v>
      </c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  <c r="AR120" s="185" t="s">
        <v>134</v>
      </c>
      <c r="AT120" s="185" t="s">
        <v>129</v>
      </c>
      <c r="AU120" s="185" t="s">
        <v>78</v>
      </c>
      <c r="AY120" s="18" t="s">
        <v>126</v>
      </c>
      <c r="BE120" s="186">
        <f>IF(N120="základní",J120,0)</f>
        <v>0</v>
      </c>
      <c r="BF120" s="186">
        <f>IF(N120="snížená",J120,0)</f>
        <v>0</v>
      </c>
      <c r="BG120" s="186">
        <f>IF(N120="zákl. přenesená",J120,0)</f>
        <v>0</v>
      </c>
      <c r="BH120" s="186">
        <f>IF(N120="sníž. přenesená",J120,0)</f>
        <v>0</v>
      </c>
      <c r="BI120" s="186">
        <f>IF(N120="nulová",J120,0)</f>
        <v>0</v>
      </c>
      <c r="BJ120" s="18" t="s">
        <v>76</v>
      </c>
      <c r="BK120" s="186">
        <f>ROUND(I120*H120,2)</f>
        <v>0</v>
      </c>
      <c r="BL120" s="18" t="s">
        <v>134</v>
      </c>
      <c r="BM120" s="185" t="s">
        <v>187</v>
      </c>
    </row>
    <row r="121" spans="1:65" s="2" customFormat="1" ht="11.25">
      <c r="A121" s="35"/>
      <c r="B121" s="36"/>
      <c r="C121" s="37"/>
      <c r="D121" s="187" t="s">
        <v>136</v>
      </c>
      <c r="E121" s="37"/>
      <c r="F121" s="188" t="s">
        <v>188</v>
      </c>
      <c r="G121" s="37"/>
      <c r="H121" s="37"/>
      <c r="I121" s="189"/>
      <c r="J121" s="37"/>
      <c r="K121" s="37"/>
      <c r="L121" s="40"/>
      <c r="M121" s="190"/>
      <c r="N121" s="191"/>
      <c r="O121" s="65"/>
      <c r="P121" s="65"/>
      <c r="Q121" s="65"/>
      <c r="R121" s="65"/>
      <c r="S121" s="65"/>
      <c r="T121" s="66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T121" s="18" t="s">
        <v>136</v>
      </c>
      <c r="AU121" s="18" t="s">
        <v>78</v>
      </c>
    </row>
    <row r="122" spans="1:65" s="2" customFormat="1" ht="24.2" customHeight="1">
      <c r="A122" s="35"/>
      <c r="B122" s="36"/>
      <c r="C122" s="174" t="s">
        <v>189</v>
      </c>
      <c r="D122" s="174" t="s">
        <v>129</v>
      </c>
      <c r="E122" s="175" t="s">
        <v>190</v>
      </c>
      <c r="F122" s="176" t="s">
        <v>191</v>
      </c>
      <c r="G122" s="177" t="s">
        <v>132</v>
      </c>
      <c r="H122" s="178">
        <v>16</v>
      </c>
      <c r="I122" s="179"/>
      <c r="J122" s="180">
        <f>ROUND(I122*H122,2)</f>
        <v>0</v>
      </c>
      <c r="K122" s="176" t="s">
        <v>133</v>
      </c>
      <c r="L122" s="40"/>
      <c r="M122" s="181" t="s">
        <v>19</v>
      </c>
      <c r="N122" s="182" t="s">
        <v>39</v>
      </c>
      <c r="O122" s="65"/>
      <c r="P122" s="183">
        <f>O122*H122</f>
        <v>0</v>
      </c>
      <c r="Q122" s="183">
        <v>6.2500000000000003E-6</v>
      </c>
      <c r="R122" s="183">
        <f>Q122*H122</f>
        <v>1E-4</v>
      </c>
      <c r="S122" s="183">
        <v>0</v>
      </c>
      <c r="T122" s="184">
        <f>S122*H122</f>
        <v>0</v>
      </c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R122" s="185" t="s">
        <v>134</v>
      </c>
      <c r="AT122" s="185" t="s">
        <v>129</v>
      </c>
      <c r="AU122" s="185" t="s">
        <v>78</v>
      </c>
      <c r="AY122" s="18" t="s">
        <v>126</v>
      </c>
      <c r="BE122" s="186">
        <f>IF(N122="základní",J122,0)</f>
        <v>0</v>
      </c>
      <c r="BF122" s="186">
        <f>IF(N122="snížená",J122,0)</f>
        <v>0</v>
      </c>
      <c r="BG122" s="186">
        <f>IF(N122="zákl. přenesená",J122,0)</f>
        <v>0</v>
      </c>
      <c r="BH122" s="186">
        <f>IF(N122="sníž. přenesená",J122,0)</f>
        <v>0</v>
      </c>
      <c r="BI122" s="186">
        <f>IF(N122="nulová",J122,0)</f>
        <v>0</v>
      </c>
      <c r="BJ122" s="18" t="s">
        <v>76</v>
      </c>
      <c r="BK122" s="186">
        <f>ROUND(I122*H122,2)</f>
        <v>0</v>
      </c>
      <c r="BL122" s="18" t="s">
        <v>134</v>
      </c>
      <c r="BM122" s="185" t="s">
        <v>192</v>
      </c>
    </row>
    <row r="123" spans="1:65" s="2" customFormat="1" ht="11.25">
      <c r="A123" s="35"/>
      <c r="B123" s="36"/>
      <c r="C123" s="37"/>
      <c r="D123" s="187" t="s">
        <v>136</v>
      </c>
      <c r="E123" s="37"/>
      <c r="F123" s="188" t="s">
        <v>193</v>
      </c>
      <c r="G123" s="37"/>
      <c r="H123" s="37"/>
      <c r="I123" s="189"/>
      <c r="J123" s="37"/>
      <c r="K123" s="37"/>
      <c r="L123" s="40"/>
      <c r="M123" s="190"/>
      <c r="N123" s="191"/>
      <c r="O123" s="65"/>
      <c r="P123" s="65"/>
      <c r="Q123" s="65"/>
      <c r="R123" s="65"/>
      <c r="S123" s="65"/>
      <c r="T123" s="66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T123" s="18" t="s">
        <v>136</v>
      </c>
      <c r="AU123" s="18" t="s">
        <v>78</v>
      </c>
    </row>
    <row r="124" spans="1:65" s="2" customFormat="1" ht="33" customHeight="1">
      <c r="A124" s="35"/>
      <c r="B124" s="36"/>
      <c r="C124" s="174" t="s">
        <v>194</v>
      </c>
      <c r="D124" s="174" t="s">
        <v>129</v>
      </c>
      <c r="E124" s="175" t="s">
        <v>195</v>
      </c>
      <c r="F124" s="176" t="s">
        <v>196</v>
      </c>
      <c r="G124" s="177" t="s">
        <v>132</v>
      </c>
      <c r="H124" s="178">
        <v>8</v>
      </c>
      <c r="I124" s="179"/>
      <c r="J124" s="180">
        <f>ROUND(I124*H124,2)</f>
        <v>0</v>
      </c>
      <c r="K124" s="176" t="s">
        <v>133</v>
      </c>
      <c r="L124" s="40"/>
      <c r="M124" s="181" t="s">
        <v>19</v>
      </c>
      <c r="N124" s="182" t="s">
        <v>39</v>
      </c>
      <c r="O124" s="65"/>
      <c r="P124" s="183">
        <f>O124*H124</f>
        <v>0</v>
      </c>
      <c r="Q124" s="183">
        <v>4.0000000000000003E-5</v>
      </c>
      <c r="R124" s="183">
        <f>Q124*H124</f>
        <v>3.2000000000000003E-4</v>
      </c>
      <c r="S124" s="183">
        <v>0</v>
      </c>
      <c r="T124" s="184">
        <f>S124*H124</f>
        <v>0</v>
      </c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R124" s="185" t="s">
        <v>134</v>
      </c>
      <c r="AT124" s="185" t="s">
        <v>129</v>
      </c>
      <c r="AU124" s="185" t="s">
        <v>78</v>
      </c>
      <c r="AY124" s="18" t="s">
        <v>126</v>
      </c>
      <c r="BE124" s="186">
        <f>IF(N124="základní",J124,0)</f>
        <v>0</v>
      </c>
      <c r="BF124" s="186">
        <f>IF(N124="snížená",J124,0)</f>
        <v>0</v>
      </c>
      <c r="BG124" s="186">
        <f>IF(N124="zákl. přenesená",J124,0)</f>
        <v>0</v>
      </c>
      <c r="BH124" s="186">
        <f>IF(N124="sníž. přenesená",J124,0)</f>
        <v>0</v>
      </c>
      <c r="BI124" s="186">
        <f>IF(N124="nulová",J124,0)</f>
        <v>0</v>
      </c>
      <c r="BJ124" s="18" t="s">
        <v>76</v>
      </c>
      <c r="BK124" s="186">
        <f>ROUND(I124*H124,2)</f>
        <v>0</v>
      </c>
      <c r="BL124" s="18" t="s">
        <v>134</v>
      </c>
      <c r="BM124" s="185" t="s">
        <v>197</v>
      </c>
    </row>
    <row r="125" spans="1:65" s="2" customFormat="1" ht="11.25">
      <c r="A125" s="35"/>
      <c r="B125" s="36"/>
      <c r="C125" s="37"/>
      <c r="D125" s="187" t="s">
        <v>136</v>
      </c>
      <c r="E125" s="37"/>
      <c r="F125" s="188" t="s">
        <v>198</v>
      </c>
      <c r="G125" s="37"/>
      <c r="H125" s="37"/>
      <c r="I125" s="189"/>
      <c r="J125" s="37"/>
      <c r="K125" s="37"/>
      <c r="L125" s="40"/>
      <c r="M125" s="190"/>
      <c r="N125" s="191"/>
      <c r="O125" s="65"/>
      <c r="P125" s="65"/>
      <c r="Q125" s="65"/>
      <c r="R125" s="65"/>
      <c r="S125" s="65"/>
      <c r="T125" s="66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T125" s="18" t="s">
        <v>136</v>
      </c>
      <c r="AU125" s="18" t="s">
        <v>78</v>
      </c>
    </row>
    <row r="126" spans="1:65" s="2" customFormat="1" ht="44.25" customHeight="1">
      <c r="A126" s="35"/>
      <c r="B126" s="36"/>
      <c r="C126" s="174" t="s">
        <v>199</v>
      </c>
      <c r="D126" s="174" t="s">
        <v>129</v>
      </c>
      <c r="E126" s="175" t="s">
        <v>200</v>
      </c>
      <c r="F126" s="176" t="s">
        <v>201</v>
      </c>
      <c r="G126" s="177" t="s">
        <v>132</v>
      </c>
      <c r="H126" s="178">
        <v>1.8</v>
      </c>
      <c r="I126" s="179"/>
      <c r="J126" s="180">
        <f>ROUND(I126*H126,2)</f>
        <v>0</v>
      </c>
      <c r="K126" s="176" t="s">
        <v>133</v>
      </c>
      <c r="L126" s="40"/>
      <c r="M126" s="181" t="s">
        <v>19</v>
      </c>
      <c r="N126" s="182" t="s">
        <v>39</v>
      </c>
      <c r="O126" s="65"/>
      <c r="P126" s="183">
        <f>O126*H126</f>
        <v>0</v>
      </c>
      <c r="Q126" s="183">
        <v>0</v>
      </c>
      <c r="R126" s="183">
        <f>Q126*H126</f>
        <v>0</v>
      </c>
      <c r="S126" s="183">
        <v>0.26100000000000001</v>
      </c>
      <c r="T126" s="184">
        <f>S126*H126</f>
        <v>0.46980000000000005</v>
      </c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R126" s="185" t="s">
        <v>134</v>
      </c>
      <c r="AT126" s="185" t="s">
        <v>129</v>
      </c>
      <c r="AU126" s="185" t="s">
        <v>78</v>
      </c>
      <c r="AY126" s="18" t="s">
        <v>126</v>
      </c>
      <c r="BE126" s="186">
        <f>IF(N126="základní",J126,0)</f>
        <v>0</v>
      </c>
      <c r="BF126" s="186">
        <f>IF(N126="snížená",J126,0)</f>
        <v>0</v>
      </c>
      <c r="BG126" s="186">
        <f>IF(N126="zákl. přenesená",J126,0)</f>
        <v>0</v>
      </c>
      <c r="BH126" s="186">
        <f>IF(N126="sníž. přenesená",J126,0)</f>
        <v>0</v>
      </c>
      <c r="BI126" s="186">
        <f>IF(N126="nulová",J126,0)</f>
        <v>0</v>
      </c>
      <c r="BJ126" s="18" t="s">
        <v>76</v>
      </c>
      <c r="BK126" s="186">
        <f>ROUND(I126*H126,2)</f>
        <v>0</v>
      </c>
      <c r="BL126" s="18" t="s">
        <v>134</v>
      </c>
      <c r="BM126" s="185" t="s">
        <v>202</v>
      </c>
    </row>
    <row r="127" spans="1:65" s="2" customFormat="1" ht="11.25">
      <c r="A127" s="35"/>
      <c r="B127" s="36"/>
      <c r="C127" s="37"/>
      <c r="D127" s="187" t="s">
        <v>136</v>
      </c>
      <c r="E127" s="37"/>
      <c r="F127" s="188" t="s">
        <v>203</v>
      </c>
      <c r="G127" s="37"/>
      <c r="H127" s="37"/>
      <c r="I127" s="189"/>
      <c r="J127" s="37"/>
      <c r="K127" s="37"/>
      <c r="L127" s="40"/>
      <c r="M127" s="190"/>
      <c r="N127" s="191"/>
      <c r="O127" s="65"/>
      <c r="P127" s="65"/>
      <c r="Q127" s="65"/>
      <c r="R127" s="65"/>
      <c r="S127" s="65"/>
      <c r="T127" s="66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T127" s="18" t="s">
        <v>136</v>
      </c>
      <c r="AU127" s="18" t="s">
        <v>78</v>
      </c>
    </row>
    <row r="128" spans="1:65" s="2" customFormat="1" ht="44.25" customHeight="1">
      <c r="A128" s="35"/>
      <c r="B128" s="36"/>
      <c r="C128" s="174" t="s">
        <v>8</v>
      </c>
      <c r="D128" s="174" t="s">
        <v>129</v>
      </c>
      <c r="E128" s="175" t="s">
        <v>204</v>
      </c>
      <c r="F128" s="176" t="s">
        <v>205</v>
      </c>
      <c r="G128" s="177" t="s">
        <v>132</v>
      </c>
      <c r="H128" s="178">
        <v>4.08</v>
      </c>
      <c r="I128" s="179"/>
      <c r="J128" s="180">
        <f>ROUND(I128*H128,2)</f>
        <v>0</v>
      </c>
      <c r="K128" s="176" t="s">
        <v>133</v>
      </c>
      <c r="L128" s="40"/>
      <c r="M128" s="181" t="s">
        <v>19</v>
      </c>
      <c r="N128" s="182" t="s">
        <v>39</v>
      </c>
      <c r="O128" s="65"/>
      <c r="P128" s="183">
        <f>O128*H128</f>
        <v>0</v>
      </c>
      <c r="Q128" s="183">
        <v>0</v>
      </c>
      <c r="R128" s="183">
        <f>Q128*H128</f>
        <v>0</v>
      </c>
      <c r="S128" s="183">
        <v>5.7000000000000002E-2</v>
      </c>
      <c r="T128" s="184">
        <f>S128*H128</f>
        <v>0.23256000000000002</v>
      </c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R128" s="185" t="s">
        <v>134</v>
      </c>
      <c r="AT128" s="185" t="s">
        <v>129</v>
      </c>
      <c r="AU128" s="185" t="s">
        <v>78</v>
      </c>
      <c r="AY128" s="18" t="s">
        <v>126</v>
      </c>
      <c r="BE128" s="186">
        <f>IF(N128="základní",J128,0)</f>
        <v>0</v>
      </c>
      <c r="BF128" s="186">
        <f>IF(N128="snížená",J128,0)</f>
        <v>0</v>
      </c>
      <c r="BG128" s="186">
        <f>IF(N128="zákl. přenesená",J128,0)</f>
        <v>0</v>
      </c>
      <c r="BH128" s="186">
        <f>IF(N128="sníž. přenesená",J128,0)</f>
        <v>0</v>
      </c>
      <c r="BI128" s="186">
        <f>IF(N128="nulová",J128,0)</f>
        <v>0</v>
      </c>
      <c r="BJ128" s="18" t="s">
        <v>76</v>
      </c>
      <c r="BK128" s="186">
        <f>ROUND(I128*H128,2)</f>
        <v>0</v>
      </c>
      <c r="BL128" s="18" t="s">
        <v>134</v>
      </c>
      <c r="BM128" s="185" t="s">
        <v>206</v>
      </c>
    </row>
    <row r="129" spans="1:65" s="2" customFormat="1" ht="11.25">
      <c r="A129" s="35"/>
      <c r="B129" s="36"/>
      <c r="C129" s="37"/>
      <c r="D129" s="187" t="s">
        <v>136</v>
      </c>
      <c r="E129" s="37"/>
      <c r="F129" s="188" t="s">
        <v>207</v>
      </c>
      <c r="G129" s="37"/>
      <c r="H129" s="37"/>
      <c r="I129" s="189"/>
      <c r="J129" s="37"/>
      <c r="K129" s="37"/>
      <c r="L129" s="40"/>
      <c r="M129" s="190"/>
      <c r="N129" s="191"/>
      <c r="O129" s="65"/>
      <c r="P129" s="65"/>
      <c r="Q129" s="65"/>
      <c r="R129" s="65"/>
      <c r="S129" s="65"/>
      <c r="T129" s="66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T129" s="18" t="s">
        <v>136</v>
      </c>
      <c r="AU129" s="18" t="s">
        <v>78</v>
      </c>
    </row>
    <row r="130" spans="1:65" s="2" customFormat="1" ht="55.5" customHeight="1">
      <c r="A130" s="35"/>
      <c r="B130" s="36"/>
      <c r="C130" s="174" t="s">
        <v>208</v>
      </c>
      <c r="D130" s="174" t="s">
        <v>129</v>
      </c>
      <c r="E130" s="175" t="s">
        <v>209</v>
      </c>
      <c r="F130" s="176" t="s">
        <v>210</v>
      </c>
      <c r="G130" s="177" t="s">
        <v>164</v>
      </c>
      <c r="H130" s="178">
        <v>6</v>
      </c>
      <c r="I130" s="179"/>
      <c r="J130" s="180">
        <f>ROUND(I130*H130,2)</f>
        <v>0</v>
      </c>
      <c r="K130" s="176" t="s">
        <v>133</v>
      </c>
      <c r="L130" s="40"/>
      <c r="M130" s="181" t="s">
        <v>19</v>
      </c>
      <c r="N130" s="182" t="s">
        <v>39</v>
      </c>
      <c r="O130" s="65"/>
      <c r="P130" s="183">
        <f>O130*H130</f>
        <v>0</v>
      </c>
      <c r="Q130" s="183">
        <v>0</v>
      </c>
      <c r="R130" s="183">
        <f>Q130*H130</f>
        <v>0</v>
      </c>
      <c r="S130" s="183">
        <v>5.3999999999999999E-2</v>
      </c>
      <c r="T130" s="184">
        <f>S130*H130</f>
        <v>0.32400000000000001</v>
      </c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R130" s="185" t="s">
        <v>134</v>
      </c>
      <c r="AT130" s="185" t="s">
        <v>129</v>
      </c>
      <c r="AU130" s="185" t="s">
        <v>78</v>
      </c>
      <c r="AY130" s="18" t="s">
        <v>126</v>
      </c>
      <c r="BE130" s="186">
        <f>IF(N130="základní",J130,0)</f>
        <v>0</v>
      </c>
      <c r="BF130" s="186">
        <f>IF(N130="snížená",J130,0)</f>
        <v>0</v>
      </c>
      <c r="BG130" s="186">
        <f>IF(N130="zákl. přenesená",J130,0)</f>
        <v>0</v>
      </c>
      <c r="BH130" s="186">
        <f>IF(N130="sníž. přenesená",J130,0)</f>
        <v>0</v>
      </c>
      <c r="BI130" s="186">
        <f>IF(N130="nulová",J130,0)</f>
        <v>0</v>
      </c>
      <c r="BJ130" s="18" t="s">
        <v>76</v>
      </c>
      <c r="BK130" s="186">
        <f>ROUND(I130*H130,2)</f>
        <v>0</v>
      </c>
      <c r="BL130" s="18" t="s">
        <v>134</v>
      </c>
      <c r="BM130" s="185" t="s">
        <v>211</v>
      </c>
    </row>
    <row r="131" spans="1:65" s="2" customFormat="1" ht="11.25">
      <c r="A131" s="35"/>
      <c r="B131" s="36"/>
      <c r="C131" s="37"/>
      <c r="D131" s="187" t="s">
        <v>136</v>
      </c>
      <c r="E131" s="37"/>
      <c r="F131" s="188" t="s">
        <v>212</v>
      </c>
      <c r="G131" s="37"/>
      <c r="H131" s="37"/>
      <c r="I131" s="189"/>
      <c r="J131" s="37"/>
      <c r="K131" s="37"/>
      <c r="L131" s="40"/>
      <c r="M131" s="190"/>
      <c r="N131" s="191"/>
      <c r="O131" s="65"/>
      <c r="P131" s="65"/>
      <c r="Q131" s="65"/>
      <c r="R131" s="65"/>
      <c r="S131" s="65"/>
      <c r="T131" s="66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T131" s="18" t="s">
        <v>136</v>
      </c>
      <c r="AU131" s="18" t="s">
        <v>78</v>
      </c>
    </row>
    <row r="132" spans="1:65" s="2" customFormat="1" ht="37.9" customHeight="1">
      <c r="A132" s="35"/>
      <c r="B132" s="36"/>
      <c r="C132" s="174" t="s">
        <v>213</v>
      </c>
      <c r="D132" s="174" t="s">
        <v>129</v>
      </c>
      <c r="E132" s="175" t="s">
        <v>214</v>
      </c>
      <c r="F132" s="176" t="s">
        <v>215</v>
      </c>
      <c r="G132" s="177" t="s">
        <v>164</v>
      </c>
      <c r="H132" s="178">
        <v>4</v>
      </c>
      <c r="I132" s="179"/>
      <c r="J132" s="180">
        <f>ROUND(I132*H132,2)</f>
        <v>0</v>
      </c>
      <c r="K132" s="176" t="s">
        <v>133</v>
      </c>
      <c r="L132" s="40"/>
      <c r="M132" s="181" t="s">
        <v>19</v>
      </c>
      <c r="N132" s="182" t="s">
        <v>39</v>
      </c>
      <c r="O132" s="65"/>
      <c r="P132" s="183">
        <f>O132*H132</f>
        <v>0</v>
      </c>
      <c r="Q132" s="183">
        <v>0</v>
      </c>
      <c r="R132" s="183">
        <f>Q132*H132</f>
        <v>0</v>
      </c>
      <c r="S132" s="183">
        <v>2.5999999999999999E-2</v>
      </c>
      <c r="T132" s="184">
        <f>S132*H132</f>
        <v>0.104</v>
      </c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R132" s="185" t="s">
        <v>134</v>
      </c>
      <c r="AT132" s="185" t="s">
        <v>129</v>
      </c>
      <c r="AU132" s="185" t="s">
        <v>78</v>
      </c>
      <c r="AY132" s="18" t="s">
        <v>126</v>
      </c>
      <c r="BE132" s="186">
        <f>IF(N132="základní",J132,0)</f>
        <v>0</v>
      </c>
      <c r="BF132" s="186">
        <f>IF(N132="snížená",J132,0)</f>
        <v>0</v>
      </c>
      <c r="BG132" s="186">
        <f>IF(N132="zákl. přenesená",J132,0)</f>
        <v>0</v>
      </c>
      <c r="BH132" s="186">
        <f>IF(N132="sníž. přenesená",J132,0)</f>
        <v>0</v>
      </c>
      <c r="BI132" s="186">
        <f>IF(N132="nulová",J132,0)</f>
        <v>0</v>
      </c>
      <c r="BJ132" s="18" t="s">
        <v>76</v>
      </c>
      <c r="BK132" s="186">
        <f>ROUND(I132*H132,2)</f>
        <v>0</v>
      </c>
      <c r="BL132" s="18" t="s">
        <v>134</v>
      </c>
      <c r="BM132" s="185" t="s">
        <v>216</v>
      </c>
    </row>
    <row r="133" spans="1:65" s="2" customFormat="1" ht="11.25">
      <c r="A133" s="35"/>
      <c r="B133" s="36"/>
      <c r="C133" s="37"/>
      <c r="D133" s="187" t="s">
        <v>136</v>
      </c>
      <c r="E133" s="37"/>
      <c r="F133" s="188" t="s">
        <v>217</v>
      </c>
      <c r="G133" s="37"/>
      <c r="H133" s="37"/>
      <c r="I133" s="189"/>
      <c r="J133" s="37"/>
      <c r="K133" s="37"/>
      <c r="L133" s="40"/>
      <c r="M133" s="190"/>
      <c r="N133" s="191"/>
      <c r="O133" s="65"/>
      <c r="P133" s="65"/>
      <c r="Q133" s="65"/>
      <c r="R133" s="65"/>
      <c r="S133" s="65"/>
      <c r="T133" s="66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T133" s="18" t="s">
        <v>136</v>
      </c>
      <c r="AU133" s="18" t="s">
        <v>78</v>
      </c>
    </row>
    <row r="134" spans="1:65" s="2" customFormat="1" ht="37.9" customHeight="1">
      <c r="A134" s="35"/>
      <c r="B134" s="36"/>
      <c r="C134" s="174" t="s">
        <v>218</v>
      </c>
      <c r="D134" s="174" t="s">
        <v>129</v>
      </c>
      <c r="E134" s="175" t="s">
        <v>219</v>
      </c>
      <c r="F134" s="176" t="s">
        <v>220</v>
      </c>
      <c r="G134" s="177" t="s">
        <v>175</v>
      </c>
      <c r="H134" s="178">
        <v>32</v>
      </c>
      <c r="I134" s="179"/>
      <c r="J134" s="180">
        <f>ROUND(I134*H134,2)</f>
        <v>0</v>
      </c>
      <c r="K134" s="176" t="s">
        <v>133</v>
      </c>
      <c r="L134" s="40"/>
      <c r="M134" s="181" t="s">
        <v>19</v>
      </c>
      <c r="N134" s="182" t="s">
        <v>39</v>
      </c>
      <c r="O134" s="65"/>
      <c r="P134" s="183">
        <f>O134*H134</f>
        <v>0</v>
      </c>
      <c r="Q134" s="183">
        <v>0</v>
      </c>
      <c r="R134" s="183">
        <f>Q134*H134</f>
        <v>0</v>
      </c>
      <c r="S134" s="183">
        <v>3.0000000000000001E-3</v>
      </c>
      <c r="T134" s="184">
        <f>S134*H134</f>
        <v>9.6000000000000002E-2</v>
      </c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R134" s="185" t="s">
        <v>134</v>
      </c>
      <c r="AT134" s="185" t="s">
        <v>129</v>
      </c>
      <c r="AU134" s="185" t="s">
        <v>78</v>
      </c>
      <c r="AY134" s="18" t="s">
        <v>126</v>
      </c>
      <c r="BE134" s="186">
        <f>IF(N134="základní",J134,0)</f>
        <v>0</v>
      </c>
      <c r="BF134" s="186">
        <f>IF(N134="snížená",J134,0)</f>
        <v>0</v>
      </c>
      <c r="BG134" s="186">
        <f>IF(N134="zákl. přenesená",J134,0)</f>
        <v>0</v>
      </c>
      <c r="BH134" s="186">
        <f>IF(N134="sníž. přenesená",J134,0)</f>
        <v>0</v>
      </c>
      <c r="BI134" s="186">
        <f>IF(N134="nulová",J134,0)</f>
        <v>0</v>
      </c>
      <c r="BJ134" s="18" t="s">
        <v>76</v>
      </c>
      <c r="BK134" s="186">
        <f>ROUND(I134*H134,2)</f>
        <v>0</v>
      </c>
      <c r="BL134" s="18" t="s">
        <v>134</v>
      </c>
      <c r="BM134" s="185" t="s">
        <v>221</v>
      </c>
    </row>
    <row r="135" spans="1:65" s="2" customFormat="1" ht="11.25">
      <c r="A135" s="35"/>
      <c r="B135" s="36"/>
      <c r="C135" s="37"/>
      <c r="D135" s="187" t="s">
        <v>136</v>
      </c>
      <c r="E135" s="37"/>
      <c r="F135" s="188" t="s">
        <v>222</v>
      </c>
      <c r="G135" s="37"/>
      <c r="H135" s="37"/>
      <c r="I135" s="189"/>
      <c r="J135" s="37"/>
      <c r="K135" s="37"/>
      <c r="L135" s="40"/>
      <c r="M135" s="190"/>
      <c r="N135" s="191"/>
      <c r="O135" s="65"/>
      <c r="P135" s="65"/>
      <c r="Q135" s="65"/>
      <c r="R135" s="65"/>
      <c r="S135" s="65"/>
      <c r="T135" s="66"/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T135" s="18" t="s">
        <v>136</v>
      </c>
      <c r="AU135" s="18" t="s">
        <v>78</v>
      </c>
    </row>
    <row r="136" spans="1:65" s="13" customFormat="1" ht="11.25">
      <c r="B136" s="192"/>
      <c r="C136" s="193"/>
      <c r="D136" s="194" t="s">
        <v>223</v>
      </c>
      <c r="E136" s="195" t="s">
        <v>19</v>
      </c>
      <c r="F136" s="196" t="s">
        <v>224</v>
      </c>
      <c r="G136" s="193"/>
      <c r="H136" s="197">
        <v>32</v>
      </c>
      <c r="I136" s="198"/>
      <c r="J136" s="193"/>
      <c r="K136" s="193"/>
      <c r="L136" s="199"/>
      <c r="M136" s="200"/>
      <c r="N136" s="201"/>
      <c r="O136" s="201"/>
      <c r="P136" s="201"/>
      <c r="Q136" s="201"/>
      <c r="R136" s="201"/>
      <c r="S136" s="201"/>
      <c r="T136" s="202"/>
      <c r="AT136" s="203" t="s">
        <v>223</v>
      </c>
      <c r="AU136" s="203" t="s">
        <v>78</v>
      </c>
      <c r="AV136" s="13" t="s">
        <v>78</v>
      </c>
      <c r="AW136" s="13" t="s">
        <v>30</v>
      </c>
      <c r="AX136" s="13" t="s">
        <v>76</v>
      </c>
      <c r="AY136" s="203" t="s">
        <v>126</v>
      </c>
    </row>
    <row r="137" spans="1:65" s="2" customFormat="1" ht="37.9" customHeight="1">
      <c r="A137" s="35"/>
      <c r="B137" s="36"/>
      <c r="C137" s="174" t="s">
        <v>225</v>
      </c>
      <c r="D137" s="174" t="s">
        <v>129</v>
      </c>
      <c r="E137" s="175" t="s">
        <v>226</v>
      </c>
      <c r="F137" s="176" t="s">
        <v>227</v>
      </c>
      <c r="G137" s="177" t="s">
        <v>132</v>
      </c>
      <c r="H137" s="178">
        <v>13.28</v>
      </c>
      <c r="I137" s="179"/>
      <c r="J137" s="180">
        <f>ROUND(I137*H137,2)</f>
        <v>0</v>
      </c>
      <c r="K137" s="176" t="s">
        <v>133</v>
      </c>
      <c r="L137" s="40"/>
      <c r="M137" s="181" t="s">
        <v>19</v>
      </c>
      <c r="N137" s="182" t="s">
        <v>39</v>
      </c>
      <c r="O137" s="65"/>
      <c r="P137" s="183">
        <f>O137*H137</f>
        <v>0</v>
      </c>
      <c r="Q137" s="183">
        <v>0</v>
      </c>
      <c r="R137" s="183">
        <f>Q137*H137</f>
        <v>0</v>
      </c>
      <c r="S137" s="183">
        <v>6.8000000000000005E-2</v>
      </c>
      <c r="T137" s="184">
        <f>S137*H137</f>
        <v>0.90304000000000006</v>
      </c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R137" s="185" t="s">
        <v>134</v>
      </c>
      <c r="AT137" s="185" t="s">
        <v>129</v>
      </c>
      <c r="AU137" s="185" t="s">
        <v>78</v>
      </c>
      <c r="AY137" s="18" t="s">
        <v>126</v>
      </c>
      <c r="BE137" s="186">
        <f>IF(N137="základní",J137,0)</f>
        <v>0</v>
      </c>
      <c r="BF137" s="186">
        <f>IF(N137="snížená",J137,0)</f>
        <v>0</v>
      </c>
      <c r="BG137" s="186">
        <f>IF(N137="zákl. přenesená",J137,0)</f>
        <v>0</v>
      </c>
      <c r="BH137" s="186">
        <f>IF(N137="sníž. přenesená",J137,0)</f>
        <v>0</v>
      </c>
      <c r="BI137" s="186">
        <f>IF(N137="nulová",J137,0)</f>
        <v>0</v>
      </c>
      <c r="BJ137" s="18" t="s">
        <v>76</v>
      </c>
      <c r="BK137" s="186">
        <f>ROUND(I137*H137,2)</f>
        <v>0</v>
      </c>
      <c r="BL137" s="18" t="s">
        <v>134</v>
      </c>
      <c r="BM137" s="185" t="s">
        <v>228</v>
      </c>
    </row>
    <row r="138" spans="1:65" s="2" customFormat="1" ht="11.25">
      <c r="A138" s="35"/>
      <c r="B138" s="36"/>
      <c r="C138" s="37"/>
      <c r="D138" s="187" t="s">
        <v>136</v>
      </c>
      <c r="E138" s="37"/>
      <c r="F138" s="188" t="s">
        <v>229</v>
      </c>
      <c r="G138" s="37"/>
      <c r="H138" s="37"/>
      <c r="I138" s="189"/>
      <c r="J138" s="37"/>
      <c r="K138" s="37"/>
      <c r="L138" s="40"/>
      <c r="M138" s="190"/>
      <c r="N138" s="191"/>
      <c r="O138" s="65"/>
      <c r="P138" s="65"/>
      <c r="Q138" s="65"/>
      <c r="R138" s="65"/>
      <c r="S138" s="65"/>
      <c r="T138" s="66"/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T138" s="18" t="s">
        <v>136</v>
      </c>
      <c r="AU138" s="18" t="s">
        <v>78</v>
      </c>
    </row>
    <row r="139" spans="1:65" s="12" customFormat="1" ht="22.9" customHeight="1">
      <c r="B139" s="158"/>
      <c r="C139" s="159"/>
      <c r="D139" s="160" t="s">
        <v>67</v>
      </c>
      <c r="E139" s="172" t="s">
        <v>230</v>
      </c>
      <c r="F139" s="172" t="s">
        <v>231</v>
      </c>
      <c r="G139" s="159"/>
      <c r="H139" s="159"/>
      <c r="I139" s="162"/>
      <c r="J139" s="173">
        <f>BK139</f>
        <v>0</v>
      </c>
      <c r="K139" s="159"/>
      <c r="L139" s="164"/>
      <c r="M139" s="165"/>
      <c r="N139" s="166"/>
      <c r="O139" s="166"/>
      <c r="P139" s="167">
        <f>SUM(P140:P149)</f>
        <v>0</v>
      </c>
      <c r="Q139" s="166"/>
      <c r="R139" s="167">
        <f>SUM(R140:R149)</f>
        <v>0</v>
      </c>
      <c r="S139" s="166"/>
      <c r="T139" s="168">
        <f>SUM(T140:T149)</f>
        <v>0</v>
      </c>
      <c r="AR139" s="169" t="s">
        <v>76</v>
      </c>
      <c r="AT139" s="170" t="s">
        <v>67</v>
      </c>
      <c r="AU139" s="170" t="s">
        <v>76</v>
      </c>
      <c r="AY139" s="169" t="s">
        <v>126</v>
      </c>
      <c r="BK139" s="171">
        <f>SUM(BK140:BK149)</f>
        <v>0</v>
      </c>
    </row>
    <row r="140" spans="1:65" s="2" customFormat="1" ht="37.9" customHeight="1">
      <c r="A140" s="35"/>
      <c r="B140" s="36"/>
      <c r="C140" s="174" t="s">
        <v>232</v>
      </c>
      <c r="D140" s="174" t="s">
        <v>129</v>
      </c>
      <c r="E140" s="175" t="s">
        <v>233</v>
      </c>
      <c r="F140" s="176" t="s">
        <v>234</v>
      </c>
      <c r="G140" s="177" t="s">
        <v>235</v>
      </c>
      <c r="H140" s="178">
        <v>2.5249999999999999</v>
      </c>
      <c r="I140" s="179"/>
      <c r="J140" s="180">
        <f>ROUND(I140*H140,2)</f>
        <v>0</v>
      </c>
      <c r="K140" s="176" t="s">
        <v>133</v>
      </c>
      <c r="L140" s="40"/>
      <c r="M140" s="181" t="s">
        <v>19</v>
      </c>
      <c r="N140" s="182" t="s">
        <v>39</v>
      </c>
      <c r="O140" s="65"/>
      <c r="P140" s="183">
        <f>O140*H140</f>
        <v>0</v>
      </c>
      <c r="Q140" s="183">
        <v>0</v>
      </c>
      <c r="R140" s="183">
        <f>Q140*H140</f>
        <v>0</v>
      </c>
      <c r="S140" s="183">
        <v>0</v>
      </c>
      <c r="T140" s="184">
        <f>S140*H140</f>
        <v>0</v>
      </c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R140" s="185" t="s">
        <v>134</v>
      </c>
      <c r="AT140" s="185" t="s">
        <v>129</v>
      </c>
      <c r="AU140" s="185" t="s">
        <v>78</v>
      </c>
      <c r="AY140" s="18" t="s">
        <v>126</v>
      </c>
      <c r="BE140" s="186">
        <f>IF(N140="základní",J140,0)</f>
        <v>0</v>
      </c>
      <c r="BF140" s="186">
        <f>IF(N140="snížená",J140,0)</f>
        <v>0</v>
      </c>
      <c r="BG140" s="186">
        <f>IF(N140="zákl. přenesená",J140,0)</f>
        <v>0</v>
      </c>
      <c r="BH140" s="186">
        <f>IF(N140="sníž. přenesená",J140,0)</f>
        <v>0</v>
      </c>
      <c r="BI140" s="186">
        <f>IF(N140="nulová",J140,0)</f>
        <v>0</v>
      </c>
      <c r="BJ140" s="18" t="s">
        <v>76</v>
      </c>
      <c r="BK140" s="186">
        <f>ROUND(I140*H140,2)</f>
        <v>0</v>
      </c>
      <c r="BL140" s="18" t="s">
        <v>134</v>
      </c>
      <c r="BM140" s="185" t="s">
        <v>236</v>
      </c>
    </row>
    <row r="141" spans="1:65" s="2" customFormat="1" ht="11.25">
      <c r="A141" s="35"/>
      <c r="B141" s="36"/>
      <c r="C141" s="37"/>
      <c r="D141" s="187" t="s">
        <v>136</v>
      </c>
      <c r="E141" s="37"/>
      <c r="F141" s="188" t="s">
        <v>237</v>
      </c>
      <c r="G141" s="37"/>
      <c r="H141" s="37"/>
      <c r="I141" s="189"/>
      <c r="J141" s="37"/>
      <c r="K141" s="37"/>
      <c r="L141" s="40"/>
      <c r="M141" s="190"/>
      <c r="N141" s="191"/>
      <c r="O141" s="65"/>
      <c r="P141" s="65"/>
      <c r="Q141" s="65"/>
      <c r="R141" s="65"/>
      <c r="S141" s="65"/>
      <c r="T141" s="66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T141" s="18" t="s">
        <v>136</v>
      </c>
      <c r="AU141" s="18" t="s">
        <v>78</v>
      </c>
    </row>
    <row r="142" spans="1:65" s="2" customFormat="1" ht="33" customHeight="1">
      <c r="A142" s="35"/>
      <c r="B142" s="36"/>
      <c r="C142" s="174" t="s">
        <v>7</v>
      </c>
      <c r="D142" s="174" t="s">
        <v>129</v>
      </c>
      <c r="E142" s="175" t="s">
        <v>238</v>
      </c>
      <c r="F142" s="176" t="s">
        <v>239</v>
      </c>
      <c r="G142" s="177" t="s">
        <v>235</v>
      </c>
      <c r="H142" s="178">
        <v>2.5249999999999999</v>
      </c>
      <c r="I142" s="179"/>
      <c r="J142" s="180">
        <f>ROUND(I142*H142,2)</f>
        <v>0</v>
      </c>
      <c r="K142" s="176" t="s">
        <v>133</v>
      </c>
      <c r="L142" s="40"/>
      <c r="M142" s="181" t="s">
        <v>19</v>
      </c>
      <c r="N142" s="182" t="s">
        <v>39</v>
      </c>
      <c r="O142" s="65"/>
      <c r="P142" s="183">
        <f>O142*H142</f>
        <v>0</v>
      </c>
      <c r="Q142" s="183">
        <v>0</v>
      </c>
      <c r="R142" s="183">
        <f>Q142*H142</f>
        <v>0</v>
      </c>
      <c r="S142" s="183">
        <v>0</v>
      </c>
      <c r="T142" s="184">
        <f>S142*H142</f>
        <v>0</v>
      </c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R142" s="185" t="s">
        <v>134</v>
      </c>
      <c r="AT142" s="185" t="s">
        <v>129</v>
      </c>
      <c r="AU142" s="185" t="s">
        <v>78</v>
      </c>
      <c r="AY142" s="18" t="s">
        <v>126</v>
      </c>
      <c r="BE142" s="186">
        <f>IF(N142="základní",J142,0)</f>
        <v>0</v>
      </c>
      <c r="BF142" s="186">
        <f>IF(N142="snížená",J142,0)</f>
        <v>0</v>
      </c>
      <c r="BG142" s="186">
        <f>IF(N142="zákl. přenesená",J142,0)</f>
        <v>0</v>
      </c>
      <c r="BH142" s="186">
        <f>IF(N142="sníž. přenesená",J142,0)</f>
        <v>0</v>
      </c>
      <c r="BI142" s="186">
        <f>IF(N142="nulová",J142,0)</f>
        <v>0</v>
      </c>
      <c r="BJ142" s="18" t="s">
        <v>76</v>
      </c>
      <c r="BK142" s="186">
        <f>ROUND(I142*H142,2)</f>
        <v>0</v>
      </c>
      <c r="BL142" s="18" t="s">
        <v>134</v>
      </c>
      <c r="BM142" s="185" t="s">
        <v>240</v>
      </c>
    </row>
    <row r="143" spans="1:65" s="2" customFormat="1" ht="11.25">
      <c r="A143" s="35"/>
      <c r="B143" s="36"/>
      <c r="C143" s="37"/>
      <c r="D143" s="187" t="s">
        <v>136</v>
      </c>
      <c r="E143" s="37"/>
      <c r="F143" s="188" t="s">
        <v>241</v>
      </c>
      <c r="G143" s="37"/>
      <c r="H143" s="37"/>
      <c r="I143" s="189"/>
      <c r="J143" s="37"/>
      <c r="K143" s="37"/>
      <c r="L143" s="40"/>
      <c r="M143" s="190"/>
      <c r="N143" s="191"/>
      <c r="O143" s="65"/>
      <c r="P143" s="65"/>
      <c r="Q143" s="65"/>
      <c r="R143" s="65"/>
      <c r="S143" s="65"/>
      <c r="T143" s="66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T143" s="18" t="s">
        <v>136</v>
      </c>
      <c r="AU143" s="18" t="s">
        <v>78</v>
      </c>
    </row>
    <row r="144" spans="1:65" s="2" customFormat="1" ht="44.25" customHeight="1">
      <c r="A144" s="35"/>
      <c r="B144" s="36"/>
      <c r="C144" s="174" t="s">
        <v>242</v>
      </c>
      <c r="D144" s="174" t="s">
        <v>129</v>
      </c>
      <c r="E144" s="175" t="s">
        <v>243</v>
      </c>
      <c r="F144" s="176" t="s">
        <v>244</v>
      </c>
      <c r="G144" s="177" t="s">
        <v>235</v>
      </c>
      <c r="H144" s="178">
        <v>37.875</v>
      </c>
      <c r="I144" s="179"/>
      <c r="J144" s="180">
        <f>ROUND(I144*H144,2)</f>
        <v>0</v>
      </c>
      <c r="K144" s="176" t="s">
        <v>133</v>
      </c>
      <c r="L144" s="40"/>
      <c r="M144" s="181" t="s">
        <v>19</v>
      </c>
      <c r="N144" s="182" t="s">
        <v>39</v>
      </c>
      <c r="O144" s="65"/>
      <c r="P144" s="183">
        <f>O144*H144</f>
        <v>0</v>
      </c>
      <c r="Q144" s="183">
        <v>0</v>
      </c>
      <c r="R144" s="183">
        <f>Q144*H144</f>
        <v>0</v>
      </c>
      <c r="S144" s="183">
        <v>0</v>
      </c>
      <c r="T144" s="184">
        <f>S144*H144</f>
        <v>0</v>
      </c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R144" s="185" t="s">
        <v>134</v>
      </c>
      <c r="AT144" s="185" t="s">
        <v>129</v>
      </c>
      <c r="AU144" s="185" t="s">
        <v>78</v>
      </c>
      <c r="AY144" s="18" t="s">
        <v>126</v>
      </c>
      <c r="BE144" s="186">
        <f>IF(N144="základní",J144,0)</f>
        <v>0</v>
      </c>
      <c r="BF144" s="186">
        <f>IF(N144="snížená",J144,0)</f>
        <v>0</v>
      </c>
      <c r="BG144" s="186">
        <f>IF(N144="zákl. přenesená",J144,0)</f>
        <v>0</v>
      </c>
      <c r="BH144" s="186">
        <f>IF(N144="sníž. přenesená",J144,0)</f>
        <v>0</v>
      </c>
      <c r="BI144" s="186">
        <f>IF(N144="nulová",J144,0)</f>
        <v>0</v>
      </c>
      <c r="BJ144" s="18" t="s">
        <v>76</v>
      </c>
      <c r="BK144" s="186">
        <f>ROUND(I144*H144,2)</f>
        <v>0</v>
      </c>
      <c r="BL144" s="18" t="s">
        <v>134</v>
      </c>
      <c r="BM144" s="185" t="s">
        <v>245</v>
      </c>
    </row>
    <row r="145" spans="1:65" s="2" customFormat="1" ht="11.25">
      <c r="A145" s="35"/>
      <c r="B145" s="36"/>
      <c r="C145" s="37"/>
      <c r="D145" s="187" t="s">
        <v>136</v>
      </c>
      <c r="E145" s="37"/>
      <c r="F145" s="188" t="s">
        <v>246</v>
      </c>
      <c r="G145" s="37"/>
      <c r="H145" s="37"/>
      <c r="I145" s="189"/>
      <c r="J145" s="37"/>
      <c r="K145" s="37"/>
      <c r="L145" s="40"/>
      <c r="M145" s="190"/>
      <c r="N145" s="191"/>
      <c r="O145" s="65"/>
      <c r="P145" s="65"/>
      <c r="Q145" s="65"/>
      <c r="R145" s="65"/>
      <c r="S145" s="65"/>
      <c r="T145" s="66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T145" s="18" t="s">
        <v>136</v>
      </c>
      <c r="AU145" s="18" t="s">
        <v>78</v>
      </c>
    </row>
    <row r="146" spans="1:65" s="2" customFormat="1" ht="44.25" customHeight="1">
      <c r="A146" s="35"/>
      <c r="B146" s="36"/>
      <c r="C146" s="174" t="s">
        <v>247</v>
      </c>
      <c r="D146" s="174" t="s">
        <v>129</v>
      </c>
      <c r="E146" s="175" t="s">
        <v>248</v>
      </c>
      <c r="F146" s="176" t="s">
        <v>249</v>
      </c>
      <c r="G146" s="177" t="s">
        <v>235</v>
      </c>
      <c r="H146" s="178">
        <v>2.5249999999999999</v>
      </c>
      <c r="I146" s="179"/>
      <c r="J146" s="180">
        <f>ROUND(I146*H146,2)</f>
        <v>0</v>
      </c>
      <c r="K146" s="176" t="s">
        <v>133</v>
      </c>
      <c r="L146" s="40"/>
      <c r="M146" s="181" t="s">
        <v>19</v>
      </c>
      <c r="N146" s="182" t="s">
        <v>39</v>
      </c>
      <c r="O146" s="65"/>
      <c r="P146" s="183">
        <f>O146*H146</f>
        <v>0</v>
      </c>
      <c r="Q146" s="183">
        <v>0</v>
      </c>
      <c r="R146" s="183">
        <f>Q146*H146</f>
        <v>0</v>
      </c>
      <c r="S146" s="183">
        <v>0</v>
      </c>
      <c r="T146" s="184">
        <f>S146*H146</f>
        <v>0</v>
      </c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R146" s="185" t="s">
        <v>134</v>
      </c>
      <c r="AT146" s="185" t="s">
        <v>129</v>
      </c>
      <c r="AU146" s="185" t="s">
        <v>78</v>
      </c>
      <c r="AY146" s="18" t="s">
        <v>126</v>
      </c>
      <c r="BE146" s="186">
        <f>IF(N146="základní",J146,0)</f>
        <v>0</v>
      </c>
      <c r="BF146" s="186">
        <f>IF(N146="snížená",J146,0)</f>
        <v>0</v>
      </c>
      <c r="BG146" s="186">
        <f>IF(N146="zákl. přenesená",J146,0)</f>
        <v>0</v>
      </c>
      <c r="BH146" s="186">
        <f>IF(N146="sníž. přenesená",J146,0)</f>
        <v>0</v>
      </c>
      <c r="BI146" s="186">
        <f>IF(N146="nulová",J146,0)</f>
        <v>0</v>
      </c>
      <c r="BJ146" s="18" t="s">
        <v>76</v>
      </c>
      <c r="BK146" s="186">
        <f>ROUND(I146*H146,2)</f>
        <v>0</v>
      </c>
      <c r="BL146" s="18" t="s">
        <v>134</v>
      </c>
      <c r="BM146" s="185" t="s">
        <v>250</v>
      </c>
    </row>
    <row r="147" spans="1:65" s="2" customFormat="1" ht="11.25">
      <c r="A147" s="35"/>
      <c r="B147" s="36"/>
      <c r="C147" s="37"/>
      <c r="D147" s="187" t="s">
        <v>136</v>
      </c>
      <c r="E147" s="37"/>
      <c r="F147" s="188" t="s">
        <v>251</v>
      </c>
      <c r="G147" s="37"/>
      <c r="H147" s="37"/>
      <c r="I147" s="189"/>
      <c r="J147" s="37"/>
      <c r="K147" s="37"/>
      <c r="L147" s="40"/>
      <c r="M147" s="190"/>
      <c r="N147" s="191"/>
      <c r="O147" s="65"/>
      <c r="P147" s="65"/>
      <c r="Q147" s="65"/>
      <c r="R147" s="65"/>
      <c r="S147" s="65"/>
      <c r="T147" s="66"/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T147" s="18" t="s">
        <v>136</v>
      </c>
      <c r="AU147" s="18" t="s">
        <v>78</v>
      </c>
    </row>
    <row r="148" spans="1:65" s="2" customFormat="1" ht="24.2" customHeight="1">
      <c r="A148" s="35"/>
      <c r="B148" s="36"/>
      <c r="C148" s="174" t="s">
        <v>252</v>
      </c>
      <c r="D148" s="174" t="s">
        <v>129</v>
      </c>
      <c r="E148" s="175" t="s">
        <v>253</v>
      </c>
      <c r="F148" s="176" t="s">
        <v>254</v>
      </c>
      <c r="G148" s="177" t="s">
        <v>235</v>
      </c>
      <c r="H148" s="178">
        <v>2.5249999999999999</v>
      </c>
      <c r="I148" s="179"/>
      <c r="J148" s="180">
        <f>ROUND(I148*H148,2)</f>
        <v>0</v>
      </c>
      <c r="K148" s="176" t="s">
        <v>133</v>
      </c>
      <c r="L148" s="40"/>
      <c r="M148" s="181" t="s">
        <v>19</v>
      </c>
      <c r="N148" s="182" t="s">
        <v>39</v>
      </c>
      <c r="O148" s="65"/>
      <c r="P148" s="183">
        <f>O148*H148</f>
        <v>0</v>
      </c>
      <c r="Q148" s="183">
        <v>0</v>
      </c>
      <c r="R148" s="183">
        <f>Q148*H148</f>
        <v>0</v>
      </c>
      <c r="S148" s="183">
        <v>0</v>
      </c>
      <c r="T148" s="184">
        <f>S148*H148</f>
        <v>0</v>
      </c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R148" s="185" t="s">
        <v>134</v>
      </c>
      <c r="AT148" s="185" t="s">
        <v>129</v>
      </c>
      <c r="AU148" s="185" t="s">
        <v>78</v>
      </c>
      <c r="AY148" s="18" t="s">
        <v>126</v>
      </c>
      <c r="BE148" s="186">
        <f>IF(N148="základní",J148,0)</f>
        <v>0</v>
      </c>
      <c r="BF148" s="186">
        <f>IF(N148="snížená",J148,0)</f>
        <v>0</v>
      </c>
      <c r="BG148" s="186">
        <f>IF(N148="zákl. přenesená",J148,0)</f>
        <v>0</v>
      </c>
      <c r="BH148" s="186">
        <f>IF(N148="sníž. přenesená",J148,0)</f>
        <v>0</v>
      </c>
      <c r="BI148" s="186">
        <f>IF(N148="nulová",J148,0)</f>
        <v>0</v>
      </c>
      <c r="BJ148" s="18" t="s">
        <v>76</v>
      </c>
      <c r="BK148" s="186">
        <f>ROUND(I148*H148,2)</f>
        <v>0</v>
      </c>
      <c r="BL148" s="18" t="s">
        <v>134</v>
      </c>
      <c r="BM148" s="185" t="s">
        <v>255</v>
      </c>
    </row>
    <row r="149" spans="1:65" s="2" customFormat="1" ht="11.25">
      <c r="A149" s="35"/>
      <c r="B149" s="36"/>
      <c r="C149" s="37"/>
      <c r="D149" s="187" t="s">
        <v>136</v>
      </c>
      <c r="E149" s="37"/>
      <c r="F149" s="188" t="s">
        <v>256</v>
      </c>
      <c r="G149" s="37"/>
      <c r="H149" s="37"/>
      <c r="I149" s="189"/>
      <c r="J149" s="37"/>
      <c r="K149" s="37"/>
      <c r="L149" s="40"/>
      <c r="M149" s="190"/>
      <c r="N149" s="191"/>
      <c r="O149" s="65"/>
      <c r="P149" s="65"/>
      <c r="Q149" s="65"/>
      <c r="R149" s="65"/>
      <c r="S149" s="65"/>
      <c r="T149" s="66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T149" s="18" t="s">
        <v>136</v>
      </c>
      <c r="AU149" s="18" t="s">
        <v>78</v>
      </c>
    </row>
    <row r="150" spans="1:65" s="12" customFormat="1" ht="22.9" customHeight="1">
      <c r="B150" s="158"/>
      <c r="C150" s="159"/>
      <c r="D150" s="160" t="s">
        <v>67</v>
      </c>
      <c r="E150" s="172" t="s">
        <v>257</v>
      </c>
      <c r="F150" s="172" t="s">
        <v>258</v>
      </c>
      <c r="G150" s="159"/>
      <c r="H150" s="159"/>
      <c r="I150" s="162"/>
      <c r="J150" s="173">
        <f>BK150</f>
        <v>0</v>
      </c>
      <c r="K150" s="159"/>
      <c r="L150" s="164"/>
      <c r="M150" s="165"/>
      <c r="N150" s="166"/>
      <c r="O150" s="166"/>
      <c r="P150" s="167">
        <f>SUM(P151:P152)</f>
        <v>0</v>
      </c>
      <c r="Q150" s="166"/>
      <c r="R150" s="167">
        <f>SUM(R151:R152)</f>
        <v>0</v>
      </c>
      <c r="S150" s="166"/>
      <c r="T150" s="168">
        <f>SUM(T151:T152)</f>
        <v>0</v>
      </c>
      <c r="AR150" s="169" t="s">
        <v>76</v>
      </c>
      <c r="AT150" s="170" t="s">
        <v>67</v>
      </c>
      <c r="AU150" s="170" t="s">
        <v>76</v>
      </c>
      <c r="AY150" s="169" t="s">
        <v>126</v>
      </c>
      <c r="BK150" s="171">
        <f>SUM(BK151:BK152)</f>
        <v>0</v>
      </c>
    </row>
    <row r="151" spans="1:65" s="2" customFormat="1" ht="55.5" customHeight="1">
      <c r="A151" s="35"/>
      <c r="B151" s="36"/>
      <c r="C151" s="174" t="s">
        <v>259</v>
      </c>
      <c r="D151" s="174" t="s">
        <v>129</v>
      </c>
      <c r="E151" s="175" t="s">
        <v>260</v>
      </c>
      <c r="F151" s="176" t="s">
        <v>261</v>
      </c>
      <c r="G151" s="177" t="s">
        <v>235</v>
      </c>
      <c r="H151" s="178">
        <v>1.2709999999999999</v>
      </c>
      <c r="I151" s="179"/>
      <c r="J151" s="180">
        <f>ROUND(I151*H151,2)</f>
        <v>0</v>
      </c>
      <c r="K151" s="176" t="s">
        <v>133</v>
      </c>
      <c r="L151" s="40"/>
      <c r="M151" s="181" t="s">
        <v>19</v>
      </c>
      <c r="N151" s="182" t="s">
        <v>39</v>
      </c>
      <c r="O151" s="65"/>
      <c r="P151" s="183">
        <f>O151*H151</f>
        <v>0</v>
      </c>
      <c r="Q151" s="183">
        <v>0</v>
      </c>
      <c r="R151" s="183">
        <f>Q151*H151</f>
        <v>0</v>
      </c>
      <c r="S151" s="183">
        <v>0</v>
      </c>
      <c r="T151" s="184">
        <f>S151*H151</f>
        <v>0</v>
      </c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R151" s="185" t="s">
        <v>134</v>
      </c>
      <c r="AT151" s="185" t="s">
        <v>129</v>
      </c>
      <c r="AU151" s="185" t="s">
        <v>78</v>
      </c>
      <c r="AY151" s="18" t="s">
        <v>126</v>
      </c>
      <c r="BE151" s="186">
        <f>IF(N151="základní",J151,0)</f>
        <v>0</v>
      </c>
      <c r="BF151" s="186">
        <f>IF(N151="snížená",J151,0)</f>
        <v>0</v>
      </c>
      <c r="BG151" s="186">
        <f>IF(N151="zákl. přenesená",J151,0)</f>
        <v>0</v>
      </c>
      <c r="BH151" s="186">
        <f>IF(N151="sníž. přenesená",J151,0)</f>
        <v>0</v>
      </c>
      <c r="BI151" s="186">
        <f>IF(N151="nulová",J151,0)</f>
        <v>0</v>
      </c>
      <c r="BJ151" s="18" t="s">
        <v>76</v>
      </c>
      <c r="BK151" s="186">
        <f>ROUND(I151*H151,2)</f>
        <v>0</v>
      </c>
      <c r="BL151" s="18" t="s">
        <v>134</v>
      </c>
      <c r="BM151" s="185" t="s">
        <v>262</v>
      </c>
    </row>
    <row r="152" spans="1:65" s="2" customFormat="1" ht="11.25">
      <c r="A152" s="35"/>
      <c r="B152" s="36"/>
      <c r="C152" s="37"/>
      <c r="D152" s="187" t="s">
        <v>136</v>
      </c>
      <c r="E152" s="37"/>
      <c r="F152" s="188" t="s">
        <v>263</v>
      </c>
      <c r="G152" s="37"/>
      <c r="H152" s="37"/>
      <c r="I152" s="189"/>
      <c r="J152" s="37"/>
      <c r="K152" s="37"/>
      <c r="L152" s="40"/>
      <c r="M152" s="190"/>
      <c r="N152" s="191"/>
      <c r="O152" s="65"/>
      <c r="P152" s="65"/>
      <c r="Q152" s="65"/>
      <c r="R152" s="65"/>
      <c r="S152" s="65"/>
      <c r="T152" s="66"/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T152" s="18" t="s">
        <v>136</v>
      </c>
      <c r="AU152" s="18" t="s">
        <v>78</v>
      </c>
    </row>
    <row r="153" spans="1:65" s="12" customFormat="1" ht="25.9" customHeight="1">
      <c r="B153" s="158"/>
      <c r="C153" s="159"/>
      <c r="D153" s="160" t="s">
        <v>67</v>
      </c>
      <c r="E153" s="161" t="s">
        <v>264</v>
      </c>
      <c r="F153" s="161" t="s">
        <v>265</v>
      </c>
      <c r="G153" s="159"/>
      <c r="H153" s="159"/>
      <c r="I153" s="162"/>
      <c r="J153" s="163">
        <f>BK153</f>
        <v>0</v>
      </c>
      <c r="K153" s="159"/>
      <c r="L153" s="164"/>
      <c r="M153" s="165"/>
      <c r="N153" s="166"/>
      <c r="O153" s="166"/>
      <c r="P153" s="167">
        <f>P154+P201+P237+P242+P266+P293</f>
        <v>0</v>
      </c>
      <c r="Q153" s="166"/>
      <c r="R153" s="167">
        <f>R154+R201+R237+R242+R266+R293</f>
        <v>0.7416602082599999</v>
      </c>
      <c r="S153" s="166"/>
      <c r="T153" s="168">
        <f>T154+T201+T237+T242+T266+T293</f>
        <v>0.45561399999999991</v>
      </c>
      <c r="AR153" s="169" t="s">
        <v>78</v>
      </c>
      <c r="AT153" s="170" t="s">
        <v>67</v>
      </c>
      <c r="AU153" s="170" t="s">
        <v>68</v>
      </c>
      <c r="AY153" s="169" t="s">
        <v>126</v>
      </c>
      <c r="BK153" s="171">
        <f>BK154+BK201+BK237+BK242+BK266+BK293</f>
        <v>0</v>
      </c>
    </row>
    <row r="154" spans="1:65" s="12" customFormat="1" ht="22.9" customHeight="1">
      <c r="B154" s="158"/>
      <c r="C154" s="159"/>
      <c r="D154" s="160" t="s">
        <v>67</v>
      </c>
      <c r="E154" s="172" t="s">
        <v>266</v>
      </c>
      <c r="F154" s="172" t="s">
        <v>267</v>
      </c>
      <c r="G154" s="159"/>
      <c r="H154" s="159"/>
      <c r="I154" s="162"/>
      <c r="J154" s="173">
        <f>BK154</f>
        <v>0</v>
      </c>
      <c r="K154" s="159"/>
      <c r="L154" s="164"/>
      <c r="M154" s="165"/>
      <c r="N154" s="166"/>
      <c r="O154" s="166"/>
      <c r="P154" s="167">
        <f>P155+SUM(P156:P185)+P190</f>
        <v>0</v>
      </c>
      <c r="Q154" s="166"/>
      <c r="R154" s="167">
        <f>R155+SUM(R156:R185)+R190</f>
        <v>6.8442460000000011E-2</v>
      </c>
      <c r="S154" s="166"/>
      <c r="T154" s="168">
        <f>T155+SUM(T156:T185)+T190</f>
        <v>3.3599999999999997E-3</v>
      </c>
      <c r="AR154" s="169" t="s">
        <v>78</v>
      </c>
      <c r="AT154" s="170" t="s">
        <v>67</v>
      </c>
      <c r="AU154" s="170" t="s">
        <v>76</v>
      </c>
      <c r="AY154" s="169" t="s">
        <v>126</v>
      </c>
      <c r="BK154" s="171">
        <f>BK155+SUM(BK156:BK185)+BK190</f>
        <v>0</v>
      </c>
    </row>
    <row r="155" spans="1:65" s="2" customFormat="1" ht="16.5" customHeight="1">
      <c r="A155" s="35"/>
      <c r="B155" s="36"/>
      <c r="C155" s="174" t="s">
        <v>268</v>
      </c>
      <c r="D155" s="174" t="s">
        <v>129</v>
      </c>
      <c r="E155" s="175" t="s">
        <v>269</v>
      </c>
      <c r="F155" s="176" t="s">
        <v>270</v>
      </c>
      <c r="G155" s="177" t="s">
        <v>175</v>
      </c>
      <c r="H155" s="178">
        <v>12</v>
      </c>
      <c r="I155" s="179"/>
      <c r="J155" s="180">
        <f>ROUND(I155*H155,2)</f>
        <v>0</v>
      </c>
      <c r="K155" s="176" t="s">
        <v>133</v>
      </c>
      <c r="L155" s="40"/>
      <c r="M155" s="181" t="s">
        <v>19</v>
      </c>
      <c r="N155" s="182" t="s">
        <v>39</v>
      </c>
      <c r="O155" s="65"/>
      <c r="P155" s="183">
        <f>O155*H155</f>
        <v>0</v>
      </c>
      <c r="Q155" s="183">
        <v>0</v>
      </c>
      <c r="R155" s="183">
        <f>Q155*H155</f>
        <v>0</v>
      </c>
      <c r="S155" s="183">
        <v>2.7999999999999998E-4</v>
      </c>
      <c r="T155" s="184">
        <f>S155*H155</f>
        <v>3.3599999999999997E-3</v>
      </c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R155" s="185" t="s">
        <v>208</v>
      </c>
      <c r="AT155" s="185" t="s">
        <v>129</v>
      </c>
      <c r="AU155" s="185" t="s">
        <v>78</v>
      </c>
      <c r="AY155" s="18" t="s">
        <v>126</v>
      </c>
      <c r="BE155" s="186">
        <f>IF(N155="základní",J155,0)</f>
        <v>0</v>
      </c>
      <c r="BF155" s="186">
        <f>IF(N155="snížená",J155,0)</f>
        <v>0</v>
      </c>
      <c r="BG155" s="186">
        <f>IF(N155="zákl. přenesená",J155,0)</f>
        <v>0</v>
      </c>
      <c r="BH155" s="186">
        <f>IF(N155="sníž. přenesená",J155,0)</f>
        <v>0</v>
      </c>
      <c r="BI155" s="186">
        <f>IF(N155="nulová",J155,0)</f>
        <v>0</v>
      </c>
      <c r="BJ155" s="18" t="s">
        <v>76</v>
      </c>
      <c r="BK155" s="186">
        <f>ROUND(I155*H155,2)</f>
        <v>0</v>
      </c>
      <c r="BL155" s="18" t="s">
        <v>208</v>
      </c>
      <c r="BM155" s="185" t="s">
        <v>271</v>
      </c>
    </row>
    <row r="156" spans="1:65" s="2" customFormat="1" ht="11.25">
      <c r="A156" s="35"/>
      <c r="B156" s="36"/>
      <c r="C156" s="37"/>
      <c r="D156" s="187" t="s">
        <v>136</v>
      </c>
      <c r="E156" s="37"/>
      <c r="F156" s="188" t="s">
        <v>272</v>
      </c>
      <c r="G156" s="37"/>
      <c r="H156" s="37"/>
      <c r="I156" s="189"/>
      <c r="J156" s="37"/>
      <c r="K156" s="37"/>
      <c r="L156" s="40"/>
      <c r="M156" s="190"/>
      <c r="N156" s="191"/>
      <c r="O156" s="65"/>
      <c r="P156" s="65"/>
      <c r="Q156" s="65"/>
      <c r="R156" s="65"/>
      <c r="S156" s="65"/>
      <c r="T156" s="66"/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T156" s="18" t="s">
        <v>136</v>
      </c>
      <c r="AU156" s="18" t="s">
        <v>78</v>
      </c>
    </row>
    <row r="157" spans="1:65" s="2" customFormat="1" ht="33" customHeight="1">
      <c r="A157" s="35"/>
      <c r="B157" s="36"/>
      <c r="C157" s="174" t="s">
        <v>273</v>
      </c>
      <c r="D157" s="174" t="s">
        <v>129</v>
      </c>
      <c r="E157" s="175" t="s">
        <v>274</v>
      </c>
      <c r="F157" s="176" t="s">
        <v>275</v>
      </c>
      <c r="G157" s="177" t="s">
        <v>175</v>
      </c>
      <c r="H157" s="178">
        <v>32</v>
      </c>
      <c r="I157" s="179"/>
      <c r="J157" s="180">
        <f>ROUND(I157*H157,2)</f>
        <v>0</v>
      </c>
      <c r="K157" s="176" t="s">
        <v>133</v>
      </c>
      <c r="L157" s="40"/>
      <c r="M157" s="181" t="s">
        <v>19</v>
      </c>
      <c r="N157" s="182" t="s">
        <v>39</v>
      </c>
      <c r="O157" s="65"/>
      <c r="P157" s="183">
        <f>O157*H157</f>
        <v>0</v>
      </c>
      <c r="Q157" s="183">
        <v>8.4230000000000004E-4</v>
      </c>
      <c r="R157" s="183">
        <f>Q157*H157</f>
        <v>2.6953600000000001E-2</v>
      </c>
      <c r="S157" s="183">
        <v>0</v>
      </c>
      <c r="T157" s="184">
        <f>S157*H157</f>
        <v>0</v>
      </c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R157" s="185" t="s">
        <v>208</v>
      </c>
      <c r="AT157" s="185" t="s">
        <v>129</v>
      </c>
      <c r="AU157" s="185" t="s">
        <v>78</v>
      </c>
      <c r="AY157" s="18" t="s">
        <v>126</v>
      </c>
      <c r="BE157" s="186">
        <f>IF(N157="základní",J157,0)</f>
        <v>0</v>
      </c>
      <c r="BF157" s="186">
        <f>IF(N157="snížená",J157,0)</f>
        <v>0</v>
      </c>
      <c r="BG157" s="186">
        <f>IF(N157="zákl. přenesená",J157,0)</f>
        <v>0</v>
      </c>
      <c r="BH157" s="186">
        <f>IF(N157="sníž. přenesená",J157,0)</f>
        <v>0</v>
      </c>
      <c r="BI157" s="186">
        <f>IF(N157="nulová",J157,0)</f>
        <v>0</v>
      </c>
      <c r="BJ157" s="18" t="s">
        <v>76</v>
      </c>
      <c r="BK157" s="186">
        <f>ROUND(I157*H157,2)</f>
        <v>0</v>
      </c>
      <c r="BL157" s="18" t="s">
        <v>208</v>
      </c>
      <c r="BM157" s="185" t="s">
        <v>276</v>
      </c>
    </row>
    <row r="158" spans="1:65" s="2" customFormat="1" ht="11.25">
      <c r="A158" s="35"/>
      <c r="B158" s="36"/>
      <c r="C158" s="37"/>
      <c r="D158" s="187" t="s">
        <v>136</v>
      </c>
      <c r="E158" s="37"/>
      <c r="F158" s="188" t="s">
        <v>277</v>
      </c>
      <c r="G158" s="37"/>
      <c r="H158" s="37"/>
      <c r="I158" s="189"/>
      <c r="J158" s="37"/>
      <c r="K158" s="37"/>
      <c r="L158" s="40"/>
      <c r="M158" s="190"/>
      <c r="N158" s="191"/>
      <c r="O158" s="65"/>
      <c r="P158" s="65"/>
      <c r="Q158" s="65"/>
      <c r="R158" s="65"/>
      <c r="S158" s="65"/>
      <c r="T158" s="66"/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T158" s="18" t="s">
        <v>136</v>
      </c>
      <c r="AU158" s="18" t="s">
        <v>78</v>
      </c>
    </row>
    <row r="159" spans="1:65" s="13" customFormat="1" ht="11.25">
      <c r="B159" s="192"/>
      <c r="C159" s="193"/>
      <c r="D159" s="194" t="s">
        <v>223</v>
      </c>
      <c r="E159" s="195" t="s">
        <v>19</v>
      </c>
      <c r="F159" s="196" t="s">
        <v>278</v>
      </c>
      <c r="G159" s="193"/>
      <c r="H159" s="197">
        <v>12</v>
      </c>
      <c r="I159" s="198"/>
      <c r="J159" s="193"/>
      <c r="K159" s="193"/>
      <c r="L159" s="199"/>
      <c r="M159" s="200"/>
      <c r="N159" s="201"/>
      <c r="O159" s="201"/>
      <c r="P159" s="201"/>
      <c r="Q159" s="201"/>
      <c r="R159" s="201"/>
      <c r="S159" s="201"/>
      <c r="T159" s="202"/>
      <c r="AT159" s="203" t="s">
        <v>223</v>
      </c>
      <c r="AU159" s="203" t="s">
        <v>78</v>
      </c>
      <c r="AV159" s="13" t="s">
        <v>78</v>
      </c>
      <c r="AW159" s="13" t="s">
        <v>30</v>
      </c>
      <c r="AX159" s="13" t="s">
        <v>68</v>
      </c>
      <c r="AY159" s="203" t="s">
        <v>126</v>
      </c>
    </row>
    <row r="160" spans="1:65" s="13" customFormat="1" ht="11.25">
      <c r="B160" s="192"/>
      <c r="C160" s="193"/>
      <c r="D160" s="194" t="s">
        <v>223</v>
      </c>
      <c r="E160" s="195" t="s">
        <v>19</v>
      </c>
      <c r="F160" s="196" t="s">
        <v>279</v>
      </c>
      <c r="G160" s="193"/>
      <c r="H160" s="197">
        <v>20</v>
      </c>
      <c r="I160" s="198"/>
      <c r="J160" s="193"/>
      <c r="K160" s="193"/>
      <c r="L160" s="199"/>
      <c r="M160" s="200"/>
      <c r="N160" s="201"/>
      <c r="O160" s="201"/>
      <c r="P160" s="201"/>
      <c r="Q160" s="201"/>
      <c r="R160" s="201"/>
      <c r="S160" s="201"/>
      <c r="T160" s="202"/>
      <c r="AT160" s="203" t="s">
        <v>223</v>
      </c>
      <c r="AU160" s="203" t="s">
        <v>78</v>
      </c>
      <c r="AV160" s="13" t="s">
        <v>78</v>
      </c>
      <c r="AW160" s="13" t="s">
        <v>30</v>
      </c>
      <c r="AX160" s="13" t="s">
        <v>68</v>
      </c>
      <c r="AY160" s="203" t="s">
        <v>126</v>
      </c>
    </row>
    <row r="161" spans="1:65" s="14" customFormat="1" ht="11.25">
      <c r="B161" s="204"/>
      <c r="C161" s="205"/>
      <c r="D161" s="194" t="s">
        <v>223</v>
      </c>
      <c r="E161" s="206" t="s">
        <v>19</v>
      </c>
      <c r="F161" s="207" t="s">
        <v>280</v>
      </c>
      <c r="G161" s="205"/>
      <c r="H161" s="208">
        <v>32</v>
      </c>
      <c r="I161" s="209"/>
      <c r="J161" s="205"/>
      <c r="K161" s="205"/>
      <c r="L161" s="210"/>
      <c r="M161" s="211"/>
      <c r="N161" s="212"/>
      <c r="O161" s="212"/>
      <c r="P161" s="212"/>
      <c r="Q161" s="212"/>
      <c r="R161" s="212"/>
      <c r="S161" s="212"/>
      <c r="T161" s="213"/>
      <c r="AT161" s="214" t="s">
        <v>223</v>
      </c>
      <c r="AU161" s="214" t="s">
        <v>78</v>
      </c>
      <c r="AV161" s="14" t="s">
        <v>134</v>
      </c>
      <c r="AW161" s="14" t="s">
        <v>30</v>
      </c>
      <c r="AX161" s="14" t="s">
        <v>76</v>
      </c>
      <c r="AY161" s="214" t="s">
        <v>126</v>
      </c>
    </row>
    <row r="162" spans="1:65" s="2" customFormat="1" ht="33" customHeight="1">
      <c r="A162" s="35"/>
      <c r="B162" s="36"/>
      <c r="C162" s="174" t="s">
        <v>281</v>
      </c>
      <c r="D162" s="174" t="s">
        <v>129</v>
      </c>
      <c r="E162" s="175" t="s">
        <v>282</v>
      </c>
      <c r="F162" s="176" t="s">
        <v>283</v>
      </c>
      <c r="G162" s="177" t="s">
        <v>175</v>
      </c>
      <c r="H162" s="178">
        <v>9</v>
      </c>
      <c r="I162" s="179"/>
      <c r="J162" s="180">
        <f>ROUND(I162*H162,2)</f>
        <v>0</v>
      </c>
      <c r="K162" s="176" t="s">
        <v>133</v>
      </c>
      <c r="L162" s="40"/>
      <c r="M162" s="181" t="s">
        <v>19</v>
      </c>
      <c r="N162" s="182" t="s">
        <v>39</v>
      </c>
      <c r="O162" s="65"/>
      <c r="P162" s="183">
        <f>O162*H162</f>
        <v>0</v>
      </c>
      <c r="Q162" s="183">
        <v>1.1590999999999999E-3</v>
      </c>
      <c r="R162" s="183">
        <f>Q162*H162</f>
        <v>1.0431899999999999E-2</v>
      </c>
      <c r="S162" s="183">
        <v>0</v>
      </c>
      <c r="T162" s="184">
        <f>S162*H162</f>
        <v>0</v>
      </c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R162" s="185" t="s">
        <v>208</v>
      </c>
      <c r="AT162" s="185" t="s">
        <v>129</v>
      </c>
      <c r="AU162" s="185" t="s">
        <v>78</v>
      </c>
      <c r="AY162" s="18" t="s">
        <v>126</v>
      </c>
      <c r="BE162" s="186">
        <f>IF(N162="základní",J162,0)</f>
        <v>0</v>
      </c>
      <c r="BF162" s="186">
        <f>IF(N162="snížená",J162,0)</f>
        <v>0</v>
      </c>
      <c r="BG162" s="186">
        <f>IF(N162="zákl. přenesená",J162,0)</f>
        <v>0</v>
      </c>
      <c r="BH162" s="186">
        <f>IF(N162="sníž. přenesená",J162,0)</f>
        <v>0</v>
      </c>
      <c r="BI162" s="186">
        <f>IF(N162="nulová",J162,0)</f>
        <v>0</v>
      </c>
      <c r="BJ162" s="18" t="s">
        <v>76</v>
      </c>
      <c r="BK162" s="186">
        <f>ROUND(I162*H162,2)</f>
        <v>0</v>
      </c>
      <c r="BL162" s="18" t="s">
        <v>208</v>
      </c>
      <c r="BM162" s="185" t="s">
        <v>284</v>
      </c>
    </row>
    <row r="163" spans="1:65" s="2" customFormat="1" ht="11.25">
      <c r="A163" s="35"/>
      <c r="B163" s="36"/>
      <c r="C163" s="37"/>
      <c r="D163" s="187" t="s">
        <v>136</v>
      </c>
      <c r="E163" s="37"/>
      <c r="F163" s="188" t="s">
        <v>285</v>
      </c>
      <c r="G163" s="37"/>
      <c r="H163" s="37"/>
      <c r="I163" s="189"/>
      <c r="J163" s="37"/>
      <c r="K163" s="37"/>
      <c r="L163" s="40"/>
      <c r="M163" s="190"/>
      <c r="N163" s="191"/>
      <c r="O163" s="65"/>
      <c r="P163" s="65"/>
      <c r="Q163" s="65"/>
      <c r="R163" s="65"/>
      <c r="S163" s="65"/>
      <c r="T163" s="66"/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T163" s="18" t="s">
        <v>136</v>
      </c>
      <c r="AU163" s="18" t="s">
        <v>78</v>
      </c>
    </row>
    <row r="164" spans="1:65" s="2" customFormat="1" ht="33" customHeight="1">
      <c r="A164" s="35"/>
      <c r="B164" s="36"/>
      <c r="C164" s="174" t="s">
        <v>286</v>
      </c>
      <c r="D164" s="174" t="s">
        <v>129</v>
      </c>
      <c r="E164" s="175" t="s">
        <v>287</v>
      </c>
      <c r="F164" s="176" t="s">
        <v>288</v>
      </c>
      <c r="G164" s="177" t="s">
        <v>175</v>
      </c>
      <c r="H164" s="178">
        <v>7</v>
      </c>
      <c r="I164" s="179"/>
      <c r="J164" s="180">
        <f>ROUND(I164*H164,2)</f>
        <v>0</v>
      </c>
      <c r="K164" s="176" t="s">
        <v>133</v>
      </c>
      <c r="L164" s="40"/>
      <c r="M164" s="181" t="s">
        <v>19</v>
      </c>
      <c r="N164" s="182" t="s">
        <v>39</v>
      </c>
      <c r="O164" s="65"/>
      <c r="P164" s="183">
        <f>O164*H164</f>
        <v>0</v>
      </c>
      <c r="Q164" s="183">
        <v>1.4411999999999999E-3</v>
      </c>
      <c r="R164" s="183">
        <f>Q164*H164</f>
        <v>1.0088399999999999E-2</v>
      </c>
      <c r="S164" s="183">
        <v>0</v>
      </c>
      <c r="T164" s="184">
        <f>S164*H164</f>
        <v>0</v>
      </c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R164" s="185" t="s">
        <v>208</v>
      </c>
      <c r="AT164" s="185" t="s">
        <v>129</v>
      </c>
      <c r="AU164" s="185" t="s">
        <v>78</v>
      </c>
      <c r="AY164" s="18" t="s">
        <v>126</v>
      </c>
      <c r="BE164" s="186">
        <f>IF(N164="základní",J164,0)</f>
        <v>0</v>
      </c>
      <c r="BF164" s="186">
        <f>IF(N164="snížená",J164,0)</f>
        <v>0</v>
      </c>
      <c r="BG164" s="186">
        <f>IF(N164="zákl. přenesená",J164,0)</f>
        <v>0</v>
      </c>
      <c r="BH164" s="186">
        <f>IF(N164="sníž. přenesená",J164,0)</f>
        <v>0</v>
      </c>
      <c r="BI164" s="186">
        <f>IF(N164="nulová",J164,0)</f>
        <v>0</v>
      </c>
      <c r="BJ164" s="18" t="s">
        <v>76</v>
      </c>
      <c r="BK164" s="186">
        <f>ROUND(I164*H164,2)</f>
        <v>0</v>
      </c>
      <c r="BL164" s="18" t="s">
        <v>208</v>
      </c>
      <c r="BM164" s="185" t="s">
        <v>289</v>
      </c>
    </row>
    <row r="165" spans="1:65" s="2" customFormat="1" ht="11.25">
      <c r="A165" s="35"/>
      <c r="B165" s="36"/>
      <c r="C165" s="37"/>
      <c r="D165" s="187" t="s">
        <v>136</v>
      </c>
      <c r="E165" s="37"/>
      <c r="F165" s="188" t="s">
        <v>290</v>
      </c>
      <c r="G165" s="37"/>
      <c r="H165" s="37"/>
      <c r="I165" s="189"/>
      <c r="J165" s="37"/>
      <c r="K165" s="37"/>
      <c r="L165" s="40"/>
      <c r="M165" s="190"/>
      <c r="N165" s="191"/>
      <c r="O165" s="65"/>
      <c r="P165" s="65"/>
      <c r="Q165" s="65"/>
      <c r="R165" s="65"/>
      <c r="S165" s="65"/>
      <c r="T165" s="66"/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T165" s="18" t="s">
        <v>136</v>
      </c>
      <c r="AU165" s="18" t="s">
        <v>78</v>
      </c>
    </row>
    <row r="166" spans="1:65" s="2" customFormat="1" ht="49.15" customHeight="1">
      <c r="A166" s="35"/>
      <c r="B166" s="36"/>
      <c r="C166" s="174" t="s">
        <v>291</v>
      </c>
      <c r="D166" s="174" t="s">
        <v>129</v>
      </c>
      <c r="E166" s="175" t="s">
        <v>292</v>
      </c>
      <c r="F166" s="176" t="s">
        <v>293</v>
      </c>
      <c r="G166" s="177" t="s">
        <v>175</v>
      </c>
      <c r="H166" s="178">
        <v>32</v>
      </c>
      <c r="I166" s="179"/>
      <c r="J166" s="180">
        <f>ROUND(I166*H166,2)</f>
        <v>0</v>
      </c>
      <c r="K166" s="176" t="s">
        <v>133</v>
      </c>
      <c r="L166" s="40"/>
      <c r="M166" s="181" t="s">
        <v>19</v>
      </c>
      <c r="N166" s="182" t="s">
        <v>39</v>
      </c>
      <c r="O166" s="65"/>
      <c r="P166" s="183">
        <f>O166*H166</f>
        <v>0</v>
      </c>
      <c r="Q166" s="183">
        <v>4.206E-5</v>
      </c>
      <c r="R166" s="183">
        <f>Q166*H166</f>
        <v>1.34592E-3</v>
      </c>
      <c r="S166" s="183">
        <v>0</v>
      </c>
      <c r="T166" s="184">
        <f>S166*H166</f>
        <v>0</v>
      </c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R166" s="185" t="s">
        <v>208</v>
      </c>
      <c r="AT166" s="185" t="s">
        <v>129</v>
      </c>
      <c r="AU166" s="185" t="s">
        <v>78</v>
      </c>
      <c r="AY166" s="18" t="s">
        <v>126</v>
      </c>
      <c r="BE166" s="186">
        <f>IF(N166="základní",J166,0)</f>
        <v>0</v>
      </c>
      <c r="BF166" s="186">
        <f>IF(N166="snížená",J166,0)</f>
        <v>0</v>
      </c>
      <c r="BG166" s="186">
        <f>IF(N166="zákl. přenesená",J166,0)</f>
        <v>0</v>
      </c>
      <c r="BH166" s="186">
        <f>IF(N166="sníž. přenesená",J166,0)</f>
        <v>0</v>
      </c>
      <c r="BI166" s="186">
        <f>IF(N166="nulová",J166,0)</f>
        <v>0</v>
      </c>
      <c r="BJ166" s="18" t="s">
        <v>76</v>
      </c>
      <c r="BK166" s="186">
        <f>ROUND(I166*H166,2)</f>
        <v>0</v>
      </c>
      <c r="BL166" s="18" t="s">
        <v>208</v>
      </c>
      <c r="BM166" s="185" t="s">
        <v>294</v>
      </c>
    </row>
    <row r="167" spans="1:65" s="2" customFormat="1" ht="11.25">
      <c r="A167" s="35"/>
      <c r="B167" s="36"/>
      <c r="C167" s="37"/>
      <c r="D167" s="187" t="s">
        <v>136</v>
      </c>
      <c r="E167" s="37"/>
      <c r="F167" s="188" t="s">
        <v>295</v>
      </c>
      <c r="G167" s="37"/>
      <c r="H167" s="37"/>
      <c r="I167" s="189"/>
      <c r="J167" s="37"/>
      <c r="K167" s="37"/>
      <c r="L167" s="40"/>
      <c r="M167" s="190"/>
      <c r="N167" s="191"/>
      <c r="O167" s="65"/>
      <c r="P167" s="65"/>
      <c r="Q167" s="65"/>
      <c r="R167" s="65"/>
      <c r="S167" s="65"/>
      <c r="T167" s="66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T167" s="18" t="s">
        <v>136</v>
      </c>
      <c r="AU167" s="18" t="s">
        <v>78</v>
      </c>
    </row>
    <row r="168" spans="1:65" s="13" customFormat="1" ht="11.25">
      <c r="B168" s="192"/>
      <c r="C168" s="193"/>
      <c r="D168" s="194" t="s">
        <v>223</v>
      </c>
      <c r="E168" s="195" t="s">
        <v>19</v>
      </c>
      <c r="F168" s="196" t="s">
        <v>278</v>
      </c>
      <c r="G168" s="193"/>
      <c r="H168" s="197">
        <v>12</v>
      </c>
      <c r="I168" s="198"/>
      <c r="J168" s="193"/>
      <c r="K168" s="193"/>
      <c r="L168" s="199"/>
      <c r="M168" s="200"/>
      <c r="N168" s="201"/>
      <c r="O168" s="201"/>
      <c r="P168" s="201"/>
      <c r="Q168" s="201"/>
      <c r="R168" s="201"/>
      <c r="S168" s="201"/>
      <c r="T168" s="202"/>
      <c r="AT168" s="203" t="s">
        <v>223</v>
      </c>
      <c r="AU168" s="203" t="s">
        <v>78</v>
      </c>
      <c r="AV168" s="13" t="s">
        <v>78</v>
      </c>
      <c r="AW168" s="13" t="s">
        <v>30</v>
      </c>
      <c r="AX168" s="13" t="s">
        <v>68</v>
      </c>
      <c r="AY168" s="203" t="s">
        <v>126</v>
      </c>
    </row>
    <row r="169" spans="1:65" s="13" customFormat="1" ht="11.25">
      <c r="B169" s="192"/>
      <c r="C169" s="193"/>
      <c r="D169" s="194" t="s">
        <v>223</v>
      </c>
      <c r="E169" s="195" t="s">
        <v>19</v>
      </c>
      <c r="F169" s="196" t="s">
        <v>279</v>
      </c>
      <c r="G169" s="193"/>
      <c r="H169" s="197">
        <v>20</v>
      </c>
      <c r="I169" s="198"/>
      <c r="J169" s="193"/>
      <c r="K169" s="193"/>
      <c r="L169" s="199"/>
      <c r="M169" s="200"/>
      <c r="N169" s="201"/>
      <c r="O169" s="201"/>
      <c r="P169" s="201"/>
      <c r="Q169" s="201"/>
      <c r="R169" s="201"/>
      <c r="S169" s="201"/>
      <c r="T169" s="202"/>
      <c r="AT169" s="203" t="s">
        <v>223</v>
      </c>
      <c r="AU169" s="203" t="s">
        <v>78</v>
      </c>
      <c r="AV169" s="13" t="s">
        <v>78</v>
      </c>
      <c r="AW169" s="13" t="s">
        <v>30</v>
      </c>
      <c r="AX169" s="13" t="s">
        <v>68</v>
      </c>
      <c r="AY169" s="203" t="s">
        <v>126</v>
      </c>
    </row>
    <row r="170" spans="1:65" s="14" customFormat="1" ht="11.25">
      <c r="B170" s="204"/>
      <c r="C170" s="205"/>
      <c r="D170" s="194" t="s">
        <v>223</v>
      </c>
      <c r="E170" s="206" t="s">
        <v>19</v>
      </c>
      <c r="F170" s="207" t="s">
        <v>280</v>
      </c>
      <c r="G170" s="205"/>
      <c r="H170" s="208">
        <v>32</v>
      </c>
      <c r="I170" s="209"/>
      <c r="J170" s="205"/>
      <c r="K170" s="205"/>
      <c r="L170" s="210"/>
      <c r="M170" s="211"/>
      <c r="N170" s="212"/>
      <c r="O170" s="212"/>
      <c r="P170" s="212"/>
      <c r="Q170" s="212"/>
      <c r="R170" s="212"/>
      <c r="S170" s="212"/>
      <c r="T170" s="213"/>
      <c r="AT170" s="214" t="s">
        <v>223</v>
      </c>
      <c r="AU170" s="214" t="s">
        <v>78</v>
      </c>
      <c r="AV170" s="14" t="s">
        <v>134</v>
      </c>
      <c r="AW170" s="14" t="s">
        <v>30</v>
      </c>
      <c r="AX170" s="14" t="s">
        <v>76</v>
      </c>
      <c r="AY170" s="214" t="s">
        <v>126</v>
      </c>
    </row>
    <row r="171" spans="1:65" s="2" customFormat="1" ht="55.5" customHeight="1">
      <c r="A171" s="35"/>
      <c r="B171" s="36"/>
      <c r="C171" s="174" t="s">
        <v>296</v>
      </c>
      <c r="D171" s="174" t="s">
        <v>129</v>
      </c>
      <c r="E171" s="175" t="s">
        <v>297</v>
      </c>
      <c r="F171" s="176" t="s">
        <v>298</v>
      </c>
      <c r="G171" s="177" t="s">
        <v>175</v>
      </c>
      <c r="H171" s="178">
        <v>16</v>
      </c>
      <c r="I171" s="179"/>
      <c r="J171" s="180">
        <f>ROUND(I171*H171,2)</f>
        <v>0</v>
      </c>
      <c r="K171" s="176" t="s">
        <v>133</v>
      </c>
      <c r="L171" s="40"/>
      <c r="M171" s="181" t="s">
        <v>19</v>
      </c>
      <c r="N171" s="182" t="s">
        <v>39</v>
      </c>
      <c r="O171" s="65"/>
      <c r="P171" s="183">
        <f>O171*H171</f>
        <v>0</v>
      </c>
      <c r="Q171" s="183">
        <v>4.2249999999999997E-5</v>
      </c>
      <c r="R171" s="183">
        <f>Q171*H171</f>
        <v>6.7599999999999995E-4</v>
      </c>
      <c r="S171" s="183">
        <v>0</v>
      </c>
      <c r="T171" s="184">
        <f>S171*H171</f>
        <v>0</v>
      </c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R171" s="185" t="s">
        <v>208</v>
      </c>
      <c r="AT171" s="185" t="s">
        <v>129</v>
      </c>
      <c r="AU171" s="185" t="s">
        <v>78</v>
      </c>
      <c r="AY171" s="18" t="s">
        <v>126</v>
      </c>
      <c r="BE171" s="186">
        <f>IF(N171="základní",J171,0)</f>
        <v>0</v>
      </c>
      <c r="BF171" s="186">
        <f>IF(N171="snížená",J171,0)</f>
        <v>0</v>
      </c>
      <c r="BG171" s="186">
        <f>IF(N171="zákl. přenesená",J171,0)</f>
        <v>0</v>
      </c>
      <c r="BH171" s="186">
        <f>IF(N171="sníž. přenesená",J171,0)</f>
        <v>0</v>
      </c>
      <c r="BI171" s="186">
        <f>IF(N171="nulová",J171,0)</f>
        <v>0</v>
      </c>
      <c r="BJ171" s="18" t="s">
        <v>76</v>
      </c>
      <c r="BK171" s="186">
        <f>ROUND(I171*H171,2)</f>
        <v>0</v>
      </c>
      <c r="BL171" s="18" t="s">
        <v>208</v>
      </c>
      <c r="BM171" s="185" t="s">
        <v>299</v>
      </c>
    </row>
    <row r="172" spans="1:65" s="2" customFormat="1" ht="11.25">
      <c r="A172" s="35"/>
      <c r="B172" s="36"/>
      <c r="C172" s="37"/>
      <c r="D172" s="187" t="s">
        <v>136</v>
      </c>
      <c r="E172" s="37"/>
      <c r="F172" s="188" t="s">
        <v>300</v>
      </c>
      <c r="G172" s="37"/>
      <c r="H172" s="37"/>
      <c r="I172" s="189"/>
      <c r="J172" s="37"/>
      <c r="K172" s="37"/>
      <c r="L172" s="40"/>
      <c r="M172" s="190"/>
      <c r="N172" s="191"/>
      <c r="O172" s="65"/>
      <c r="P172" s="65"/>
      <c r="Q172" s="65"/>
      <c r="R172" s="65"/>
      <c r="S172" s="65"/>
      <c r="T172" s="66"/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T172" s="18" t="s">
        <v>136</v>
      </c>
      <c r="AU172" s="18" t="s">
        <v>78</v>
      </c>
    </row>
    <row r="173" spans="1:65" s="2" customFormat="1" ht="24.2" customHeight="1">
      <c r="A173" s="35"/>
      <c r="B173" s="36"/>
      <c r="C173" s="174" t="s">
        <v>301</v>
      </c>
      <c r="D173" s="174" t="s">
        <v>129</v>
      </c>
      <c r="E173" s="175" t="s">
        <v>302</v>
      </c>
      <c r="F173" s="176" t="s">
        <v>303</v>
      </c>
      <c r="G173" s="177" t="s">
        <v>164</v>
      </c>
      <c r="H173" s="178">
        <v>2</v>
      </c>
      <c r="I173" s="179"/>
      <c r="J173" s="180">
        <f>ROUND(I173*H173,2)</f>
        <v>0</v>
      </c>
      <c r="K173" s="176" t="s">
        <v>133</v>
      </c>
      <c r="L173" s="40"/>
      <c r="M173" s="181" t="s">
        <v>19</v>
      </c>
      <c r="N173" s="182" t="s">
        <v>39</v>
      </c>
      <c r="O173" s="65"/>
      <c r="P173" s="183">
        <f>O173*H173</f>
        <v>0</v>
      </c>
      <c r="Q173" s="183">
        <v>0</v>
      </c>
      <c r="R173" s="183">
        <f>Q173*H173</f>
        <v>0</v>
      </c>
      <c r="S173" s="183">
        <v>0</v>
      </c>
      <c r="T173" s="184">
        <f>S173*H173</f>
        <v>0</v>
      </c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R173" s="185" t="s">
        <v>208</v>
      </c>
      <c r="AT173" s="185" t="s">
        <v>129</v>
      </c>
      <c r="AU173" s="185" t="s">
        <v>78</v>
      </c>
      <c r="AY173" s="18" t="s">
        <v>126</v>
      </c>
      <c r="BE173" s="186">
        <f>IF(N173="základní",J173,0)</f>
        <v>0</v>
      </c>
      <c r="BF173" s="186">
        <f>IF(N173="snížená",J173,0)</f>
        <v>0</v>
      </c>
      <c r="BG173" s="186">
        <f>IF(N173="zákl. přenesená",J173,0)</f>
        <v>0</v>
      </c>
      <c r="BH173" s="186">
        <f>IF(N173="sníž. přenesená",J173,0)</f>
        <v>0</v>
      </c>
      <c r="BI173" s="186">
        <f>IF(N173="nulová",J173,0)</f>
        <v>0</v>
      </c>
      <c r="BJ173" s="18" t="s">
        <v>76</v>
      </c>
      <c r="BK173" s="186">
        <f>ROUND(I173*H173,2)</f>
        <v>0</v>
      </c>
      <c r="BL173" s="18" t="s">
        <v>208</v>
      </c>
      <c r="BM173" s="185" t="s">
        <v>304</v>
      </c>
    </row>
    <row r="174" spans="1:65" s="2" customFormat="1" ht="11.25">
      <c r="A174" s="35"/>
      <c r="B174" s="36"/>
      <c r="C174" s="37"/>
      <c r="D174" s="187" t="s">
        <v>136</v>
      </c>
      <c r="E174" s="37"/>
      <c r="F174" s="188" t="s">
        <v>305</v>
      </c>
      <c r="G174" s="37"/>
      <c r="H174" s="37"/>
      <c r="I174" s="189"/>
      <c r="J174" s="37"/>
      <c r="K174" s="37"/>
      <c r="L174" s="40"/>
      <c r="M174" s="190"/>
      <c r="N174" s="191"/>
      <c r="O174" s="65"/>
      <c r="P174" s="65"/>
      <c r="Q174" s="65"/>
      <c r="R174" s="65"/>
      <c r="S174" s="65"/>
      <c r="T174" s="66"/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T174" s="18" t="s">
        <v>136</v>
      </c>
      <c r="AU174" s="18" t="s">
        <v>78</v>
      </c>
    </row>
    <row r="175" spans="1:65" s="2" customFormat="1" ht="21.75" customHeight="1">
      <c r="A175" s="35"/>
      <c r="B175" s="36"/>
      <c r="C175" s="174" t="s">
        <v>306</v>
      </c>
      <c r="D175" s="174" t="s">
        <v>129</v>
      </c>
      <c r="E175" s="175" t="s">
        <v>307</v>
      </c>
      <c r="F175" s="176" t="s">
        <v>308</v>
      </c>
      <c r="G175" s="177" t="s">
        <v>309</v>
      </c>
      <c r="H175" s="178">
        <v>2</v>
      </c>
      <c r="I175" s="179"/>
      <c r="J175" s="180">
        <f>ROUND(I175*H175,2)</f>
        <v>0</v>
      </c>
      <c r="K175" s="176" t="s">
        <v>133</v>
      </c>
      <c r="L175" s="40"/>
      <c r="M175" s="181" t="s">
        <v>19</v>
      </c>
      <c r="N175" s="182" t="s">
        <v>39</v>
      </c>
      <c r="O175" s="65"/>
      <c r="P175" s="183">
        <f>O175*H175</f>
        <v>0</v>
      </c>
      <c r="Q175" s="183">
        <v>2.5114000000000001E-4</v>
      </c>
      <c r="R175" s="183">
        <f>Q175*H175</f>
        <v>5.0228000000000002E-4</v>
      </c>
      <c r="S175" s="183">
        <v>0</v>
      </c>
      <c r="T175" s="184">
        <f>S175*H175</f>
        <v>0</v>
      </c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R175" s="185" t="s">
        <v>208</v>
      </c>
      <c r="AT175" s="185" t="s">
        <v>129</v>
      </c>
      <c r="AU175" s="185" t="s">
        <v>78</v>
      </c>
      <c r="AY175" s="18" t="s">
        <v>126</v>
      </c>
      <c r="BE175" s="186">
        <f>IF(N175="základní",J175,0)</f>
        <v>0</v>
      </c>
      <c r="BF175" s="186">
        <f>IF(N175="snížená",J175,0)</f>
        <v>0</v>
      </c>
      <c r="BG175" s="186">
        <f>IF(N175="zákl. přenesená",J175,0)</f>
        <v>0</v>
      </c>
      <c r="BH175" s="186">
        <f>IF(N175="sníž. přenesená",J175,0)</f>
        <v>0</v>
      </c>
      <c r="BI175" s="186">
        <f>IF(N175="nulová",J175,0)</f>
        <v>0</v>
      </c>
      <c r="BJ175" s="18" t="s">
        <v>76</v>
      </c>
      <c r="BK175" s="186">
        <f>ROUND(I175*H175,2)</f>
        <v>0</v>
      </c>
      <c r="BL175" s="18" t="s">
        <v>208</v>
      </c>
      <c r="BM175" s="185" t="s">
        <v>310</v>
      </c>
    </row>
    <row r="176" spans="1:65" s="2" customFormat="1" ht="11.25">
      <c r="A176" s="35"/>
      <c r="B176" s="36"/>
      <c r="C176" s="37"/>
      <c r="D176" s="187" t="s">
        <v>136</v>
      </c>
      <c r="E176" s="37"/>
      <c r="F176" s="188" t="s">
        <v>311</v>
      </c>
      <c r="G176" s="37"/>
      <c r="H176" s="37"/>
      <c r="I176" s="189"/>
      <c r="J176" s="37"/>
      <c r="K176" s="37"/>
      <c r="L176" s="40"/>
      <c r="M176" s="190"/>
      <c r="N176" s="191"/>
      <c r="O176" s="65"/>
      <c r="P176" s="65"/>
      <c r="Q176" s="65"/>
      <c r="R176" s="65"/>
      <c r="S176" s="65"/>
      <c r="T176" s="66"/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T176" s="18" t="s">
        <v>136</v>
      </c>
      <c r="AU176" s="18" t="s">
        <v>78</v>
      </c>
    </row>
    <row r="177" spans="1:65" s="2" customFormat="1" ht="16.5" customHeight="1">
      <c r="A177" s="35"/>
      <c r="B177" s="36"/>
      <c r="C177" s="174" t="s">
        <v>312</v>
      </c>
      <c r="D177" s="174" t="s">
        <v>129</v>
      </c>
      <c r="E177" s="175" t="s">
        <v>313</v>
      </c>
      <c r="F177" s="176" t="s">
        <v>314</v>
      </c>
      <c r="G177" s="177" t="s">
        <v>315</v>
      </c>
      <c r="H177" s="178">
        <v>2</v>
      </c>
      <c r="I177" s="179"/>
      <c r="J177" s="180">
        <f>ROUND(I177*H177,2)</f>
        <v>0</v>
      </c>
      <c r="K177" s="176" t="s">
        <v>133</v>
      </c>
      <c r="L177" s="40"/>
      <c r="M177" s="181" t="s">
        <v>19</v>
      </c>
      <c r="N177" s="182" t="s">
        <v>39</v>
      </c>
      <c r="O177" s="65"/>
      <c r="P177" s="183">
        <f>O177*H177</f>
        <v>0</v>
      </c>
      <c r="Q177" s="183">
        <v>2E-3</v>
      </c>
      <c r="R177" s="183">
        <f>Q177*H177</f>
        <v>4.0000000000000001E-3</v>
      </c>
      <c r="S177" s="183">
        <v>0</v>
      </c>
      <c r="T177" s="184">
        <f>S177*H177</f>
        <v>0</v>
      </c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R177" s="185" t="s">
        <v>208</v>
      </c>
      <c r="AT177" s="185" t="s">
        <v>129</v>
      </c>
      <c r="AU177" s="185" t="s">
        <v>78</v>
      </c>
      <c r="AY177" s="18" t="s">
        <v>126</v>
      </c>
      <c r="BE177" s="186">
        <f>IF(N177="základní",J177,0)</f>
        <v>0</v>
      </c>
      <c r="BF177" s="186">
        <f>IF(N177="snížená",J177,0)</f>
        <v>0</v>
      </c>
      <c r="BG177" s="186">
        <f>IF(N177="zákl. přenesená",J177,0)</f>
        <v>0</v>
      </c>
      <c r="BH177" s="186">
        <f>IF(N177="sníž. přenesená",J177,0)</f>
        <v>0</v>
      </c>
      <c r="BI177" s="186">
        <f>IF(N177="nulová",J177,0)</f>
        <v>0</v>
      </c>
      <c r="BJ177" s="18" t="s">
        <v>76</v>
      </c>
      <c r="BK177" s="186">
        <f>ROUND(I177*H177,2)</f>
        <v>0</v>
      </c>
      <c r="BL177" s="18" t="s">
        <v>208</v>
      </c>
      <c r="BM177" s="185" t="s">
        <v>316</v>
      </c>
    </row>
    <row r="178" spans="1:65" s="2" customFormat="1" ht="11.25">
      <c r="A178" s="35"/>
      <c r="B178" s="36"/>
      <c r="C178" s="37"/>
      <c r="D178" s="187" t="s">
        <v>136</v>
      </c>
      <c r="E178" s="37"/>
      <c r="F178" s="188" t="s">
        <v>317</v>
      </c>
      <c r="G178" s="37"/>
      <c r="H178" s="37"/>
      <c r="I178" s="189"/>
      <c r="J178" s="37"/>
      <c r="K178" s="37"/>
      <c r="L178" s="40"/>
      <c r="M178" s="190"/>
      <c r="N178" s="191"/>
      <c r="O178" s="65"/>
      <c r="P178" s="65"/>
      <c r="Q178" s="65"/>
      <c r="R178" s="65"/>
      <c r="S178" s="65"/>
      <c r="T178" s="66"/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T178" s="18" t="s">
        <v>136</v>
      </c>
      <c r="AU178" s="18" t="s">
        <v>78</v>
      </c>
    </row>
    <row r="179" spans="1:65" s="2" customFormat="1" ht="37.9" customHeight="1">
      <c r="A179" s="35"/>
      <c r="B179" s="36"/>
      <c r="C179" s="174" t="s">
        <v>318</v>
      </c>
      <c r="D179" s="174" t="s">
        <v>129</v>
      </c>
      <c r="E179" s="175" t="s">
        <v>319</v>
      </c>
      <c r="F179" s="176" t="s">
        <v>320</v>
      </c>
      <c r="G179" s="177" t="s">
        <v>175</v>
      </c>
      <c r="H179" s="178">
        <v>28</v>
      </c>
      <c r="I179" s="179"/>
      <c r="J179" s="180">
        <f>ROUND(I179*H179,2)</f>
        <v>0</v>
      </c>
      <c r="K179" s="176" t="s">
        <v>133</v>
      </c>
      <c r="L179" s="40"/>
      <c r="M179" s="181" t="s">
        <v>19</v>
      </c>
      <c r="N179" s="182" t="s">
        <v>39</v>
      </c>
      <c r="O179" s="65"/>
      <c r="P179" s="183">
        <f>O179*H179</f>
        <v>0</v>
      </c>
      <c r="Q179" s="183">
        <v>3.9596999999999999E-4</v>
      </c>
      <c r="R179" s="183">
        <f>Q179*H179</f>
        <v>1.108716E-2</v>
      </c>
      <c r="S179" s="183">
        <v>0</v>
      </c>
      <c r="T179" s="184">
        <f>S179*H179</f>
        <v>0</v>
      </c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R179" s="185" t="s">
        <v>208</v>
      </c>
      <c r="AT179" s="185" t="s">
        <v>129</v>
      </c>
      <c r="AU179" s="185" t="s">
        <v>78</v>
      </c>
      <c r="AY179" s="18" t="s">
        <v>126</v>
      </c>
      <c r="BE179" s="186">
        <f>IF(N179="základní",J179,0)</f>
        <v>0</v>
      </c>
      <c r="BF179" s="186">
        <f>IF(N179="snížená",J179,0)</f>
        <v>0</v>
      </c>
      <c r="BG179" s="186">
        <f>IF(N179="zákl. přenesená",J179,0)</f>
        <v>0</v>
      </c>
      <c r="BH179" s="186">
        <f>IF(N179="sníž. přenesená",J179,0)</f>
        <v>0</v>
      </c>
      <c r="BI179" s="186">
        <f>IF(N179="nulová",J179,0)</f>
        <v>0</v>
      </c>
      <c r="BJ179" s="18" t="s">
        <v>76</v>
      </c>
      <c r="BK179" s="186">
        <f>ROUND(I179*H179,2)</f>
        <v>0</v>
      </c>
      <c r="BL179" s="18" t="s">
        <v>208</v>
      </c>
      <c r="BM179" s="185" t="s">
        <v>321</v>
      </c>
    </row>
    <row r="180" spans="1:65" s="2" customFormat="1" ht="11.25">
      <c r="A180" s="35"/>
      <c r="B180" s="36"/>
      <c r="C180" s="37"/>
      <c r="D180" s="187" t="s">
        <v>136</v>
      </c>
      <c r="E180" s="37"/>
      <c r="F180" s="188" t="s">
        <v>322</v>
      </c>
      <c r="G180" s="37"/>
      <c r="H180" s="37"/>
      <c r="I180" s="189"/>
      <c r="J180" s="37"/>
      <c r="K180" s="37"/>
      <c r="L180" s="40"/>
      <c r="M180" s="190"/>
      <c r="N180" s="191"/>
      <c r="O180" s="65"/>
      <c r="P180" s="65"/>
      <c r="Q180" s="65"/>
      <c r="R180" s="65"/>
      <c r="S180" s="65"/>
      <c r="T180" s="66"/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T180" s="18" t="s">
        <v>136</v>
      </c>
      <c r="AU180" s="18" t="s">
        <v>78</v>
      </c>
    </row>
    <row r="181" spans="1:65" s="2" customFormat="1" ht="33" customHeight="1">
      <c r="A181" s="35"/>
      <c r="B181" s="36"/>
      <c r="C181" s="174" t="s">
        <v>323</v>
      </c>
      <c r="D181" s="174" t="s">
        <v>129</v>
      </c>
      <c r="E181" s="175" t="s">
        <v>324</v>
      </c>
      <c r="F181" s="176" t="s">
        <v>325</v>
      </c>
      <c r="G181" s="177" t="s">
        <v>175</v>
      </c>
      <c r="H181" s="178">
        <v>28</v>
      </c>
      <c r="I181" s="179"/>
      <c r="J181" s="180">
        <f>ROUND(I181*H181,2)</f>
        <v>0</v>
      </c>
      <c r="K181" s="176" t="s">
        <v>133</v>
      </c>
      <c r="L181" s="40"/>
      <c r="M181" s="181" t="s">
        <v>19</v>
      </c>
      <c r="N181" s="182" t="s">
        <v>39</v>
      </c>
      <c r="O181" s="65"/>
      <c r="P181" s="183">
        <f>O181*H181</f>
        <v>0</v>
      </c>
      <c r="Q181" s="183">
        <v>1.0000000000000001E-5</v>
      </c>
      <c r="R181" s="183">
        <f>Q181*H181</f>
        <v>2.8000000000000003E-4</v>
      </c>
      <c r="S181" s="183">
        <v>0</v>
      </c>
      <c r="T181" s="184">
        <f>S181*H181</f>
        <v>0</v>
      </c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R181" s="185" t="s">
        <v>208</v>
      </c>
      <c r="AT181" s="185" t="s">
        <v>129</v>
      </c>
      <c r="AU181" s="185" t="s">
        <v>78</v>
      </c>
      <c r="AY181" s="18" t="s">
        <v>126</v>
      </c>
      <c r="BE181" s="186">
        <f>IF(N181="základní",J181,0)</f>
        <v>0</v>
      </c>
      <c r="BF181" s="186">
        <f>IF(N181="snížená",J181,0)</f>
        <v>0</v>
      </c>
      <c r="BG181" s="186">
        <f>IF(N181="zákl. přenesená",J181,0)</f>
        <v>0</v>
      </c>
      <c r="BH181" s="186">
        <f>IF(N181="sníž. přenesená",J181,0)</f>
        <v>0</v>
      </c>
      <c r="BI181" s="186">
        <f>IF(N181="nulová",J181,0)</f>
        <v>0</v>
      </c>
      <c r="BJ181" s="18" t="s">
        <v>76</v>
      </c>
      <c r="BK181" s="186">
        <f>ROUND(I181*H181,2)</f>
        <v>0</v>
      </c>
      <c r="BL181" s="18" t="s">
        <v>208</v>
      </c>
      <c r="BM181" s="185" t="s">
        <v>326</v>
      </c>
    </row>
    <row r="182" spans="1:65" s="2" customFormat="1" ht="11.25">
      <c r="A182" s="35"/>
      <c r="B182" s="36"/>
      <c r="C182" s="37"/>
      <c r="D182" s="187" t="s">
        <v>136</v>
      </c>
      <c r="E182" s="37"/>
      <c r="F182" s="188" t="s">
        <v>327</v>
      </c>
      <c r="G182" s="37"/>
      <c r="H182" s="37"/>
      <c r="I182" s="189"/>
      <c r="J182" s="37"/>
      <c r="K182" s="37"/>
      <c r="L182" s="40"/>
      <c r="M182" s="190"/>
      <c r="N182" s="191"/>
      <c r="O182" s="65"/>
      <c r="P182" s="65"/>
      <c r="Q182" s="65"/>
      <c r="R182" s="65"/>
      <c r="S182" s="65"/>
      <c r="T182" s="66"/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T182" s="18" t="s">
        <v>136</v>
      </c>
      <c r="AU182" s="18" t="s">
        <v>78</v>
      </c>
    </row>
    <row r="183" spans="1:65" s="2" customFormat="1" ht="44.25" customHeight="1">
      <c r="A183" s="35"/>
      <c r="B183" s="36"/>
      <c r="C183" s="174" t="s">
        <v>328</v>
      </c>
      <c r="D183" s="174" t="s">
        <v>129</v>
      </c>
      <c r="E183" s="175" t="s">
        <v>329</v>
      </c>
      <c r="F183" s="176" t="s">
        <v>330</v>
      </c>
      <c r="G183" s="177" t="s">
        <v>331</v>
      </c>
      <c r="H183" s="215"/>
      <c r="I183" s="179"/>
      <c r="J183" s="180">
        <f>ROUND(I183*H183,2)</f>
        <v>0</v>
      </c>
      <c r="K183" s="176" t="s">
        <v>133</v>
      </c>
      <c r="L183" s="40"/>
      <c r="M183" s="181" t="s">
        <v>19</v>
      </c>
      <c r="N183" s="182" t="s">
        <v>39</v>
      </c>
      <c r="O183" s="65"/>
      <c r="P183" s="183">
        <f>O183*H183</f>
        <v>0</v>
      </c>
      <c r="Q183" s="183">
        <v>0</v>
      </c>
      <c r="R183" s="183">
        <f>Q183*H183</f>
        <v>0</v>
      </c>
      <c r="S183" s="183">
        <v>0</v>
      </c>
      <c r="T183" s="184">
        <f>S183*H183</f>
        <v>0</v>
      </c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R183" s="185" t="s">
        <v>208</v>
      </c>
      <c r="AT183" s="185" t="s">
        <v>129</v>
      </c>
      <c r="AU183" s="185" t="s">
        <v>78</v>
      </c>
      <c r="AY183" s="18" t="s">
        <v>126</v>
      </c>
      <c r="BE183" s="186">
        <f>IF(N183="základní",J183,0)</f>
        <v>0</v>
      </c>
      <c r="BF183" s="186">
        <f>IF(N183="snížená",J183,0)</f>
        <v>0</v>
      </c>
      <c r="BG183" s="186">
        <f>IF(N183="zákl. přenesená",J183,0)</f>
        <v>0</v>
      </c>
      <c r="BH183" s="186">
        <f>IF(N183="sníž. přenesená",J183,0)</f>
        <v>0</v>
      </c>
      <c r="BI183" s="186">
        <f>IF(N183="nulová",J183,0)</f>
        <v>0</v>
      </c>
      <c r="BJ183" s="18" t="s">
        <v>76</v>
      </c>
      <c r="BK183" s="186">
        <f>ROUND(I183*H183,2)</f>
        <v>0</v>
      </c>
      <c r="BL183" s="18" t="s">
        <v>208</v>
      </c>
      <c r="BM183" s="185" t="s">
        <v>332</v>
      </c>
    </row>
    <row r="184" spans="1:65" s="2" customFormat="1" ht="11.25">
      <c r="A184" s="35"/>
      <c r="B184" s="36"/>
      <c r="C184" s="37"/>
      <c r="D184" s="187" t="s">
        <v>136</v>
      </c>
      <c r="E184" s="37"/>
      <c r="F184" s="188" t="s">
        <v>333</v>
      </c>
      <c r="G184" s="37"/>
      <c r="H184" s="37"/>
      <c r="I184" s="189"/>
      <c r="J184" s="37"/>
      <c r="K184" s="37"/>
      <c r="L184" s="40"/>
      <c r="M184" s="190"/>
      <c r="N184" s="191"/>
      <c r="O184" s="65"/>
      <c r="P184" s="65"/>
      <c r="Q184" s="65"/>
      <c r="R184" s="65"/>
      <c r="S184" s="65"/>
      <c r="T184" s="66"/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T184" s="18" t="s">
        <v>136</v>
      </c>
      <c r="AU184" s="18" t="s">
        <v>78</v>
      </c>
    </row>
    <row r="185" spans="1:65" s="12" customFormat="1" ht="20.85" customHeight="1">
      <c r="B185" s="158"/>
      <c r="C185" s="159"/>
      <c r="D185" s="160" t="s">
        <v>67</v>
      </c>
      <c r="E185" s="172" t="s">
        <v>334</v>
      </c>
      <c r="F185" s="172" t="s">
        <v>335</v>
      </c>
      <c r="G185" s="159"/>
      <c r="H185" s="159"/>
      <c r="I185" s="162"/>
      <c r="J185" s="173">
        <f>BK185</f>
        <v>0</v>
      </c>
      <c r="K185" s="159"/>
      <c r="L185" s="164"/>
      <c r="M185" s="165"/>
      <c r="N185" s="166"/>
      <c r="O185" s="166"/>
      <c r="P185" s="167">
        <f>SUM(P186:P189)</f>
        <v>0</v>
      </c>
      <c r="Q185" s="166"/>
      <c r="R185" s="167">
        <f>SUM(R186:R189)</f>
        <v>6.7200000000000007E-4</v>
      </c>
      <c r="S185" s="166"/>
      <c r="T185" s="168">
        <f>SUM(T186:T189)</f>
        <v>0</v>
      </c>
      <c r="AR185" s="169" t="s">
        <v>78</v>
      </c>
      <c r="AT185" s="170" t="s">
        <v>67</v>
      </c>
      <c r="AU185" s="170" t="s">
        <v>78</v>
      </c>
      <c r="AY185" s="169" t="s">
        <v>126</v>
      </c>
      <c r="BK185" s="171">
        <f>SUM(BK186:BK189)</f>
        <v>0</v>
      </c>
    </row>
    <row r="186" spans="1:65" s="2" customFormat="1" ht="37.9" customHeight="1">
      <c r="A186" s="35"/>
      <c r="B186" s="36"/>
      <c r="C186" s="174" t="s">
        <v>336</v>
      </c>
      <c r="D186" s="174" t="s">
        <v>129</v>
      </c>
      <c r="E186" s="175" t="s">
        <v>337</v>
      </c>
      <c r="F186" s="176" t="s">
        <v>338</v>
      </c>
      <c r="G186" s="177" t="s">
        <v>175</v>
      </c>
      <c r="H186" s="178">
        <v>8</v>
      </c>
      <c r="I186" s="179"/>
      <c r="J186" s="180">
        <f>ROUND(I186*H186,2)</f>
        <v>0</v>
      </c>
      <c r="K186" s="176" t="s">
        <v>133</v>
      </c>
      <c r="L186" s="40"/>
      <c r="M186" s="181" t="s">
        <v>19</v>
      </c>
      <c r="N186" s="182" t="s">
        <v>39</v>
      </c>
      <c r="O186" s="65"/>
      <c r="P186" s="183">
        <f>O186*H186</f>
        <v>0</v>
      </c>
      <c r="Q186" s="183">
        <v>0</v>
      </c>
      <c r="R186" s="183">
        <f>Q186*H186</f>
        <v>0</v>
      </c>
      <c r="S186" s="183">
        <v>0</v>
      </c>
      <c r="T186" s="184">
        <f>S186*H186</f>
        <v>0</v>
      </c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R186" s="185" t="s">
        <v>208</v>
      </c>
      <c r="AT186" s="185" t="s">
        <v>129</v>
      </c>
      <c r="AU186" s="185" t="s">
        <v>127</v>
      </c>
      <c r="AY186" s="18" t="s">
        <v>126</v>
      </c>
      <c r="BE186" s="186">
        <f>IF(N186="základní",J186,0)</f>
        <v>0</v>
      </c>
      <c r="BF186" s="186">
        <f>IF(N186="snížená",J186,0)</f>
        <v>0</v>
      </c>
      <c r="BG186" s="186">
        <f>IF(N186="zákl. přenesená",J186,0)</f>
        <v>0</v>
      </c>
      <c r="BH186" s="186">
        <f>IF(N186="sníž. přenesená",J186,0)</f>
        <v>0</v>
      </c>
      <c r="BI186" s="186">
        <f>IF(N186="nulová",J186,0)</f>
        <v>0</v>
      </c>
      <c r="BJ186" s="18" t="s">
        <v>76</v>
      </c>
      <c r="BK186" s="186">
        <f>ROUND(I186*H186,2)</f>
        <v>0</v>
      </c>
      <c r="BL186" s="18" t="s">
        <v>208</v>
      </c>
      <c r="BM186" s="185" t="s">
        <v>339</v>
      </c>
    </row>
    <row r="187" spans="1:65" s="2" customFormat="1" ht="11.25">
      <c r="A187" s="35"/>
      <c r="B187" s="36"/>
      <c r="C187" s="37"/>
      <c r="D187" s="187" t="s">
        <v>136</v>
      </c>
      <c r="E187" s="37"/>
      <c r="F187" s="188" t="s">
        <v>340</v>
      </c>
      <c r="G187" s="37"/>
      <c r="H187" s="37"/>
      <c r="I187" s="189"/>
      <c r="J187" s="37"/>
      <c r="K187" s="37"/>
      <c r="L187" s="40"/>
      <c r="M187" s="190"/>
      <c r="N187" s="191"/>
      <c r="O187" s="65"/>
      <c r="P187" s="65"/>
      <c r="Q187" s="65"/>
      <c r="R187" s="65"/>
      <c r="S187" s="65"/>
      <c r="T187" s="66"/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T187" s="18" t="s">
        <v>136</v>
      </c>
      <c r="AU187" s="18" t="s">
        <v>127</v>
      </c>
    </row>
    <row r="188" spans="1:65" s="2" customFormat="1" ht="16.5" customHeight="1">
      <c r="A188" s="35"/>
      <c r="B188" s="36"/>
      <c r="C188" s="216" t="s">
        <v>341</v>
      </c>
      <c r="D188" s="216" t="s">
        <v>342</v>
      </c>
      <c r="E188" s="217" t="s">
        <v>343</v>
      </c>
      <c r="F188" s="218" t="s">
        <v>344</v>
      </c>
      <c r="G188" s="219" t="s">
        <v>175</v>
      </c>
      <c r="H188" s="220">
        <v>8.4</v>
      </c>
      <c r="I188" s="221"/>
      <c r="J188" s="222">
        <f>ROUND(I188*H188,2)</f>
        <v>0</v>
      </c>
      <c r="K188" s="218" t="s">
        <v>133</v>
      </c>
      <c r="L188" s="223"/>
      <c r="M188" s="224" t="s">
        <v>19</v>
      </c>
      <c r="N188" s="225" t="s">
        <v>39</v>
      </c>
      <c r="O188" s="65"/>
      <c r="P188" s="183">
        <f>O188*H188</f>
        <v>0</v>
      </c>
      <c r="Q188" s="183">
        <v>8.0000000000000007E-5</v>
      </c>
      <c r="R188" s="183">
        <f>Q188*H188</f>
        <v>6.7200000000000007E-4</v>
      </c>
      <c r="S188" s="183">
        <v>0</v>
      </c>
      <c r="T188" s="184">
        <f>S188*H188</f>
        <v>0</v>
      </c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R188" s="185" t="s">
        <v>301</v>
      </c>
      <c r="AT188" s="185" t="s">
        <v>342</v>
      </c>
      <c r="AU188" s="185" t="s">
        <v>127</v>
      </c>
      <c r="AY188" s="18" t="s">
        <v>126</v>
      </c>
      <c r="BE188" s="186">
        <f>IF(N188="základní",J188,0)</f>
        <v>0</v>
      </c>
      <c r="BF188" s="186">
        <f>IF(N188="snížená",J188,0)</f>
        <v>0</v>
      </c>
      <c r="BG188" s="186">
        <f>IF(N188="zákl. přenesená",J188,0)</f>
        <v>0</v>
      </c>
      <c r="BH188" s="186">
        <f>IF(N188="sníž. přenesená",J188,0)</f>
        <v>0</v>
      </c>
      <c r="BI188" s="186">
        <f>IF(N188="nulová",J188,0)</f>
        <v>0</v>
      </c>
      <c r="BJ188" s="18" t="s">
        <v>76</v>
      </c>
      <c r="BK188" s="186">
        <f>ROUND(I188*H188,2)</f>
        <v>0</v>
      </c>
      <c r="BL188" s="18" t="s">
        <v>208</v>
      </c>
      <c r="BM188" s="185" t="s">
        <v>345</v>
      </c>
    </row>
    <row r="189" spans="1:65" s="13" customFormat="1" ht="11.25">
      <c r="B189" s="192"/>
      <c r="C189" s="193"/>
      <c r="D189" s="194" t="s">
        <v>223</v>
      </c>
      <c r="E189" s="195" t="s">
        <v>19</v>
      </c>
      <c r="F189" s="196" t="s">
        <v>346</v>
      </c>
      <c r="G189" s="193"/>
      <c r="H189" s="197">
        <v>8.4</v>
      </c>
      <c r="I189" s="198"/>
      <c r="J189" s="193"/>
      <c r="K189" s="193"/>
      <c r="L189" s="199"/>
      <c r="M189" s="200"/>
      <c r="N189" s="201"/>
      <c r="O189" s="201"/>
      <c r="P189" s="201"/>
      <c r="Q189" s="201"/>
      <c r="R189" s="201"/>
      <c r="S189" s="201"/>
      <c r="T189" s="202"/>
      <c r="AT189" s="203" t="s">
        <v>223</v>
      </c>
      <c r="AU189" s="203" t="s">
        <v>127</v>
      </c>
      <c r="AV189" s="13" t="s">
        <v>78</v>
      </c>
      <c r="AW189" s="13" t="s">
        <v>30</v>
      </c>
      <c r="AX189" s="13" t="s">
        <v>76</v>
      </c>
      <c r="AY189" s="203" t="s">
        <v>126</v>
      </c>
    </row>
    <row r="190" spans="1:65" s="12" customFormat="1" ht="20.85" customHeight="1">
      <c r="B190" s="158"/>
      <c r="C190" s="159"/>
      <c r="D190" s="160" t="s">
        <v>67</v>
      </c>
      <c r="E190" s="172" t="s">
        <v>347</v>
      </c>
      <c r="F190" s="172" t="s">
        <v>348</v>
      </c>
      <c r="G190" s="159"/>
      <c r="H190" s="159"/>
      <c r="I190" s="162"/>
      <c r="J190" s="173">
        <f>BK190</f>
        <v>0</v>
      </c>
      <c r="K190" s="159"/>
      <c r="L190" s="164"/>
      <c r="M190" s="165"/>
      <c r="N190" s="166"/>
      <c r="O190" s="166"/>
      <c r="P190" s="167">
        <f>SUM(P191:P200)</f>
        <v>0</v>
      </c>
      <c r="Q190" s="166"/>
      <c r="R190" s="167">
        <f>SUM(R191:R200)</f>
        <v>2.4052000000000001E-3</v>
      </c>
      <c r="S190" s="166"/>
      <c r="T190" s="168">
        <f>SUM(T191:T200)</f>
        <v>0</v>
      </c>
      <c r="AR190" s="169" t="s">
        <v>78</v>
      </c>
      <c r="AT190" s="170" t="s">
        <v>67</v>
      </c>
      <c r="AU190" s="170" t="s">
        <v>78</v>
      </c>
      <c r="AY190" s="169" t="s">
        <v>126</v>
      </c>
      <c r="BK190" s="171">
        <f>SUM(BK191:BK200)</f>
        <v>0</v>
      </c>
    </row>
    <row r="191" spans="1:65" s="2" customFormat="1" ht="24.2" customHeight="1">
      <c r="A191" s="35"/>
      <c r="B191" s="36"/>
      <c r="C191" s="174" t="s">
        <v>349</v>
      </c>
      <c r="D191" s="174" t="s">
        <v>129</v>
      </c>
      <c r="E191" s="175" t="s">
        <v>350</v>
      </c>
      <c r="F191" s="176" t="s">
        <v>351</v>
      </c>
      <c r="G191" s="177" t="s">
        <v>175</v>
      </c>
      <c r="H191" s="178">
        <v>4</v>
      </c>
      <c r="I191" s="179"/>
      <c r="J191" s="180">
        <f>ROUND(I191*H191,2)</f>
        <v>0</v>
      </c>
      <c r="K191" s="176" t="s">
        <v>133</v>
      </c>
      <c r="L191" s="40"/>
      <c r="M191" s="181" t="s">
        <v>19</v>
      </c>
      <c r="N191" s="182" t="s">
        <v>39</v>
      </c>
      <c r="O191" s="65"/>
      <c r="P191" s="183">
        <f>O191*H191</f>
        <v>0</v>
      </c>
      <c r="Q191" s="183">
        <v>3.6380000000000001E-4</v>
      </c>
      <c r="R191" s="183">
        <f>Q191*H191</f>
        <v>1.4552E-3</v>
      </c>
      <c r="S191" s="183">
        <v>0</v>
      </c>
      <c r="T191" s="184">
        <f>S191*H191</f>
        <v>0</v>
      </c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R191" s="185" t="s">
        <v>208</v>
      </c>
      <c r="AT191" s="185" t="s">
        <v>129</v>
      </c>
      <c r="AU191" s="185" t="s">
        <v>127</v>
      </c>
      <c r="AY191" s="18" t="s">
        <v>126</v>
      </c>
      <c r="BE191" s="186">
        <f>IF(N191="základní",J191,0)</f>
        <v>0</v>
      </c>
      <c r="BF191" s="186">
        <f>IF(N191="snížená",J191,0)</f>
        <v>0</v>
      </c>
      <c r="BG191" s="186">
        <f>IF(N191="zákl. přenesená",J191,0)</f>
        <v>0</v>
      </c>
      <c r="BH191" s="186">
        <f>IF(N191="sníž. přenesená",J191,0)</f>
        <v>0</v>
      </c>
      <c r="BI191" s="186">
        <f>IF(N191="nulová",J191,0)</f>
        <v>0</v>
      </c>
      <c r="BJ191" s="18" t="s">
        <v>76</v>
      </c>
      <c r="BK191" s="186">
        <f>ROUND(I191*H191,2)</f>
        <v>0</v>
      </c>
      <c r="BL191" s="18" t="s">
        <v>208</v>
      </c>
      <c r="BM191" s="185" t="s">
        <v>352</v>
      </c>
    </row>
    <row r="192" spans="1:65" s="2" customFormat="1" ht="11.25">
      <c r="A192" s="35"/>
      <c r="B192" s="36"/>
      <c r="C192" s="37"/>
      <c r="D192" s="187" t="s">
        <v>136</v>
      </c>
      <c r="E192" s="37"/>
      <c r="F192" s="188" t="s">
        <v>353</v>
      </c>
      <c r="G192" s="37"/>
      <c r="H192" s="37"/>
      <c r="I192" s="189"/>
      <c r="J192" s="37"/>
      <c r="K192" s="37"/>
      <c r="L192" s="40"/>
      <c r="M192" s="190"/>
      <c r="N192" s="191"/>
      <c r="O192" s="65"/>
      <c r="P192" s="65"/>
      <c r="Q192" s="65"/>
      <c r="R192" s="65"/>
      <c r="S192" s="65"/>
      <c r="T192" s="66"/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T192" s="18" t="s">
        <v>136</v>
      </c>
      <c r="AU192" s="18" t="s">
        <v>127</v>
      </c>
    </row>
    <row r="193" spans="1:65" s="2" customFormat="1" ht="24.2" customHeight="1">
      <c r="A193" s="35"/>
      <c r="B193" s="36"/>
      <c r="C193" s="174" t="s">
        <v>354</v>
      </c>
      <c r="D193" s="174" t="s">
        <v>129</v>
      </c>
      <c r="E193" s="175" t="s">
        <v>355</v>
      </c>
      <c r="F193" s="176" t="s">
        <v>356</v>
      </c>
      <c r="G193" s="177" t="s">
        <v>164</v>
      </c>
      <c r="H193" s="178">
        <v>2</v>
      </c>
      <c r="I193" s="179"/>
      <c r="J193" s="180">
        <f>ROUND(I193*H193,2)</f>
        <v>0</v>
      </c>
      <c r="K193" s="176" t="s">
        <v>133</v>
      </c>
      <c r="L193" s="40"/>
      <c r="M193" s="181" t="s">
        <v>19</v>
      </c>
      <c r="N193" s="182" t="s">
        <v>39</v>
      </c>
      <c r="O193" s="65"/>
      <c r="P193" s="183">
        <f>O193*H193</f>
        <v>0</v>
      </c>
      <c r="Q193" s="183">
        <v>6.0000000000000002E-5</v>
      </c>
      <c r="R193" s="183">
        <f>Q193*H193</f>
        <v>1.2E-4</v>
      </c>
      <c r="S193" s="183">
        <v>0</v>
      </c>
      <c r="T193" s="184">
        <f>S193*H193</f>
        <v>0</v>
      </c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35"/>
      <c r="AR193" s="185" t="s">
        <v>208</v>
      </c>
      <c r="AT193" s="185" t="s">
        <v>129</v>
      </c>
      <c r="AU193" s="185" t="s">
        <v>127</v>
      </c>
      <c r="AY193" s="18" t="s">
        <v>126</v>
      </c>
      <c r="BE193" s="186">
        <f>IF(N193="základní",J193,0)</f>
        <v>0</v>
      </c>
      <c r="BF193" s="186">
        <f>IF(N193="snížená",J193,0)</f>
        <v>0</v>
      </c>
      <c r="BG193" s="186">
        <f>IF(N193="zákl. přenesená",J193,0)</f>
        <v>0</v>
      </c>
      <c r="BH193" s="186">
        <f>IF(N193="sníž. přenesená",J193,0)</f>
        <v>0</v>
      </c>
      <c r="BI193" s="186">
        <f>IF(N193="nulová",J193,0)</f>
        <v>0</v>
      </c>
      <c r="BJ193" s="18" t="s">
        <v>76</v>
      </c>
      <c r="BK193" s="186">
        <f>ROUND(I193*H193,2)</f>
        <v>0</v>
      </c>
      <c r="BL193" s="18" t="s">
        <v>208</v>
      </c>
      <c r="BM193" s="185" t="s">
        <v>357</v>
      </c>
    </row>
    <row r="194" spans="1:65" s="2" customFormat="1" ht="11.25">
      <c r="A194" s="35"/>
      <c r="B194" s="36"/>
      <c r="C194" s="37"/>
      <c r="D194" s="187" t="s">
        <v>136</v>
      </c>
      <c r="E194" s="37"/>
      <c r="F194" s="188" t="s">
        <v>358</v>
      </c>
      <c r="G194" s="37"/>
      <c r="H194" s="37"/>
      <c r="I194" s="189"/>
      <c r="J194" s="37"/>
      <c r="K194" s="37"/>
      <c r="L194" s="40"/>
      <c r="M194" s="190"/>
      <c r="N194" s="191"/>
      <c r="O194" s="65"/>
      <c r="P194" s="65"/>
      <c r="Q194" s="65"/>
      <c r="R194" s="65"/>
      <c r="S194" s="65"/>
      <c r="T194" s="66"/>
      <c r="U194" s="35"/>
      <c r="V194" s="35"/>
      <c r="W194" s="35"/>
      <c r="X194" s="35"/>
      <c r="Y194" s="35"/>
      <c r="Z194" s="35"/>
      <c r="AA194" s="35"/>
      <c r="AB194" s="35"/>
      <c r="AC194" s="35"/>
      <c r="AD194" s="35"/>
      <c r="AE194" s="35"/>
      <c r="AT194" s="18" t="s">
        <v>136</v>
      </c>
      <c r="AU194" s="18" t="s">
        <v>127</v>
      </c>
    </row>
    <row r="195" spans="1:65" s="2" customFormat="1" ht="24.2" customHeight="1">
      <c r="A195" s="35"/>
      <c r="B195" s="36"/>
      <c r="C195" s="216" t="s">
        <v>359</v>
      </c>
      <c r="D195" s="216" t="s">
        <v>342</v>
      </c>
      <c r="E195" s="217" t="s">
        <v>360</v>
      </c>
      <c r="F195" s="218" t="s">
        <v>361</v>
      </c>
      <c r="G195" s="219" t="s">
        <v>164</v>
      </c>
      <c r="H195" s="220">
        <v>1</v>
      </c>
      <c r="I195" s="221"/>
      <c r="J195" s="222">
        <f>ROUND(I195*H195,2)</f>
        <v>0</v>
      </c>
      <c r="K195" s="218" t="s">
        <v>133</v>
      </c>
      <c r="L195" s="223"/>
      <c r="M195" s="224" t="s">
        <v>19</v>
      </c>
      <c r="N195" s="225" t="s">
        <v>39</v>
      </c>
      <c r="O195" s="65"/>
      <c r="P195" s="183">
        <f>O195*H195</f>
        <v>0</v>
      </c>
      <c r="Q195" s="183">
        <v>5.9000000000000003E-4</v>
      </c>
      <c r="R195" s="183">
        <f>Q195*H195</f>
        <v>5.9000000000000003E-4</v>
      </c>
      <c r="S195" s="183">
        <v>0</v>
      </c>
      <c r="T195" s="184">
        <f>S195*H195</f>
        <v>0</v>
      </c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35"/>
      <c r="AR195" s="185" t="s">
        <v>301</v>
      </c>
      <c r="AT195" s="185" t="s">
        <v>342</v>
      </c>
      <c r="AU195" s="185" t="s">
        <v>127</v>
      </c>
      <c r="AY195" s="18" t="s">
        <v>126</v>
      </c>
      <c r="BE195" s="186">
        <f>IF(N195="základní",J195,0)</f>
        <v>0</v>
      </c>
      <c r="BF195" s="186">
        <f>IF(N195="snížená",J195,0)</f>
        <v>0</v>
      </c>
      <c r="BG195" s="186">
        <f>IF(N195="zákl. přenesená",J195,0)</f>
        <v>0</v>
      </c>
      <c r="BH195" s="186">
        <f>IF(N195="sníž. přenesená",J195,0)</f>
        <v>0</v>
      </c>
      <c r="BI195" s="186">
        <f>IF(N195="nulová",J195,0)</f>
        <v>0</v>
      </c>
      <c r="BJ195" s="18" t="s">
        <v>76</v>
      </c>
      <c r="BK195" s="186">
        <f>ROUND(I195*H195,2)</f>
        <v>0</v>
      </c>
      <c r="BL195" s="18" t="s">
        <v>208</v>
      </c>
      <c r="BM195" s="185" t="s">
        <v>362</v>
      </c>
    </row>
    <row r="196" spans="1:65" s="2" customFormat="1" ht="24.2" customHeight="1">
      <c r="A196" s="35"/>
      <c r="B196" s="36"/>
      <c r="C196" s="216" t="s">
        <v>363</v>
      </c>
      <c r="D196" s="216" t="s">
        <v>342</v>
      </c>
      <c r="E196" s="217" t="s">
        <v>364</v>
      </c>
      <c r="F196" s="218" t="s">
        <v>365</v>
      </c>
      <c r="G196" s="219" t="s">
        <v>164</v>
      </c>
      <c r="H196" s="220">
        <v>1</v>
      </c>
      <c r="I196" s="221"/>
      <c r="J196" s="222">
        <f>ROUND(I196*H196,2)</f>
        <v>0</v>
      </c>
      <c r="K196" s="218" t="s">
        <v>133</v>
      </c>
      <c r="L196" s="223"/>
      <c r="M196" s="224" t="s">
        <v>19</v>
      </c>
      <c r="N196" s="225" t="s">
        <v>39</v>
      </c>
      <c r="O196" s="65"/>
      <c r="P196" s="183">
        <f>O196*H196</f>
        <v>0</v>
      </c>
      <c r="Q196" s="183">
        <v>2.4000000000000001E-4</v>
      </c>
      <c r="R196" s="183">
        <f>Q196*H196</f>
        <v>2.4000000000000001E-4</v>
      </c>
      <c r="S196" s="183">
        <v>0</v>
      </c>
      <c r="T196" s="184">
        <f>S196*H196</f>
        <v>0</v>
      </c>
      <c r="U196" s="35"/>
      <c r="V196" s="35"/>
      <c r="W196" s="35"/>
      <c r="X196" s="35"/>
      <c r="Y196" s="35"/>
      <c r="Z196" s="35"/>
      <c r="AA196" s="35"/>
      <c r="AB196" s="35"/>
      <c r="AC196" s="35"/>
      <c r="AD196" s="35"/>
      <c r="AE196" s="35"/>
      <c r="AR196" s="185" t="s">
        <v>301</v>
      </c>
      <c r="AT196" s="185" t="s">
        <v>342</v>
      </c>
      <c r="AU196" s="185" t="s">
        <v>127</v>
      </c>
      <c r="AY196" s="18" t="s">
        <v>126</v>
      </c>
      <c r="BE196" s="186">
        <f>IF(N196="základní",J196,0)</f>
        <v>0</v>
      </c>
      <c r="BF196" s="186">
        <f>IF(N196="snížená",J196,0)</f>
        <v>0</v>
      </c>
      <c r="BG196" s="186">
        <f>IF(N196="zákl. přenesená",J196,0)</f>
        <v>0</v>
      </c>
      <c r="BH196" s="186">
        <f>IF(N196="sníž. přenesená",J196,0)</f>
        <v>0</v>
      </c>
      <c r="BI196" s="186">
        <f>IF(N196="nulová",J196,0)</f>
        <v>0</v>
      </c>
      <c r="BJ196" s="18" t="s">
        <v>76</v>
      </c>
      <c r="BK196" s="186">
        <f>ROUND(I196*H196,2)</f>
        <v>0</v>
      </c>
      <c r="BL196" s="18" t="s">
        <v>208</v>
      </c>
      <c r="BM196" s="185" t="s">
        <v>366</v>
      </c>
    </row>
    <row r="197" spans="1:65" s="2" customFormat="1" ht="24.2" customHeight="1">
      <c r="A197" s="35"/>
      <c r="B197" s="36"/>
      <c r="C197" s="174" t="s">
        <v>367</v>
      </c>
      <c r="D197" s="174" t="s">
        <v>129</v>
      </c>
      <c r="E197" s="175" t="s">
        <v>368</v>
      </c>
      <c r="F197" s="176" t="s">
        <v>369</v>
      </c>
      <c r="G197" s="177" t="s">
        <v>175</v>
      </c>
      <c r="H197" s="178">
        <v>4</v>
      </c>
      <c r="I197" s="179"/>
      <c r="J197" s="180">
        <f>ROUND(I197*H197,2)</f>
        <v>0</v>
      </c>
      <c r="K197" s="176" t="s">
        <v>133</v>
      </c>
      <c r="L197" s="40"/>
      <c r="M197" s="181" t="s">
        <v>19</v>
      </c>
      <c r="N197" s="182" t="s">
        <v>39</v>
      </c>
      <c r="O197" s="65"/>
      <c r="P197" s="183">
        <f>O197*H197</f>
        <v>0</v>
      </c>
      <c r="Q197" s="183">
        <v>0</v>
      </c>
      <c r="R197" s="183">
        <f>Q197*H197</f>
        <v>0</v>
      </c>
      <c r="S197" s="183">
        <v>0</v>
      </c>
      <c r="T197" s="184">
        <f>S197*H197</f>
        <v>0</v>
      </c>
      <c r="U197" s="35"/>
      <c r="V197" s="35"/>
      <c r="W197" s="35"/>
      <c r="X197" s="35"/>
      <c r="Y197" s="35"/>
      <c r="Z197" s="35"/>
      <c r="AA197" s="35"/>
      <c r="AB197" s="35"/>
      <c r="AC197" s="35"/>
      <c r="AD197" s="35"/>
      <c r="AE197" s="35"/>
      <c r="AR197" s="185" t="s">
        <v>208</v>
      </c>
      <c r="AT197" s="185" t="s">
        <v>129</v>
      </c>
      <c r="AU197" s="185" t="s">
        <v>127</v>
      </c>
      <c r="AY197" s="18" t="s">
        <v>126</v>
      </c>
      <c r="BE197" s="186">
        <f>IF(N197="základní",J197,0)</f>
        <v>0</v>
      </c>
      <c r="BF197" s="186">
        <f>IF(N197="snížená",J197,0)</f>
        <v>0</v>
      </c>
      <c r="BG197" s="186">
        <f>IF(N197="zákl. přenesená",J197,0)</f>
        <v>0</v>
      </c>
      <c r="BH197" s="186">
        <f>IF(N197="sníž. přenesená",J197,0)</f>
        <v>0</v>
      </c>
      <c r="BI197" s="186">
        <f>IF(N197="nulová",J197,0)</f>
        <v>0</v>
      </c>
      <c r="BJ197" s="18" t="s">
        <v>76</v>
      </c>
      <c r="BK197" s="186">
        <f>ROUND(I197*H197,2)</f>
        <v>0</v>
      </c>
      <c r="BL197" s="18" t="s">
        <v>208</v>
      </c>
      <c r="BM197" s="185" t="s">
        <v>370</v>
      </c>
    </row>
    <row r="198" spans="1:65" s="2" customFormat="1" ht="11.25">
      <c r="A198" s="35"/>
      <c r="B198" s="36"/>
      <c r="C198" s="37"/>
      <c r="D198" s="187" t="s">
        <v>136</v>
      </c>
      <c r="E198" s="37"/>
      <c r="F198" s="188" t="s">
        <v>371</v>
      </c>
      <c r="G198" s="37"/>
      <c r="H198" s="37"/>
      <c r="I198" s="189"/>
      <c r="J198" s="37"/>
      <c r="K198" s="37"/>
      <c r="L198" s="40"/>
      <c r="M198" s="190"/>
      <c r="N198" s="191"/>
      <c r="O198" s="65"/>
      <c r="P198" s="65"/>
      <c r="Q198" s="65"/>
      <c r="R198" s="65"/>
      <c r="S198" s="65"/>
      <c r="T198" s="66"/>
      <c r="U198" s="35"/>
      <c r="V198" s="35"/>
      <c r="W198" s="35"/>
      <c r="X198" s="35"/>
      <c r="Y198" s="35"/>
      <c r="Z198" s="35"/>
      <c r="AA198" s="35"/>
      <c r="AB198" s="35"/>
      <c r="AC198" s="35"/>
      <c r="AD198" s="35"/>
      <c r="AE198" s="35"/>
      <c r="AT198" s="18" t="s">
        <v>136</v>
      </c>
      <c r="AU198" s="18" t="s">
        <v>127</v>
      </c>
    </row>
    <row r="199" spans="1:65" s="2" customFormat="1" ht="44.25" customHeight="1">
      <c r="A199" s="35"/>
      <c r="B199" s="36"/>
      <c r="C199" s="174" t="s">
        <v>372</v>
      </c>
      <c r="D199" s="174" t="s">
        <v>129</v>
      </c>
      <c r="E199" s="175" t="s">
        <v>373</v>
      </c>
      <c r="F199" s="176" t="s">
        <v>374</v>
      </c>
      <c r="G199" s="177" t="s">
        <v>331</v>
      </c>
      <c r="H199" s="215"/>
      <c r="I199" s="179"/>
      <c r="J199" s="180">
        <f>ROUND(I199*H199,2)</f>
        <v>0</v>
      </c>
      <c r="K199" s="176" t="s">
        <v>133</v>
      </c>
      <c r="L199" s="40"/>
      <c r="M199" s="181" t="s">
        <v>19</v>
      </c>
      <c r="N199" s="182" t="s">
        <v>39</v>
      </c>
      <c r="O199" s="65"/>
      <c r="P199" s="183">
        <f>O199*H199</f>
        <v>0</v>
      </c>
      <c r="Q199" s="183">
        <v>0</v>
      </c>
      <c r="R199" s="183">
        <f>Q199*H199</f>
        <v>0</v>
      </c>
      <c r="S199" s="183">
        <v>0</v>
      </c>
      <c r="T199" s="184">
        <f>S199*H199</f>
        <v>0</v>
      </c>
      <c r="U199" s="35"/>
      <c r="V199" s="35"/>
      <c r="W199" s="35"/>
      <c r="X199" s="35"/>
      <c r="Y199" s="35"/>
      <c r="Z199" s="35"/>
      <c r="AA199" s="35"/>
      <c r="AB199" s="35"/>
      <c r="AC199" s="35"/>
      <c r="AD199" s="35"/>
      <c r="AE199" s="35"/>
      <c r="AR199" s="185" t="s">
        <v>208</v>
      </c>
      <c r="AT199" s="185" t="s">
        <v>129</v>
      </c>
      <c r="AU199" s="185" t="s">
        <v>127</v>
      </c>
      <c r="AY199" s="18" t="s">
        <v>126</v>
      </c>
      <c r="BE199" s="186">
        <f>IF(N199="základní",J199,0)</f>
        <v>0</v>
      </c>
      <c r="BF199" s="186">
        <f>IF(N199="snížená",J199,0)</f>
        <v>0</v>
      </c>
      <c r="BG199" s="186">
        <f>IF(N199="zákl. přenesená",J199,0)</f>
        <v>0</v>
      </c>
      <c r="BH199" s="186">
        <f>IF(N199="sníž. přenesená",J199,0)</f>
        <v>0</v>
      </c>
      <c r="BI199" s="186">
        <f>IF(N199="nulová",J199,0)</f>
        <v>0</v>
      </c>
      <c r="BJ199" s="18" t="s">
        <v>76</v>
      </c>
      <c r="BK199" s="186">
        <f>ROUND(I199*H199,2)</f>
        <v>0</v>
      </c>
      <c r="BL199" s="18" t="s">
        <v>208</v>
      </c>
      <c r="BM199" s="185" t="s">
        <v>375</v>
      </c>
    </row>
    <row r="200" spans="1:65" s="2" customFormat="1" ht="11.25">
      <c r="A200" s="35"/>
      <c r="B200" s="36"/>
      <c r="C200" s="37"/>
      <c r="D200" s="187" t="s">
        <v>136</v>
      </c>
      <c r="E200" s="37"/>
      <c r="F200" s="188" t="s">
        <v>376</v>
      </c>
      <c r="G200" s="37"/>
      <c r="H200" s="37"/>
      <c r="I200" s="189"/>
      <c r="J200" s="37"/>
      <c r="K200" s="37"/>
      <c r="L200" s="40"/>
      <c r="M200" s="190"/>
      <c r="N200" s="191"/>
      <c r="O200" s="65"/>
      <c r="P200" s="65"/>
      <c r="Q200" s="65"/>
      <c r="R200" s="65"/>
      <c r="S200" s="65"/>
      <c r="T200" s="66"/>
      <c r="U200" s="35"/>
      <c r="V200" s="35"/>
      <c r="W200" s="35"/>
      <c r="X200" s="35"/>
      <c r="Y200" s="35"/>
      <c r="Z200" s="35"/>
      <c r="AA200" s="35"/>
      <c r="AB200" s="35"/>
      <c r="AC200" s="35"/>
      <c r="AD200" s="35"/>
      <c r="AE200" s="35"/>
      <c r="AT200" s="18" t="s">
        <v>136</v>
      </c>
      <c r="AU200" s="18" t="s">
        <v>127</v>
      </c>
    </row>
    <row r="201" spans="1:65" s="12" customFormat="1" ht="22.9" customHeight="1">
      <c r="B201" s="158"/>
      <c r="C201" s="159"/>
      <c r="D201" s="160" t="s">
        <v>67</v>
      </c>
      <c r="E201" s="172" t="s">
        <v>377</v>
      </c>
      <c r="F201" s="172" t="s">
        <v>378</v>
      </c>
      <c r="G201" s="159"/>
      <c r="H201" s="159"/>
      <c r="I201" s="162"/>
      <c r="J201" s="173">
        <f>BK201</f>
        <v>0</v>
      </c>
      <c r="K201" s="159"/>
      <c r="L201" s="164"/>
      <c r="M201" s="165"/>
      <c r="N201" s="166"/>
      <c r="O201" s="166"/>
      <c r="P201" s="167">
        <f>SUM(P202:P236)</f>
        <v>0</v>
      </c>
      <c r="Q201" s="166"/>
      <c r="R201" s="167">
        <f>SUM(R202:R236)</f>
        <v>0.10690318609999999</v>
      </c>
      <c r="S201" s="166"/>
      <c r="T201" s="168">
        <f>SUM(T202:T236)</f>
        <v>0.29587999999999998</v>
      </c>
      <c r="AR201" s="169" t="s">
        <v>78</v>
      </c>
      <c r="AT201" s="170" t="s">
        <v>67</v>
      </c>
      <c r="AU201" s="170" t="s">
        <v>76</v>
      </c>
      <c r="AY201" s="169" t="s">
        <v>126</v>
      </c>
      <c r="BK201" s="171">
        <f>SUM(BK202:BK236)</f>
        <v>0</v>
      </c>
    </row>
    <row r="202" spans="1:65" s="2" customFormat="1" ht="21.75" customHeight="1">
      <c r="A202" s="35"/>
      <c r="B202" s="36"/>
      <c r="C202" s="174" t="s">
        <v>379</v>
      </c>
      <c r="D202" s="174" t="s">
        <v>129</v>
      </c>
      <c r="E202" s="175" t="s">
        <v>380</v>
      </c>
      <c r="F202" s="176" t="s">
        <v>381</v>
      </c>
      <c r="G202" s="177" t="s">
        <v>164</v>
      </c>
      <c r="H202" s="178">
        <v>6</v>
      </c>
      <c r="I202" s="179"/>
      <c r="J202" s="180">
        <f>ROUND(I202*H202,2)</f>
        <v>0</v>
      </c>
      <c r="K202" s="176" t="s">
        <v>133</v>
      </c>
      <c r="L202" s="40"/>
      <c r="M202" s="181" t="s">
        <v>19</v>
      </c>
      <c r="N202" s="182" t="s">
        <v>39</v>
      </c>
      <c r="O202" s="65"/>
      <c r="P202" s="183">
        <f>O202*H202</f>
        <v>0</v>
      </c>
      <c r="Q202" s="183">
        <v>0</v>
      </c>
      <c r="R202" s="183">
        <f>Q202*H202</f>
        <v>0</v>
      </c>
      <c r="S202" s="183">
        <v>5.2999999999999998E-4</v>
      </c>
      <c r="T202" s="184">
        <f>S202*H202</f>
        <v>3.1799999999999997E-3</v>
      </c>
      <c r="U202" s="35"/>
      <c r="V202" s="35"/>
      <c r="W202" s="35"/>
      <c r="X202" s="35"/>
      <c r="Y202" s="35"/>
      <c r="Z202" s="35"/>
      <c r="AA202" s="35"/>
      <c r="AB202" s="35"/>
      <c r="AC202" s="35"/>
      <c r="AD202" s="35"/>
      <c r="AE202" s="35"/>
      <c r="AR202" s="185" t="s">
        <v>208</v>
      </c>
      <c r="AT202" s="185" t="s">
        <v>129</v>
      </c>
      <c r="AU202" s="185" t="s">
        <v>78</v>
      </c>
      <c r="AY202" s="18" t="s">
        <v>126</v>
      </c>
      <c r="BE202" s="186">
        <f>IF(N202="základní",J202,0)</f>
        <v>0</v>
      </c>
      <c r="BF202" s="186">
        <f>IF(N202="snížená",J202,0)</f>
        <v>0</v>
      </c>
      <c r="BG202" s="186">
        <f>IF(N202="zákl. přenesená",J202,0)</f>
        <v>0</v>
      </c>
      <c r="BH202" s="186">
        <f>IF(N202="sníž. přenesená",J202,0)</f>
        <v>0</v>
      </c>
      <c r="BI202" s="186">
        <f>IF(N202="nulová",J202,0)</f>
        <v>0</v>
      </c>
      <c r="BJ202" s="18" t="s">
        <v>76</v>
      </c>
      <c r="BK202" s="186">
        <f>ROUND(I202*H202,2)</f>
        <v>0</v>
      </c>
      <c r="BL202" s="18" t="s">
        <v>208</v>
      </c>
      <c r="BM202" s="185" t="s">
        <v>382</v>
      </c>
    </row>
    <row r="203" spans="1:65" s="2" customFormat="1" ht="11.25">
      <c r="A203" s="35"/>
      <c r="B203" s="36"/>
      <c r="C203" s="37"/>
      <c r="D203" s="187" t="s">
        <v>136</v>
      </c>
      <c r="E203" s="37"/>
      <c r="F203" s="188" t="s">
        <v>383</v>
      </c>
      <c r="G203" s="37"/>
      <c r="H203" s="37"/>
      <c r="I203" s="189"/>
      <c r="J203" s="37"/>
      <c r="K203" s="37"/>
      <c r="L203" s="40"/>
      <c r="M203" s="190"/>
      <c r="N203" s="191"/>
      <c r="O203" s="65"/>
      <c r="P203" s="65"/>
      <c r="Q203" s="65"/>
      <c r="R203" s="65"/>
      <c r="S203" s="65"/>
      <c r="T203" s="66"/>
      <c r="U203" s="35"/>
      <c r="V203" s="35"/>
      <c r="W203" s="35"/>
      <c r="X203" s="35"/>
      <c r="Y203" s="35"/>
      <c r="Z203" s="35"/>
      <c r="AA203" s="35"/>
      <c r="AB203" s="35"/>
      <c r="AC203" s="35"/>
      <c r="AD203" s="35"/>
      <c r="AE203" s="35"/>
      <c r="AT203" s="18" t="s">
        <v>136</v>
      </c>
      <c r="AU203" s="18" t="s">
        <v>78</v>
      </c>
    </row>
    <row r="204" spans="1:65" s="2" customFormat="1" ht="24.2" customHeight="1">
      <c r="A204" s="35"/>
      <c r="B204" s="36"/>
      <c r="C204" s="174" t="s">
        <v>384</v>
      </c>
      <c r="D204" s="174" t="s">
        <v>129</v>
      </c>
      <c r="E204" s="175" t="s">
        <v>385</v>
      </c>
      <c r="F204" s="176" t="s">
        <v>386</v>
      </c>
      <c r="G204" s="177" t="s">
        <v>315</v>
      </c>
      <c r="H204" s="178">
        <v>1</v>
      </c>
      <c r="I204" s="179"/>
      <c r="J204" s="180">
        <f>ROUND(I204*H204,2)</f>
        <v>0</v>
      </c>
      <c r="K204" s="176" t="s">
        <v>133</v>
      </c>
      <c r="L204" s="40"/>
      <c r="M204" s="181" t="s">
        <v>19</v>
      </c>
      <c r="N204" s="182" t="s">
        <v>39</v>
      </c>
      <c r="O204" s="65"/>
      <c r="P204" s="183">
        <f>O204*H204</f>
        <v>0</v>
      </c>
      <c r="Q204" s="183">
        <v>0</v>
      </c>
      <c r="R204" s="183">
        <f>Q204*H204</f>
        <v>0</v>
      </c>
      <c r="S204" s="183">
        <v>1.933E-2</v>
      </c>
      <c r="T204" s="184">
        <f>S204*H204</f>
        <v>1.933E-2</v>
      </c>
      <c r="U204" s="35"/>
      <c r="V204" s="35"/>
      <c r="W204" s="35"/>
      <c r="X204" s="35"/>
      <c r="Y204" s="35"/>
      <c r="Z204" s="35"/>
      <c r="AA204" s="35"/>
      <c r="AB204" s="35"/>
      <c r="AC204" s="35"/>
      <c r="AD204" s="35"/>
      <c r="AE204" s="35"/>
      <c r="AR204" s="185" t="s">
        <v>208</v>
      </c>
      <c r="AT204" s="185" t="s">
        <v>129</v>
      </c>
      <c r="AU204" s="185" t="s">
        <v>78</v>
      </c>
      <c r="AY204" s="18" t="s">
        <v>126</v>
      </c>
      <c r="BE204" s="186">
        <f>IF(N204="základní",J204,0)</f>
        <v>0</v>
      </c>
      <c r="BF204" s="186">
        <f>IF(N204="snížená",J204,0)</f>
        <v>0</v>
      </c>
      <c r="BG204" s="186">
        <f>IF(N204="zákl. přenesená",J204,0)</f>
        <v>0</v>
      </c>
      <c r="BH204" s="186">
        <f>IF(N204="sníž. přenesená",J204,0)</f>
        <v>0</v>
      </c>
      <c r="BI204" s="186">
        <f>IF(N204="nulová",J204,0)</f>
        <v>0</v>
      </c>
      <c r="BJ204" s="18" t="s">
        <v>76</v>
      </c>
      <c r="BK204" s="186">
        <f>ROUND(I204*H204,2)</f>
        <v>0</v>
      </c>
      <c r="BL204" s="18" t="s">
        <v>208</v>
      </c>
      <c r="BM204" s="185" t="s">
        <v>387</v>
      </c>
    </row>
    <row r="205" spans="1:65" s="2" customFormat="1" ht="11.25">
      <c r="A205" s="35"/>
      <c r="B205" s="36"/>
      <c r="C205" s="37"/>
      <c r="D205" s="187" t="s">
        <v>136</v>
      </c>
      <c r="E205" s="37"/>
      <c r="F205" s="188" t="s">
        <v>388</v>
      </c>
      <c r="G205" s="37"/>
      <c r="H205" s="37"/>
      <c r="I205" s="189"/>
      <c r="J205" s="37"/>
      <c r="K205" s="37"/>
      <c r="L205" s="40"/>
      <c r="M205" s="190"/>
      <c r="N205" s="191"/>
      <c r="O205" s="65"/>
      <c r="P205" s="65"/>
      <c r="Q205" s="65"/>
      <c r="R205" s="65"/>
      <c r="S205" s="65"/>
      <c r="T205" s="66"/>
      <c r="U205" s="35"/>
      <c r="V205" s="35"/>
      <c r="W205" s="35"/>
      <c r="X205" s="35"/>
      <c r="Y205" s="35"/>
      <c r="Z205" s="35"/>
      <c r="AA205" s="35"/>
      <c r="AB205" s="35"/>
      <c r="AC205" s="35"/>
      <c r="AD205" s="35"/>
      <c r="AE205" s="35"/>
      <c r="AT205" s="18" t="s">
        <v>136</v>
      </c>
      <c r="AU205" s="18" t="s">
        <v>78</v>
      </c>
    </row>
    <row r="206" spans="1:65" s="2" customFormat="1" ht="24.2" customHeight="1">
      <c r="A206" s="35"/>
      <c r="B206" s="36"/>
      <c r="C206" s="174" t="s">
        <v>389</v>
      </c>
      <c r="D206" s="174" t="s">
        <v>129</v>
      </c>
      <c r="E206" s="175" t="s">
        <v>390</v>
      </c>
      <c r="F206" s="176" t="s">
        <v>391</v>
      </c>
      <c r="G206" s="177" t="s">
        <v>315</v>
      </c>
      <c r="H206" s="178">
        <v>1</v>
      </c>
      <c r="I206" s="179"/>
      <c r="J206" s="180">
        <f>ROUND(I206*H206,2)</f>
        <v>0</v>
      </c>
      <c r="K206" s="176" t="s">
        <v>133</v>
      </c>
      <c r="L206" s="40"/>
      <c r="M206" s="181" t="s">
        <v>19</v>
      </c>
      <c r="N206" s="182" t="s">
        <v>39</v>
      </c>
      <c r="O206" s="65"/>
      <c r="P206" s="183">
        <f>O206*H206</f>
        <v>0</v>
      </c>
      <c r="Q206" s="183">
        <v>2.8937463300000001E-2</v>
      </c>
      <c r="R206" s="183">
        <f>Q206*H206</f>
        <v>2.8937463300000001E-2</v>
      </c>
      <c r="S206" s="183">
        <v>0</v>
      </c>
      <c r="T206" s="184">
        <f>S206*H206</f>
        <v>0</v>
      </c>
      <c r="U206" s="35"/>
      <c r="V206" s="35"/>
      <c r="W206" s="35"/>
      <c r="X206" s="35"/>
      <c r="Y206" s="35"/>
      <c r="Z206" s="35"/>
      <c r="AA206" s="35"/>
      <c r="AB206" s="35"/>
      <c r="AC206" s="35"/>
      <c r="AD206" s="35"/>
      <c r="AE206" s="35"/>
      <c r="AR206" s="185" t="s">
        <v>208</v>
      </c>
      <c r="AT206" s="185" t="s">
        <v>129</v>
      </c>
      <c r="AU206" s="185" t="s">
        <v>78</v>
      </c>
      <c r="AY206" s="18" t="s">
        <v>126</v>
      </c>
      <c r="BE206" s="186">
        <f>IF(N206="základní",J206,0)</f>
        <v>0</v>
      </c>
      <c r="BF206" s="186">
        <f>IF(N206="snížená",J206,0)</f>
        <v>0</v>
      </c>
      <c r="BG206" s="186">
        <f>IF(N206="zákl. přenesená",J206,0)</f>
        <v>0</v>
      </c>
      <c r="BH206" s="186">
        <f>IF(N206="sníž. přenesená",J206,0)</f>
        <v>0</v>
      </c>
      <c r="BI206" s="186">
        <f>IF(N206="nulová",J206,0)</f>
        <v>0</v>
      </c>
      <c r="BJ206" s="18" t="s">
        <v>76</v>
      </c>
      <c r="BK206" s="186">
        <f>ROUND(I206*H206,2)</f>
        <v>0</v>
      </c>
      <c r="BL206" s="18" t="s">
        <v>208</v>
      </c>
      <c r="BM206" s="185" t="s">
        <v>392</v>
      </c>
    </row>
    <row r="207" spans="1:65" s="2" customFormat="1" ht="11.25">
      <c r="A207" s="35"/>
      <c r="B207" s="36"/>
      <c r="C207" s="37"/>
      <c r="D207" s="187" t="s">
        <v>136</v>
      </c>
      <c r="E207" s="37"/>
      <c r="F207" s="188" t="s">
        <v>393</v>
      </c>
      <c r="G207" s="37"/>
      <c r="H207" s="37"/>
      <c r="I207" s="189"/>
      <c r="J207" s="37"/>
      <c r="K207" s="37"/>
      <c r="L207" s="40"/>
      <c r="M207" s="190"/>
      <c r="N207" s="191"/>
      <c r="O207" s="65"/>
      <c r="P207" s="65"/>
      <c r="Q207" s="65"/>
      <c r="R207" s="65"/>
      <c r="S207" s="65"/>
      <c r="T207" s="66"/>
      <c r="U207" s="35"/>
      <c r="V207" s="35"/>
      <c r="W207" s="35"/>
      <c r="X207" s="35"/>
      <c r="Y207" s="35"/>
      <c r="Z207" s="35"/>
      <c r="AA207" s="35"/>
      <c r="AB207" s="35"/>
      <c r="AC207" s="35"/>
      <c r="AD207" s="35"/>
      <c r="AE207" s="35"/>
      <c r="AT207" s="18" t="s">
        <v>136</v>
      </c>
      <c r="AU207" s="18" t="s">
        <v>78</v>
      </c>
    </row>
    <row r="208" spans="1:65" s="2" customFormat="1" ht="21.75" customHeight="1">
      <c r="A208" s="35"/>
      <c r="B208" s="36"/>
      <c r="C208" s="174" t="s">
        <v>394</v>
      </c>
      <c r="D208" s="174" t="s">
        <v>129</v>
      </c>
      <c r="E208" s="175" t="s">
        <v>395</v>
      </c>
      <c r="F208" s="176" t="s">
        <v>396</v>
      </c>
      <c r="G208" s="177" t="s">
        <v>315</v>
      </c>
      <c r="H208" s="178">
        <v>1</v>
      </c>
      <c r="I208" s="179"/>
      <c r="J208" s="180">
        <f>ROUND(I208*H208,2)</f>
        <v>0</v>
      </c>
      <c r="K208" s="176" t="s">
        <v>133</v>
      </c>
      <c r="L208" s="40"/>
      <c r="M208" s="181" t="s">
        <v>19</v>
      </c>
      <c r="N208" s="182" t="s">
        <v>39</v>
      </c>
      <c r="O208" s="65"/>
      <c r="P208" s="183">
        <f>O208*H208</f>
        <v>0</v>
      </c>
      <c r="Q208" s="183">
        <v>0</v>
      </c>
      <c r="R208" s="183">
        <f>Q208*H208</f>
        <v>0</v>
      </c>
      <c r="S208" s="183">
        <v>1.9460000000000002E-2</v>
      </c>
      <c r="T208" s="184">
        <f>S208*H208</f>
        <v>1.9460000000000002E-2</v>
      </c>
      <c r="U208" s="35"/>
      <c r="V208" s="35"/>
      <c r="W208" s="35"/>
      <c r="X208" s="35"/>
      <c r="Y208" s="35"/>
      <c r="Z208" s="35"/>
      <c r="AA208" s="35"/>
      <c r="AB208" s="35"/>
      <c r="AC208" s="35"/>
      <c r="AD208" s="35"/>
      <c r="AE208" s="35"/>
      <c r="AR208" s="185" t="s">
        <v>208</v>
      </c>
      <c r="AT208" s="185" t="s">
        <v>129</v>
      </c>
      <c r="AU208" s="185" t="s">
        <v>78</v>
      </c>
      <c r="AY208" s="18" t="s">
        <v>126</v>
      </c>
      <c r="BE208" s="186">
        <f>IF(N208="základní",J208,0)</f>
        <v>0</v>
      </c>
      <c r="BF208" s="186">
        <f>IF(N208="snížená",J208,0)</f>
        <v>0</v>
      </c>
      <c r="BG208" s="186">
        <f>IF(N208="zákl. přenesená",J208,0)</f>
        <v>0</v>
      </c>
      <c r="BH208" s="186">
        <f>IF(N208="sníž. přenesená",J208,0)</f>
        <v>0</v>
      </c>
      <c r="BI208" s="186">
        <f>IF(N208="nulová",J208,0)</f>
        <v>0</v>
      </c>
      <c r="BJ208" s="18" t="s">
        <v>76</v>
      </c>
      <c r="BK208" s="186">
        <f>ROUND(I208*H208,2)</f>
        <v>0</v>
      </c>
      <c r="BL208" s="18" t="s">
        <v>208</v>
      </c>
      <c r="BM208" s="185" t="s">
        <v>397</v>
      </c>
    </row>
    <row r="209" spans="1:65" s="2" customFormat="1" ht="11.25">
      <c r="A209" s="35"/>
      <c r="B209" s="36"/>
      <c r="C209" s="37"/>
      <c r="D209" s="187" t="s">
        <v>136</v>
      </c>
      <c r="E209" s="37"/>
      <c r="F209" s="188" t="s">
        <v>398</v>
      </c>
      <c r="G209" s="37"/>
      <c r="H209" s="37"/>
      <c r="I209" s="189"/>
      <c r="J209" s="37"/>
      <c r="K209" s="37"/>
      <c r="L209" s="40"/>
      <c r="M209" s="190"/>
      <c r="N209" s="191"/>
      <c r="O209" s="65"/>
      <c r="P209" s="65"/>
      <c r="Q209" s="65"/>
      <c r="R209" s="65"/>
      <c r="S209" s="65"/>
      <c r="T209" s="66"/>
      <c r="U209" s="35"/>
      <c r="V209" s="35"/>
      <c r="W209" s="35"/>
      <c r="X209" s="35"/>
      <c r="Y209" s="35"/>
      <c r="Z209" s="35"/>
      <c r="AA209" s="35"/>
      <c r="AB209" s="35"/>
      <c r="AC209" s="35"/>
      <c r="AD209" s="35"/>
      <c r="AE209" s="35"/>
      <c r="AT209" s="18" t="s">
        <v>136</v>
      </c>
      <c r="AU209" s="18" t="s">
        <v>78</v>
      </c>
    </row>
    <row r="210" spans="1:65" s="2" customFormat="1" ht="37.9" customHeight="1">
      <c r="A210" s="35"/>
      <c r="B210" s="36"/>
      <c r="C210" s="174" t="s">
        <v>399</v>
      </c>
      <c r="D210" s="174" t="s">
        <v>129</v>
      </c>
      <c r="E210" s="175" t="s">
        <v>400</v>
      </c>
      <c r="F210" s="176" t="s">
        <v>401</v>
      </c>
      <c r="G210" s="177" t="s">
        <v>315</v>
      </c>
      <c r="H210" s="178">
        <v>1</v>
      </c>
      <c r="I210" s="179"/>
      <c r="J210" s="180">
        <f>ROUND(I210*H210,2)</f>
        <v>0</v>
      </c>
      <c r="K210" s="176" t="s">
        <v>133</v>
      </c>
      <c r="L210" s="40"/>
      <c r="M210" s="181" t="s">
        <v>19</v>
      </c>
      <c r="N210" s="182" t="s">
        <v>39</v>
      </c>
      <c r="O210" s="65"/>
      <c r="P210" s="183">
        <f>O210*H210</f>
        <v>0</v>
      </c>
      <c r="Q210" s="183">
        <v>1.6469276500000001E-2</v>
      </c>
      <c r="R210" s="183">
        <f>Q210*H210</f>
        <v>1.6469276500000001E-2</v>
      </c>
      <c r="S210" s="183">
        <v>0</v>
      </c>
      <c r="T210" s="184">
        <f>S210*H210</f>
        <v>0</v>
      </c>
      <c r="U210" s="35"/>
      <c r="V210" s="35"/>
      <c r="W210" s="35"/>
      <c r="X210" s="35"/>
      <c r="Y210" s="35"/>
      <c r="Z210" s="35"/>
      <c r="AA210" s="35"/>
      <c r="AB210" s="35"/>
      <c r="AC210" s="35"/>
      <c r="AD210" s="35"/>
      <c r="AE210" s="35"/>
      <c r="AR210" s="185" t="s">
        <v>208</v>
      </c>
      <c r="AT210" s="185" t="s">
        <v>129</v>
      </c>
      <c r="AU210" s="185" t="s">
        <v>78</v>
      </c>
      <c r="AY210" s="18" t="s">
        <v>126</v>
      </c>
      <c r="BE210" s="186">
        <f>IF(N210="základní",J210,0)</f>
        <v>0</v>
      </c>
      <c r="BF210" s="186">
        <f>IF(N210="snížená",J210,0)</f>
        <v>0</v>
      </c>
      <c r="BG210" s="186">
        <f>IF(N210="zákl. přenesená",J210,0)</f>
        <v>0</v>
      </c>
      <c r="BH210" s="186">
        <f>IF(N210="sníž. přenesená",J210,0)</f>
        <v>0</v>
      </c>
      <c r="BI210" s="186">
        <f>IF(N210="nulová",J210,0)</f>
        <v>0</v>
      </c>
      <c r="BJ210" s="18" t="s">
        <v>76</v>
      </c>
      <c r="BK210" s="186">
        <f>ROUND(I210*H210,2)</f>
        <v>0</v>
      </c>
      <c r="BL210" s="18" t="s">
        <v>208</v>
      </c>
      <c r="BM210" s="185" t="s">
        <v>402</v>
      </c>
    </row>
    <row r="211" spans="1:65" s="2" customFormat="1" ht="11.25">
      <c r="A211" s="35"/>
      <c r="B211" s="36"/>
      <c r="C211" s="37"/>
      <c r="D211" s="187" t="s">
        <v>136</v>
      </c>
      <c r="E211" s="37"/>
      <c r="F211" s="188" t="s">
        <v>403</v>
      </c>
      <c r="G211" s="37"/>
      <c r="H211" s="37"/>
      <c r="I211" s="189"/>
      <c r="J211" s="37"/>
      <c r="K211" s="37"/>
      <c r="L211" s="40"/>
      <c r="M211" s="190"/>
      <c r="N211" s="191"/>
      <c r="O211" s="65"/>
      <c r="P211" s="65"/>
      <c r="Q211" s="65"/>
      <c r="R211" s="65"/>
      <c r="S211" s="65"/>
      <c r="T211" s="66"/>
      <c r="U211" s="35"/>
      <c r="V211" s="35"/>
      <c r="W211" s="35"/>
      <c r="X211" s="35"/>
      <c r="Y211" s="35"/>
      <c r="Z211" s="35"/>
      <c r="AA211" s="35"/>
      <c r="AB211" s="35"/>
      <c r="AC211" s="35"/>
      <c r="AD211" s="35"/>
      <c r="AE211" s="35"/>
      <c r="AT211" s="18" t="s">
        <v>136</v>
      </c>
      <c r="AU211" s="18" t="s">
        <v>78</v>
      </c>
    </row>
    <row r="212" spans="1:65" s="2" customFormat="1" ht="16.5" customHeight="1">
      <c r="A212" s="35"/>
      <c r="B212" s="36"/>
      <c r="C212" s="174" t="s">
        <v>404</v>
      </c>
      <c r="D212" s="174" t="s">
        <v>129</v>
      </c>
      <c r="E212" s="175" t="s">
        <v>405</v>
      </c>
      <c r="F212" s="176" t="s">
        <v>406</v>
      </c>
      <c r="G212" s="177" t="s">
        <v>315</v>
      </c>
      <c r="H212" s="178">
        <v>1</v>
      </c>
      <c r="I212" s="179"/>
      <c r="J212" s="180">
        <f>ROUND(I212*H212,2)</f>
        <v>0</v>
      </c>
      <c r="K212" s="176" t="s">
        <v>133</v>
      </c>
      <c r="L212" s="40"/>
      <c r="M212" s="181" t="s">
        <v>19</v>
      </c>
      <c r="N212" s="182" t="s">
        <v>39</v>
      </c>
      <c r="O212" s="65"/>
      <c r="P212" s="183">
        <f>O212*H212</f>
        <v>0</v>
      </c>
      <c r="Q212" s="183">
        <v>0</v>
      </c>
      <c r="R212" s="183">
        <f>Q212*H212</f>
        <v>0</v>
      </c>
      <c r="S212" s="183">
        <v>9.5100000000000004E-2</v>
      </c>
      <c r="T212" s="184">
        <f>S212*H212</f>
        <v>9.5100000000000004E-2</v>
      </c>
      <c r="U212" s="35"/>
      <c r="V212" s="35"/>
      <c r="W212" s="35"/>
      <c r="X212" s="35"/>
      <c r="Y212" s="35"/>
      <c r="Z212" s="35"/>
      <c r="AA212" s="35"/>
      <c r="AB212" s="35"/>
      <c r="AC212" s="35"/>
      <c r="AD212" s="35"/>
      <c r="AE212" s="35"/>
      <c r="AR212" s="185" t="s">
        <v>208</v>
      </c>
      <c r="AT212" s="185" t="s">
        <v>129</v>
      </c>
      <c r="AU212" s="185" t="s">
        <v>78</v>
      </c>
      <c r="AY212" s="18" t="s">
        <v>126</v>
      </c>
      <c r="BE212" s="186">
        <f>IF(N212="základní",J212,0)</f>
        <v>0</v>
      </c>
      <c r="BF212" s="186">
        <f>IF(N212="snížená",J212,0)</f>
        <v>0</v>
      </c>
      <c r="BG212" s="186">
        <f>IF(N212="zákl. přenesená",J212,0)</f>
        <v>0</v>
      </c>
      <c r="BH212" s="186">
        <f>IF(N212="sníž. přenesená",J212,0)</f>
        <v>0</v>
      </c>
      <c r="BI212" s="186">
        <f>IF(N212="nulová",J212,0)</f>
        <v>0</v>
      </c>
      <c r="BJ212" s="18" t="s">
        <v>76</v>
      </c>
      <c r="BK212" s="186">
        <f>ROUND(I212*H212,2)</f>
        <v>0</v>
      </c>
      <c r="BL212" s="18" t="s">
        <v>208</v>
      </c>
      <c r="BM212" s="185" t="s">
        <v>407</v>
      </c>
    </row>
    <row r="213" spans="1:65" s="2" customFormat="1" ht="11.25">
      <c r="A213" s="35"/>
      <c r="B213" s="36"/>
      <c r="C213" s="37"/>
      <c r="D213" s="187" t="s">
        <v>136</v>
      </c>
      <c r="E213" s="37"/>
      <c r="F213" s="188" t="s">
        <v>408</v>
      </c>
      <c r="G213" s="37"/>
      <c r="H213" s="37"/>
      <c r="I213" s="189"/>
      <c r="J213" s="37"/>
      <c r="K213" s="37"/>
      <c r="L213" s="40"/>
      <c r="M213" s="190"/>
      <c r="N213" s="191"/>
      <c r="O213" s="65"/>
      <c r="P213" s="65"/>
      <c r="Q213" s="65"/>
      <c r="R213" s="65"/>
      <c r="S213" s="65"/>
      <c r="T213" s="66"/>
      <c r="U213" s="35"/>
      <c r="V213" s="35"/>
      <c r="W213" s="35"/>
      <c r="X213" s="35"/>
      <c r="Y213" s="35"/>
      <c r="Z213" s="35"/>
      <c r="AA213" s="35"/>
      <c r="AB213" s="35"/>
      <c r="AC213" s="35"/>
      <c r="AD213" s="35"/>
      <c r="AE213" s="35"/>
      <c r="AT213" s="18" t="s">
        <v>136</v>
      </c>
      <c r="AU213" s="18" t="s">
        <v>78</v>
      </c>
    </row>
    <row r="214" spans="1:65" s="2" customFormat="1" ht="24.2" customHeight="1">
      <c r="A214" s="35"/>
      <c r="B214" s="36"/>
      <c r="C214" s="174" t="s">
        <v>409</v>
      </c>
      <c r="D214" s="174" t="s">
        <v>129</v>
      </c>
      <c r="E214" s="175" t="s">
        <v>410</v>
      </c>
      <c r="F214" s="176" t="s">
        <v>411</v>
      </c>
      <c r="G214" s="177" t="s">
        <v>315</v>
      </c>
      <c r="H214" s="178">
        <v>1</v>
      </c>
      <c r="I214" s="179"/>
      <c r="J214" s="180">
        <f>ROUND(I214*H214,2)</f>
        <v>0</v>
      </c>
      <c r="K214" s="176" t="s">
        <v>133</v>
      </c>
      <c r="L214" s="40"/>
      <c r="M214" s="181" t="s">
        <v>19</v>
      </c>
      <c r="N214" s="182" t="s">
        <v>39</v>
      </c>
      <c r="O214" s="65"/>
      <c r="P214" s="183">
        <f>O214*H214</f>
        <v>0</v>
      </c>
      <c r="Q214" s="183">
        <v>1.95688363E-2</v>
      </c>
      <c r="R214" s="183">
        <f>Q214*H214</f>
        <v>1.95688363E-2</v>
      </c>
      <c r="S214" s="183">
        <v>0</v>
      </c>
      <c r="T214" s="184">
        <f>S214*H214</f>
        <v>0</v>
      </c>
      <c r="U214" s="35"/>
      <c r="V214" s="35"/>
      <c r="W214" s="35"/>
      <c r="X214" s="35"/>
      <c r="Y214" s="35"/>
      <c r="Z214" s="35"/>
      <c r="AA214" s="35"/>
      <c r="AB214" s="35"/>
      <c r="AC214" s="35"/>
      <c r="AD214" s="35"/>
      <c r="AE214" s="35"/>
      <c r="AR214" s="185" t="s">
        <v>208</v>
      </c>
      <c r="AT214" s="185" t="s">
        <v>129</v>
      </c>
      <c r="AU214" s="185" t="s">
        <v>78</v>
      </c>
      <c r="AY214" s="18" t="s">
        <v>126</v>
      </c>
      <c r="BE214" s="186">
        <f>IF(N214="základní",J214,0)</f>
        <v>0</v>
      </c>
      <c r="BF214" s="186">
        <f>IF(N214="snížená",J214,0)</f>
        <v>0</v>
      </c>
      <c r="BG214" s="186">
        <f>IF(N214="zákl. přenesená",J214,0)</f>
        <v>0</v>
      </c>
      <c r="BH214" s="186">
        <f>IF(N214="sníž. přenesená",J214,0)</f>
        <v>0</v>
      </c>
      <c r="BI214" s="186">
        <f>IF(N214="nulová",J214,0)</f>
        <v>0</v>
      </c>
      <c r="BJ214" s="18" t="s">
        <v>76</v>
      </c>
      <c r="BK214" s="186">
        <f>ROUND(I214*H214,2)</f>
        <v>0</v>
      </c>
      <c r="BL214" s="18" t="s">
        <v>208</v>
      </c>
      <c r="BM214" s="185" t="s">
        <v>412</v>
      </c>
    </row>
    <row r="215" spans="1:65" s="2" customFormat="1" ht="11.25">
      <c r="A215" s="35"/>
      <c r="B215" s="36"/>
      <c r="C215" s="37"/>
      <c r="D215" s="187" t="s">
        <v>136</v>
      </c>
      <c r="E215" s="37"/>
      <c r="F215" s="188" t="s">
        <v>413</v>
      </c>
      <c r="G215" s="37"/>
      <c r="H215" s="37"/>
      <c r="I215" s="189"/>
      <c r="J215" s="37"/>
      <c r="K215" s="37"/>
      <c r="L215" s="40"/>
      <c r="M215" s="190"/>
      <c r="N215" s="191"/>
      <c r="O215" s="65"/>
      <c r="P215" s="65"/>
      <c r="Q215" s="65"/>
      <c r="R215" s="65"/>
      <c r="S215" s="65"/>
      <c r="T215" s="66"/>
      <c r="U215" s="35"/>
      <c r="V215" s="35"/>
      <c r="W215" s="35"/>
      <c r="X215" s="35"/>
      <c r="Y215" s="35"/>
      <c r="Z215" s="35"/>
      <c r="AA215" s="35"/>
      <c r="AB215" s="35"/>
      <c r="AC215" s="35"/>
      <c r="AD215" s="35"/>
      <c r="AE215" s="35"/>
      <c r="AT215" s="18" t="s">
        <v>136</v>
      </c>
      <c r="AU215" s="18" t="s">
        <v>78</v>
      </c>
    </row>
    <row r="216" spans="1:65" s="2" customFormat="1" ht="24.2" customHeight="1">
      <c r="A216" s="35"/>
      <c r="B216" s="36"/>
      <c r="C216" s="174" t="s">
        <v>414</v>
      </c>
      <c r="D216" s="174" t="s">
        <v>129</v>
      </c>
      <c r="E216" s="175" t="s">
        <v>415</v>
      </c>
      <c r="F216" s="176" t="s">
        <v>416</v>
      </c>
      <c r="G216" s="177" t="s">
        <v>315</v>
      </c>
      <c r="H216" s="178">
        <v>1</v>
      </c>
      <c r="I216" s="179"/>
      <c r="J216" s="180">
        <f>ROUND(I216*H216,2)</f>
        <v>0</v>
      </c>
      <c r="K216" s="176" t="s">
        <v>133</v>
      </c>
      <c r="L216" s="40"/>
      <c r="M216" s="181" t="s">
        <v>19</v>
      </c>
      <c r="N216" s="182" t="s">
        <v>39</v>
      </c>
      <c r="O216" s="65"/>
      <c r="P216" s="183">
        <f>O216*H216</f>
        <v>0</v>
      </c>
      <c r="Q216" s="183">
        <v>0</v>
      </c>
      <c r="R216" s="183">
        <f>Q216*H216</f>
        <v>0</v>
      </c>
      <c r="S216" s="183">
        <v>0.155</v>
      </c>
      <c r="T216" s="184">
        <f>S216*H216</f>
        <v>0.155</v>
      </c>
      <c r="U216" s="35"/>
      <c r="V216" s="35"/>
      <c r="W216" s="35"/>
      <c r="X216" s="35"/>
      <c r="Y216" s="35"/>
      <c r="Z216" s="35"/>
      <c r="AA216" s="35"/>
      <c r="AB216" s="35"/>
      <c r="AC216" s="35"/>
      <c r="AD216" s="35"/>
      <c r="AE216" s="35"/>
      <c r="AR216" s="185" t="s">
        <v>208</v>
      </c>
      <c r="AT216" s="185" t="s">
        <v>129</v>
      </c>
      <c r="AU216" s="185" t="s">
        <v>78</v>
      </c>
      <c r="AY216" s="18" t="s">
        <v>126</v>
      </c>
      <c r="BE216" s="186">
        <f>IF(N216="základní",J216,0)</f>
        <v>0</v>
      </c>
      <c r="BF216" s="186">
        <f>IF(N216="snížená",J216,0)</f>
        <v>0</v>
      </c>
      <c r="BG216" s="186">
        <f>IF(N216="zákl. přenesená",J216,0)</f>
        <v>0</v>
      </c>
      <c r="BH216" s="186">
        <f>IF(N216="sníž. přenesená",J216,0)</f>
        <v>0</v>
      </c>
      <c r="BI216" s="186">
        <f>IF(N216="nulová",J216,0)</f>
        <v>0</v>
      </c>
      <c r="BJ216" s="18" t="s">
        <v>76</v>
      </c>
      <c r="BK216" s="186">
        <f>ROUND(I216*H216,2)</f>
        <v>0</v>
      </c>
      <c r="BL216" s="18" t="s">
        <v>208</v>
      </c>
      <c r="BM216" s="185" t="s">
        <v>417</v>
      </c>
    </row>
    <row r="217" spans="1:65" s="2" customFormat="1" ht="11.25">
      <c r="A217" s="35"/>
      <c r="B217" s="36"/>
      <c r="C217" s="37"/>
      <c r="D217" s="187" t="s">
        <v>136</v>
      </c>
      <c r="E217" s="37"/>
      <c r="F217" s="188" t="s">
        <v>418</v>
      </c>
      <c r="G217" s="37"/>
      <c r="H217" s="37"/>
      <c r="I217" s="189"/>
      <c r="J217" s="37"/>
      <c r="K217" s="37"/>
      <c r="L217" s="40"/>
      <c r="M217" s="190"/>
      <c r="N217" s="191"/>
      <c r="O217" s="65"/>
      <c r="P217" s="65"/>
      <c r="Q217" s="65"/>
      <c r="R217" s="65"/>
      <c r="S217" s="65"/>
      <c r="T217" s="66"/>
      <c r="U217" s="35"/>
      <c r="V217" s="35"/>
      <c r="W217" s="35"/>
      <c r="X217" s="35"/>
      <c r="Y217" s="35"/>
      <c r="Z217" s="35"/>
      <c r="AA217" s="35"/>
      <c r="AB217" s="35"/>
      <c r="AC217" s="35"/>
      <c r="AD217" s="35"/>
      <c r="AE217" s="35"/>
      <c r="AT217" s="18" t="s">
        <v>136</v>
      </c>
      <c r="AU217" s="18" t="s">
        <v>78</v>
      </c>
    </row>
    <row r="218" spans="1:65" s="2" customFormat="1" ht="37.9" customHeight="1">
      <c r="A218" s="35"/>
      <c r="B218" s="36"/>
      <c r="C218" s="174" t="s">
        <v>419</v>
      </c>
      <c r="D218" s="174" t="s">
        <v>129</v>
      </c>
      <c r="E218" s="175" t="s">
        <v>420</v>
      </c>
      <c r="F218" s="176" t="s">
        <v>421</v>
      </c>
      <c r="G218" s="177" t="s">
        <v>315</v>
      </c>
      <c r="H218" s="178">
        <v>1</v>
      </c>
      <c r="I218" s="179"/>
      <c r="J218" s="180">
        <f>ROUND(I218*H218,2)</f>
        <v>0</v>
      </c>
      <c r="K218" s="176" t="s">
        <v>133</v>
      </c>
      <c r="L218" s="40"/>
      <c r="M218" s="181" t="s">
        <v>19</v>
      </c>
      <c r="N218" s="182" t="s">
        <v>39</v>
      </c>
      <c r="O218" s="65"/>
      <c r="P218" s="183">
        <f>O218*H218</f>
        <v>0</v>
      </c>
      <c r="Q218" s="183">
        <v>5.4619100000000004E-3</v>
      </c>
      <c r="R218" s="183">
        <f>Q218*H218</f>
        <v>5.4619100000000004E-3</v>
      </c>
      <c r="S218" s="183">
        <v>0</v>
      </c>
      <c r="T218" s="184">
        <f>S218*H218</f>
        <v>0</v>
      </c>
      <c r="U218" s="35"/>
      <c r="V218" s="35"/>
      <c r="W218" s="35"/>
      <c r="X218" s="35"/>
      <c r="Y218" s="35"/>
      <c r="Z218" s="35"/>
      <c r="AA218" s="35"/>
      <c r="AB218" s="35"/>
      <c r="AC218" s="35"/>
      <c r="AD218" s="35"/>
      <c r="AE218" s="35"/>
      <c r="AR218" s="185" t="s">
        <v>208</v>
      </c>
      <c r="AT218" s="185" t="s">
        <v>129</v>
      </c>
      <c r="AU218" s="185" t="s">
        <v>78</v>
      </c>
      <c r="AY218" s="18" t="s">
        <v>126</v>
      </c>
      <c r="BE218" s="186">
        <f>IF(N218="základní",J218,0)</f>
        <v>0</v>
      </c>
      <c r="BF218" s="186">
        <f>IF(N218="snížená",J218,0)</f>
        <v>0</v>
      </c>
      <c r="BG218" s="186">
        <f>IF(N218="zákl. přenesená",J218,0)</f>
        <v>0</v>
      </c>
      <c r="BH218" s="186">
        <f>IF(N218="sníž. přenesená",J218,0)</f>
        <v>0</v>
      </c>
      <c r="BI218" s="186">
        <f>IF(N218="nulová",J218,0)</f>
        <v>0</v>
      </c>
      <c r="BJ218" s="18" t="s">
        <v>76</v>
      </c>
      <c r="BK218" s="186">
        <f>ROUND(I218*H218,2)</f>
        <v>0</v>
      </c>
      <c r="BL218" s="18" t="s">
        <v>208</v>
      </c>
      <c r="BM218" s="185" t="s">
        <v>422</v>
      </c>
    </row>
    <row r="219" spans="1:65" s="2" customFormat="1" ht="11.25">
      <c r="A219" s="35"/>
      <c r="B219" s="36"/>
      <c r="C219" s="37"/>
      <c r="D219" s="187" t="s">
        <v>136</v>
      </c>
      <c r="E219" s="37"/>
      <c r="F219" s="188" t="s">
        <v>423</v>
      </c>
      <c r="G219" s="37"/>
      <c r="H219" s="37"/>
      <c r="I219" s="189"/>
      <c r="J219" s="37"/>
      <c r="K219" s="37"/>
      <c r="L219" s="40"/>
      <c r="M219" s="190"/>
      <c r="N219" s="191"/>
      <c r="O219" s="65"/>
      <c r="P219" s="65"/>
      <c r="Q219" s="65"/>
      <c r="R219" s="65"/>
      <c r="S219" s="65"/>
      <c r="T219" s="66"/>
      <c r="U219" s="35"/>
      <c r="V219" s="35"/>
      <c r="W219" s="35"/>
      <c r="X219" s="35"/>
      <c r="Y219" s="35"/>
      <c r="Z219" s="35"/>
      <c r="AA219" s="35"/>
      <c r="AB219" s="35"/>
      <c r="AC219" s="35"/>
      <c r="AD219" s="35"/>
      <c r="AE219" s="35"/>
      <c r="AT219" s="18" t="s">
        <v>136</v>
      </c>
      <c r="AU219" s="18" t="s">
        <v>78</v>
      </c>
    </row>
    <row r="220" spans="1:65" s="2" customFormat="1" ht="24.2" customHeight="1">
      <c r="A220" s="35"/>
      <c r="B220" s="36"/>
      <c r="C220" s="216" t="s">
        <v>424</v>
      </c>
      <c r="D220" s="216" t="s">
        <v>342</v>
      </c>
      <c r="E220" s="217" t="s">
        <v>425</v>
      </c>
      <c r="F220" s="218" t="s">
        <v>426</v>
      </c>
      <c r="G220" s="219" t="s">
        <v>164</v>
      </c>
      <c r="H220" s="220">
        <v>1</v>
      </c>
      <c r="I220" s="221"/>
      <c r="J220" s="222">
        <f>ROUND(I220*H220,2)</f>
        <v>0</v>
      </c>
      <c r="K220" s="218" t="s">
        <v>133</v>
      </c>
      <c r="L220" s="223"/>
      <c r="M220" s="224" t="s">
        <v>19</v>
      </c>
      <c r="N220" s="225" t="s">
        <v>39</v>
      </c>
      <c r="O220" s="65"/>
      <c r="P220" s="183">
        <f>O220*H220</f>
        <v>0</v>
      </c>
      <c r="Q220" s="183">
        <v>3.1E-2</v>
      </c>
      <c r="R220" s="183">
        <f>Q220*H220</f>
        <v>3.1E-2</v>
      </c>
      <c r="S220" s="183">
        <v>0</v>
      </c>
      <c r="T220" s="184">
        <f>S220*H220</f>
        <v>0</v>
      </c>
      <c r="U220" s="35"/>
      <c r="V220" s="35"/>
      <c r="W220" s="35"/>
      <c r="X220" s="35"/>
      <c r="Y220" s="35"/>
      <c r="Z220" s="35"/>
      <c r="AA220" s="35"/>
      <c r="AB220" s="35"/>
      <c r="AC220" s="35"/>
      <c r="AD220" s="35"/>
      <c r="AE220" s="35"/>
      <c r="AR220" s="185" t="s">
        <v>301</v>
      </c>
      <c r="AT220" s="185" t="s">
        <v>342</v>
      </c>
      <c r="AU220" s="185" t="s">
        <v>78</v>
      </c>
      <c r="AY220" s="18" t="s">
        <v>126</v>
      </c>
      <c r="BE220" s="186">
        <f>IF(N220="základní",J220,0)</f>
        <v>0</v>
      </c>
      <c r="BF220" s="186">
        <f>IF(N220="snížená",J220,0)</f>
        <v>0</v>
      </c>
      <c r="BG220" s="186">
        <f>IF(N220="zákl. přenesená",J220,0)</f>
        <v>0</v>
      </c>
      <c r="BH220" s="186">
        <f>IF(N220="sníž. přenesená",J220,0)</f>
        <v>0</v>
      </c>
      <c r="BI220" s="186">
        <f>IF(N220="nulová",J220,0)</f>
        <v>0</v>
      </c>
      <c r="BJ220" s="18" t="s">
        <v>76</v>
      </c>
      <c r="BK220" s="186">
        <f>ROUND(I220*H220,2)</f>
        <v>0</v>
      </c>
      <c r="BL220" s="18" t="s">
        <v>208</v>
      </c>
      <c r="BM220" s="185" t="s">
        <v>427</v>
      </c>
    </row>
    <row r="221" spans="1:65" s="2" customFormat="1" ht="24.2" customHeight="1">
      <c r="A221" s="35"/>
      <c r="B221" s="36"/>
      <c r="C221" s="174" t="s">
        <v>428</v>
      </c>
      <c r="D221" s="174" t="s">
        <v>129</v>
      </c>
      <c r="E221" s="175" t="s">
        <v>429</v>
      </c>
      <c r="F221" s="176" t="s">
        <v>430</v>
      </c>
      <c r="G221" s="177" t="s">
        <v>315</v>
      </c>
      <c r="H221" s="178">
        <v>3</v>
      </c>
      <c r="I221" s="179"/>
      <c r="J221" s="180">
        <f>ROUND(I221*H221,2)</f>
        <v>0</v>
      </c>
      <c r="K221" s="176" t="s">
        <v>133</v>
      </c>
      <c r="L221" s="40"/>
      <c r="M221" s="181" t="s">
        <v>19</v>
      </c>
      <c r="N221" s="182" t="s">
        <v>39</v>
      </c>
      <c r="O221" s="65"/>
      <c r="P221" s="183">
        <f>O221*H221</f>
        <v>0</v>
      </c>
      <c r="Q221" s="183">
        <v>2.3913999999999999E-4</v>
      </c>
      <c r="R221" s="183">
        <f>Q221*H221</f>
        <v>7.1741999999999997E-4</v>
      </c>
      <c r="S221" s="183">
        <v>0</v>
      </c>
      <c r="T221" s="184">
        <f>S221*H221</f>
        <v>0</v>
      </c>
      <c r="U221" s="35"/>
      <c r="V221" s="35"/>
      <c r="W221" s="35"/>
      <c r="X221" s="35"/>
      <c r="Y221" s="35"/>
      <c r="Z221" s="35"/>
      <c r="AA221" s="35"/>
      <c r="AB221" s="35"/>
      <c r="AC221" s="35"/>
      <c r="AD221" s="35"/>
      <c r="AE221" s="35"/>
      <c r="AR221" s="185" t="s">
        <v>208</v>
      </c>
      <c r="AT221" s="185" t="s">
        <v>129</v>
      </c>
      <c r="AU221" s="185" t="s">
        <v>78</v>
      </c>
      <c r="AY221" s="18" t="s">
        <v>126</v>
      </c>
      <c r="BE221" s="186">
        <f>IF(N221="základní",J221,0)</f>
        <v>0</v>
      </c>
      <c r="BF221" s="186">
        <f>IF(N221="snížená",J221,0)</f>
        <v>0</v>
      </c>
      <c r="BG221" s="186">
        <f>IF(N221="zákl. přenesená",J221,0)</f>
        <v>0</v>
      </c>
      <c r="BH221" s="186">
        <f>IF(N221="sníž. přenesená",J221,0)</f>
        <v>0</v>
      </c>
      <c r="BI221" s="186">
        <f>IF(N221="nulová",J221,0)</f>
        <v>0</v>
      </c>
      <c r="BJ221" s="18" t="s">
        <v>76</v>
      </c>
      <c r="BK221" s="186">
        <f>ROUND(I221*H221,2)</f>
        <v>0</v>
      </c>
      <c r="BL221" s="18" t="s">
        <v>208</v>
      </c>
      <c r="BM221" s="185" t="s">
        <v>431</v>
      </c>
    </row>
    <row r="222" spans="1:65" s="2" customFormat="1" ht="11.25">
      <c r="A222" s="35"/>
      <c r="B222" s="36"/>
      <c r="C222" s="37"/>
      <c r="D222" s="187" t="s">
        <v>136</v>
      </c>
      <c r="E222" s="37"/>
      <c r="F222" s="188" t="s">
        <v>432</v>
      </c>
      <c r="G222" s="37"/>
      <c r="H222" s="37"/>
      <c r="I222" s="189"/>
      <c r="J222" s="37"/>
      <c r="K222" s="37"/>
      <c r="L222" s="40"/>
      <c r="M222" s="190"/>
      <c r="N222" s="191"/>
      <c r="O222" s="65"/>
      <c r="P222" s="65"/>
      <c r="Q222" s="65"/>
      <c r="R222" s="65"/>
      <c r="S222" s="65"/>
      <c r="T222" s="66"/>
      <c r="U222" s="35"/>
      <c r="V222" s="35"/>
      <c r="W222" s="35"/>
      <c r="X222" s="35"/>
      <c r="Y222" s="35"/>
      <c r="Z222" s="35"/>
      <c r="AA222" s="35"/>
      <c r="AB222" s="35"/>
      <c r="AC222" s="35"/>
      <c r="AD222" s="35"/>
      <c r="AE222" s="35"/>
      <c r="AT222" s="18" t="s">
        <v>136</v>
      </c>
      <c r="AU222" s="18" t="s">
        <v>78</v>
      </c>
    </row>
    <row r="223" spans="1:65" s="2" customFormat="1" ht="24.2" customHeight="1">
      <c r="A223" s="35"/>
      <c r="B223" s="36"/>
      <c r="C223" s="216" t="s">
        <v>433</v>
      </c>
      <c r="D223" s="216" t="s">
        <v>342</v>
      </c>
      <c r="E223" s="217" t="s">
        <v>434</v>
      </c>
      <c r="F223" s="218" t="s">
        <v>435</v>
      </c>
      <c r="G223" s="219" t="s">
        <v>175</v>
      </c>
      <c r="H223" s="220">
        <v>2</v>
      </c>
      <c r="I223" s="221"/>
      <c r="J223" s="222">
        <f>ROUND(I223*H223,2)</f>
        <v>0</v>
      </c>
      <c r="K223" s="218" t="s">
        <v>133</v>
      </c>
      <c r="L223" s="223"/>
      <c r="M223" s="224" t="s">
        <v>19</v>
      </c>
      <c r="N223" s="225" t="s">
        <v>39</v>
      </c>
      <c r="O223" s="65"/>
      <c r="P223" s="183">
        <f>O223*H223</f>
        <v>0</v>
      </c>
      <c r="Q223" s="183">
        <v>1.8000000000000001E-4</v>
      </c>
      <c r="R223" s="183">
        <f>Q223*H223</f>
        <v>3.6000000000000002E-4</v>
      </c>
      <c r="S223" s="183">
        <v>0</v>
      </c>
      <c r="T223" s="184">
        <f>S223*H223</f>
        <v>0</v>
      </c>
      <c r="U223" s="35"/>
      <c r="V223" s="35"/>
      <c r="W223" s="35"/>
      <c r="X223" s="35"/>
      <c r="Y223" s="35"/>
      <c r="Z223" s="35"/>
      <c r="AA223" s="35"/>
      <c r="AB223" s="35"/>
      <c r="AC223" s="35"/>
      <c r="AD223" s="35"/>
      <c r="AE223" s="35"/>
      <c r="AR223" s="185" t="s">
        <v>301</v>
      </c>
      <c r="AT223" s="185" t="s">
        <v>342</v>
      </c>
      <c r="AU223" s="185" t="s">
        <v>78</v>
      </c>
      <c r="AY223" s="18" t="s">
        <v>126</v>
      </c>
      <c r="BE223" s="186">
        <f>IF(N223="základní",J223,0)</f>
        <v>0</v>
      </c>
      <c r="BF223" s="186">
        <f>IF(N223="snížená",J223,0)</f>
        <v>0</v>
      </c>
      <c r="BG223" s="186">
        <f>IF(N223="zákl. přenesená",J223,0)</f>
        <v>0</v>
      </c>
      <c r="BH223" s="186">
        <f>IF(N223="sníž. přenesená",J223,0)</f>
        <v>0</v>
      </c>
      <c r="BI223" s="186">
        <f>IF(N223="nulová",J223,0)</f>
        <v>0</v>
      </c>
      <c r="BJ223" s="18" t="s">
        <v>76</v>
      </c>
      <c r="BK223" s="186">
        <f>ROUND(I223*H223,2)</f>
        <v>0</v>
      </c>
      <c r="BL223" s="18" t="s">
        <v>208</v>
      </c>
      <c r="BM223" s="185" t="s">
        <v>436</v>
      </c>
    </row>
    <row r="224" spans="1:65" s="2" customFormat="1" ht="16.5" customHeight="1">
      <c r="A224" s="35"/>
      <c r="B224" s="36"/>
      <c r="C224" s="174" t="s">
        <v>437</v>
      </c>
      <c r="D224" s="174" t="s">
        <v>129</v>
      </c>
      <c r="E224" s="175" t="s">
        <v>438</v>
      </c>
      <c r="F224" s="176" t="s">
        <v>439</v>
      </c>
      <c r="G224" s="177" t="s">
        <v>315</v>
      </c>
      <c r="H224" s="178">
        <v>1</v>
      </c>
      <c r="I224" s="179"/>
      <c r="J224" s="180">
        <f>ROUND(I224*H224,2)</f>
        <v>0</v>
      </c>
      <c r="K224" s="176" t="s">
        <v>133</v>
      </c>
      <c r="L224" s="40"/>
      <c r="M224" s="181" t="s">
        <v>19</v>
      </c>
      <c r="N224" s="182" t="s">
        <v>39</v>
      </c>
      <c r="O224" s="65"/>
      <c r="P224" s="183">
        <f>O224*H224</f>
        <v>0</v>
      </c>
      <c r="Q224" s="183">
        <v>0</v>
      </c>
      <c r="R224" s="183">
        <f>Q224*H224</f>
        <v>0</v>
      </c>
      <c r="S224" s="183">
        <v>1.56E-3</v>
      </c>
      <c r="T224" s="184">
        <f>S224*H224</f>
        <v>1.56E-3</v>
      </c>
      <c r="U224" s="35"/>
      <c r="V224" s="35"/>
      <c r="W224" s="35"/>
      <c r="X224" s="35"/>
      <c r="Y224" s="35"/>
      <c r="Z224" s="35"/>
      <c r="AA224" s="35"/>
      <c r="AB224" s="35"/>
      <c r="AC224" s="35"/>
      <c r="AD224" s="35"/>
      <c r="AE224" s="35"/>
      <c r="AR224" s="185" t="s">
        <v>208</v>
      </c>
      <c r="AT224" s="185" t="s">
        <v>129</v>
      </c>
      <c r="AU224" s="185" t="s">
        <v>78</v>
      </c>
      <c r="AY224" s="18" t="s">
        <v>126</v>
      </c>
      <c r="BE224" s="186">
        <f>IF(N224="základní",J224,0)</f>
        <v>0</v>
      </c>
      <c r="BF224" s="186">
        <f>IF(N224="snížená",J224,0)</f>
        <v>0</v>
      </c>
      <c r="BG224" s="186">
        <f>IF(N224="zákl. přenesená",J224,0)</f>
        <v>0</v>
      </c>
      <c r="BH224" s="186">
        <f>IF(N224="sníž. přenesená",J224,0)</f>
        <v>0</v>
      </c>
      <c r="BI224" s="186">
        <f>IF(N224="nulová",J224,0)</f>
        <v>0</v>
      </c>
      <c r="BJ224" s="18" t="s">
        <v>76</v>
      </c>
      <c r="BK224" s="186">
        <f>ROUND(I224*H224,2)</f>
        <v>0</v>
      </c>
      <c r="BL224" s="18" t="s">
        <v>208</v>
      </c>
      <c r="BM224" s="185" t="s">
        <v>440</v>
      </c>
    </row>
    <row r="225" spans="1:65" s="2" customFormat="1" ht="11.25">
      <c r="A225" s="35"/>
      <c r="B225" s="36"/>
      <c r="C225" s="37"/>
      <c r="D225" s="187" t="s">
        <v>136</v>
      </c>
      <c r="E225" s="37"/>
      <c r="F225" s="188" t="s">
        <v>441</v>
      </c>
      <c r="G225" s="37"/>
      <c r="H225" s="37"/>
      <c r="I225" s="189"/>
      <c r="J225" s="37"/>
      <c r="K225" s="37"/>
      <c r="L225" s="40"/>
      <c r="M225" s="190"/>
      <c r="N225" s="191"/>
      <c r="O225" s="65"/>
      <c r="P225" s="65"/>
      <c r="Q225" s="65"/>
      <c r="R225" s="65"/>
      <c r="S225" s="65"/>
      <c r="T225" s="66"/>
      <c r="U225" s="35"/>
      <c r="V225" s="35"/>
      <c r="W225" s="35"/>
      <c r="X225" s="35"/>
      <c r="Y225" s="35"/>
      <c r="Z225" s="35"/>
      <c r="AA225" s="35"/>
      <c r="AB225" s="35"/>
      <c r="AC225" s="35"/>
      <c r="AD225" s="35"/>
      <c r="AE225" s="35"/>
      <c r="AT225" s="18" t="s">
        <v>136</v>
      </c>
      <c r="AU225" s="18" t="s">
        <v>78</v>
      </c>
    </row>
    <row r="226" spans="1:65" s="2" customFormat="1" ht="24.2" customHeight="1">
      <c r="A226" s="35"/>
      <c r="B226" s="36"/>
      <c r="C226" s="174" t="s">
        <v>442</v>
      </c>
      <c r="D226" s="174" t="s">
        <v>129</v>
      </c>
      <c r="E226" s="175" t="s">
        <v>443</v>
      </c>
      <c r="F226" s="176" t="s">
        <v>444</v>
      </c>
      <c r="G226" s="177" t="s">
        <v>164</v>
      </c>
      <c r="H226" s="178">
        <v>1</v>
      </c>
      <c r="I226" s="179"/>
      <c r="J226" s="180">
        <f>ROUND(I226*H226,2)</f>
        <v>0</v>
      </c>
      <c r="K226" s="176" t="s">
        <v>133</v>
      </c>
      <c r="L226" s="40"/>
      <c r="M226" s="181" t="s">
        <v>19</v>
      </c>
      <c r="N226" s="182" t="s">
        <v>39</v>
      </c>
      <c r="O226" s="65"/>
      <c r="P226" s="183">
        <f>O226*H226</f>
        <v>0</v>
      </c>
      <c r="Q226" s="183">
        <v>1.5914E-4</v>
      </c>
      <c r="R226" s="183">
        <f>Q226*H226</f>
        <v>1.5914E-4</v>
      </c>
      <c r="S226" s="183">
        <v>0</v>
      </c>
      <c r="T226" s="184">
        <f>S226*H226</f>
        <v>0</v>
      </c>
      <c r="U226" s="35"/>
      <c r="V226" s="35"/>
      <c r="W226" s="35"/>
      <c r="X226" s="35"/>
      <c r="Y226" s="35"/>
      <c r="Z226" s="35"/>
      <c r="AA226" s="35"/>
      <c r="AB226" s="35"/>
      <c r="AC226" s="35"/>
      <c r="AD226" s="35"/>
      <c r="AE226" s="35"/>
      <c r="AR226" s="185" t="s">
        <v>208</v>
      </c>
      <c r="AT226" s="185" t="s">
        <v>129</v>
      </c>
      <c r="AU226" s="185" t="s">
        <v>78</v>
      </c>
      <c r="AY226" s="18" t="s">
        <v>126</v>
      </c>
      <c r="BE226" s="186">
        <f>IF(N226="základní",J226,0)</f>
        <v>0</v>
      </c>
      <c r="BF226" s="186">
        <f>IF(N226="snížená",J226,0)</f>
        <v>0</v>
      </c>
      <c r="BG226" s="186">
        <f>IF(N226="zákl. přenesená",J226,0)</f>
        <v>0</v>
      </c>
      <c r="BH226" s="186">
        <f>IF(N226="sníž. přenesená",J226,0)</f>
        <v>0</v>
      </c>
      <c r="BI226" s="186">
        <f>IF(N226="nulová",J226,0)</f>
        <v>0</v>
      </c>
      <c r="BJ226" s="18" t="s">
        <v>76</v>
      </c>
      <c r="BK226" s="186">
        <f>ROUND(I226*H226,2)</f>
        <v>0</v>
      </c>
      <c r="BL226" s="18" t="s">
        <v>208</v>
      </c>
      <c r="BM226" s="185" t="s">
        <v>445</v>
      </c>
    </row>
    <row r="227" spans="1:65" s="2" customFormat="1" ht="11.25">
      <c r="A227" s="35"/>
      <c r="B227" s="36"/>
      <c r="C227" s="37"/>
      <c r="D227" s="187" t="s">
        <v>136</v>
      </c>
      <c r="E227" s="37"/>
      <c r="F227" s="188" t="s">
        <v>446</v>
      </c>
      <c r="G227" s="37"/>
      <c r="H227" s="37"/>
      <c r="I227" s="189"/>
      <c r="J227" s="37"/>
      <c r="K227" s="37"/>
      <c r="L227" s="40"/>
      <c r="M227" s="190"/>
      <c r="N227" s="191"/>
      <c r="O227" s="65"/>
      <c r="P227" s="65"/>
      <c r="Q227" s="65"/>
      <c r="R227" s="65"/>
      <c r="S227" s="65"/>
      <c r="T227" s="66"/>
      <c r="U227" s="35"/>
      <c r="V227" s="35"/>
      <c r="W227" s="35"/>
      <c r="X227" s="35"/>
      <c r="Y227" s="35"/>
      <c r="Z227" s="35"/>
      <c r="AA227" s="35"/>
      <c r="AB227" s="35"/>
      <c r="AC227" s="35"/>
      <c r="AD227" s="35"/>
      <c r="AE227" s="35"/>
      <c r="AT227" s="18" t="s">
        <v>136</v>
      </c>
      <c r="AU227" s="18" t="s">
        <v>78</v>
      </c>
    </row>
    <row r="228" spans="1:65" s="2" customFormat="1" ht="24.2" customHeight="1">
      <c r="A228" s="35"/>
      <c r="B228" s="36"/>
      <c r="C228" s="216" t="s">
        <v>447</v>
      </c>
      <c r="D228" s="216" t="s">
        <v>342</v>
      </c>
      <c r="E228" s="217" t="s">
        <v>448</v>
      </c>
      <c r="F228" s="218" t="s">
        <v>449</v>
      </c>
      <c r="G228" s="219" t="s">
        <v>164</v>
      </c>
      <c r="H228" s="220">
        <v>1</v>
      </c>
      <c r="I228" s="221"/>
      <c r="J228" s="222">
        <f>ROUND(I228*H228,2)</f>
        <v>0</v>
      </c>
      <c r="K228" s="218" t="s">
        <v>133</v>
      </c>
      <c r="L228" s="223"/>
      <c r="M228" s="224" t="s">
        <v>19</v>
      </c>
      <c r="N228" s="225" t="s">
        <v>39</v>
      </c>
      <c r="O228" s="65"/>
      <c r="P228" s="183">
        <f>O228*H228</f>
        <v>0</v>
      </c>
      <c r="Q228" s="183">
        <v>1.8E-3</v>
      </c>
      <c r="R228" s="183">
        <f>Q228*H228</f>
        <v>1.8E-3</v>
      </c>
      <c r="S228" s="183">
        <v>0</v>
      </c>
      <c r="T228" s="184">
        <f>S228*H228</f>
        <v>0</v>
      </c>
      <c r="U228" s="35"/>
      <c r="V228" s="35"/>
      <c r="W228" s="35"/>
      <c r="X228" s="35"/>
      <c r="Y228" s="35"/>
      <c r="Z228" s="35"/>
      <c r="AA228" s="35"/>
      <c r="AB228" s="35"/>
      <c r="AC228" s="35"/>
      <c r="AD228" s="35"/>
      <c r="AE228" s="35"/>
      <c r="AR228" s="185" t="s">
        <v>301</v>
      </c>
      <c r="AT228" s="185" t="s">
        <v>342</v>
      </c>
      <c r="AU228" s="185" t="s">
        <v>78</v>
      </c>
      <c r="AY228" s="18" t="s">
        <v>126</v>
      </c>
      <c r="BE228" s="186">
        <f>IF(N228="základní",J228,0)</f>
        <v>0</v>
      </c>
      <c r="BF228" s="186">
        <f>IF(N228="snížená",J228,0)</f>
        <v>0</v>
      </c>
      <c r="BG228" s="186">
        <f>IF(N228="zákl. přenesená",J228,0)</f>
        <v>0</v>
      </c>
      <c r="BH228" s="186">
        <f>IF(N228="sníž. přenesená",J228,0)</f>
        <v>0</v>
      </c>
      <c r="BI228" s="186">
        <f>IF(N228="nulová",J228,0)</f>
        <v>0</v>
      </c>
      <c r="BJ228" s="18" t="s">
        <v>76</v>
      </c>
      <c r="BK228" s="186">
        <f>ROUND(I228*H228,2)</f>
        <v>0</v>
      </c>
      <c r="BL228" s="18" t="s">
        <v>208</v>
      </c>
      <c r="BM228" s="185" t="s">
        <v>450</v>
      </c>
    </row>
    <row r="229" spans="1:65" s="2" customFormat="1" ht="24.2" customHeight="1">
      <c r="A229" s="35"/>
      <c r="B229" s="36"/>
      <c r="C229" s="174" t="s">
        <v>451</v>
      </c>
      <c r="D229" s="174" t="s">
        <v>129</v>
      </c>
      <c r="E229" s="175" t="s">
        <v>452</v>
      </c>
      <c r="F229" s="176" t="s">
        <v>453</v>
      </c>
      <c r="G229" s="177" t="s">
        <v>315</v>
      </c>
      <c r="H229" s="178">
        <v>1</v>
      </c>
      <c r="I229" s="179"/>
      <c r="J229" s="180">
        <f>ROUND(I229*H229,2)</f>
        <v>0</v>
      </c>
      <c r="K229" s="176" t="s">
        <v>133</v>
      </c>
      <c r="L229" s="40"/>
      <c r="M229" s="181" t="s">
        <v>19</v>
      </c>
      <c r="N229" s="182" t="s">
        <v>39</v>
      </c>
      <c r="O229" s="65"/>
      <c r="P229" s="183">
        <f>O229*H229</f>
        <v>0</v>
      </c>
      <c r="Q229" s="183">
        <v>2.35914E-3</v>
      </c>
      <c r="R229" s="183">
        <f>Q229*H229</f>
        <v>2.35914E-3</v>
      </c>
      <c r="S229" s="183">
        <v>0</v>
      </c>
      <c r="T229" s="184">
        <f>S229*H229</f>
        <v>0</v>
      </c>
      <c r="U229" s="35"/>
      <c r="V229" s="35"/>
      <c r="W229" s="35"/>
      <c r="X229" s="35"/>
      <c r="Y229" s="35"/>
      <c r="Z229" s="35"/>
      <c r="AA229" s="35"/>
      <c r="AB229" s="35"/>
      <c r="AC229" s="35"/>
      <c r="AD229" s="35"/>
      <c r="AE229" s="35"/>
      <c r="AR229" s="185" t="s">
        <v>208</v>
      </c>
      <c r="AT229" s="185" t="s">
        <v>129</v>
      </c>
      <c r="AU229" s="185" t="s">
        <v>78</v>
      </c>
      <c r="AY229" s="18" t="s">
        <v>126</v>
      </c>
      <c r="BE229" s="186">
        <f>IF(N229="základní",J229,0)</f>
        <v>0</v>
      </c>
      <c r="BF229" s="186">
        <f>IF(N229="snížená",J229,0)</f>
        <v>0</v>
      </c>
      <c r="BG229" s="186">
        <f>IF(N229="zákl. přenesená",J229,0)</f>
        <v>0</v>
      </c>
      <c r="BH229" s="186">
        <f>IF(N229="sníž. přenesená",J229,0)</f>
        <v>0</v>
      </c>
      <c r="BI229" s="186">
        <f>IF(N229="nulová",J229,0)</f>
        <v>0</v>
      </c>
      <c r="BJ229" s="18" t="s">
        <v>76</v>
      </c>
      <c r="BK229" s="186">
        <f>ROUND(I229*H229,2)</f>
        <v>0</v>
      </c>
      <c r="BL229" s="18" t="s">
        <v>208</v>
      </c>
      <c r="BM229" s="185" t="s">
        <v>454</v>
      </c>
    </row>
    <row r="230" spans="1:65" s="2" customFormat="1" ht="11.25">
      <c r="A230" s="35"/>
      <c r="B230" s="36"/>
      <c r="C230" s="37"/>
      <c r="D230" s="187" t="s">
        <v>136</v>
      </c>
      <c r="E230" s="37"/>
      <c r="F230" s="188" t="s">
        <v>455</v>
      </c>
      <c r="G230" s="37"/>
      <c r="H230" s="37"/>
      <c r="I230" s="189"/>
      <c r="J230" s="37"/>
      <c r="K230" s="37"/>
      <c r="L230" s="40"/>
      <c r="M230" s="190"/>
      <c r="N230" s="191"/>
      <c r="O230" s="65"/>
      <c r="P230" s="65"/>
      <c r="Q230" s="65"/>
      <c r="R230" s="65"/>
      <c r="S230" s="65"/>
      <c r="T230" s="66"/>
      <c r="U230" s="35"/>
      <c r="V230" s="35"/>
      <c r="W230" s="35"/>
      <c r="X230" s="35"/>
      <c r="Y230" s="35"/>
      <c r="Z230" s="35"/>
      <c r="AA230" s="35"/>
      <c r="AB230" s="35"/>
      <c r="AC230" s="35"/>
      <c r="AD230" s="35"/>
      <c r="AE230" s="35"/>
      <c r="AT230" s="18" t="s">
        <v>136</v>
      </c>
      <c r="AU230" s="18" t="s">
        <v>78</v>
      </c>
    </row>
    <row r="231" spans="1:65" s="2" customFormat="1" ht="24.2" customHeight="1">
      <c r="A231" s="35"/>
      <c r="B231" s="36"/>
      <c r="C231" s="174" t="s">
        <v>456</v>
      </c>
      <c r="D231" s="174" t="s">
        <v>129</v>
      </c>
      <c r="E231" s="175" t="s">
        <v>457</v>
      </c>
      <c r="F231" s="176" t="s">
        <v>458</v>
      </c>
      <c r="G231" s="177" t="s">
        <v>164</v>
      </c>
      <c r="H231" s="178">
        <v>1</v>
      </c>
      <c r="I231" s="179"/>
      <c r="J231" s="180">
        <f>ROUND(I231*H231,2)</f>
        <v>0</v>
      </c>
      <c r="K231" s="176" t="s">
        <v>133</v>
      </c>
      <c r="L231" s="40"/>
      <c r="M231" s="181" t="s">
        <v>19</v>
      </c>
      <c r="N231" s="182" t="s">
        <v>39</v>
      </c>
      <c r="O231" s="65"/>
      <c r="P231" s="183">
        <f>O231*H231</f>
        <v>0</v>
      </c>
      <c r="Q231" s="183">
        <v>0</v>
      </c>
      <c r="R231" s="183">
        <f>Q231*H231</f>
        <v>0</v>
      </c>
      <c r="S231" s="183">
        <v>2.2499999999999998E-3</v>
      </c>
      <c r="T231" s="184">
        <f>S231*H231</f>
        <v>2.2499999999999998E-3</v>
      </c>
      <c r="U231" s="35"/>
      <c r="V231" s="35"/>
      <c r="W231" s="35"/>
      <c r="X231" s="35"/>
      <c r="Y231" s="35"/>
      <c r="Z231" s="35"/>
      <c r="AA231" s="35"/>
      <c r="AB231" s="35"/>
      <c r="AC231" s="35"/>
      <c r="AD231" s="35"/>
      <c r="AE231" s="35"/>
      <c r="AR231" s="185" t="s">
        <v>208</v>
      </c>
      <c r="AT231" s="185" t="s">
        <v>129</v>
      </c>
      <c r="AU231" s="185" t="s">
        <v>78</v>
      </c>
      <c r="AY231" s="18" t="s">
        <v>126</v>
      </c>
      <c r="BE231" s="186">
        <f>IF(N231="základní",J231,0)</f>
        <v>0</v>
      </c>
      <c r="BF231" s="186">
        <f>IF(N231="snížená",J231,0)</f>
        <v>0</v>
      </c>
      <c r="BG231" s="186">
        <f>IF(N231="zákl. přenesená",J231,0)</f>
        <v>0</v>
      </c>
      <c r="BH231" s="186">
        <f>IF(N231="sníž. přenesená",J231,0)</f>
        <v>0</v>
      </c>
      <c r="BI231" s="186">
        <f>IF(N231="nulová",J231,0)</f>
        <v>0</v>
      </c>
      <c r="BJ231" s="18" t="s">
        <v>76</v>
      </c>
      <c r="BK231" s="186">
        <f>ROUND(I231*H231,2)</f>
        <v>0</v>
      </c>
      <c r="BL231" s="18" t="s">
        <v>208</v>
      </c>
      <c r="BM231" s="185" t="s">
        <v>459</v>
      </c>
    </row>
    <row r="232" spans="1:65" s="2" customFormat="1" ht="11.25">
      <c r="A232" s="35"/>
      <c r="B232" s="36"/>
      <c r="C232" s="37"/>
      <c r="D232" s="187" t="s">
        <v>136</v>
      </c>
      <c r="E232" s="37"/>
      <c r="F232" s="188" t="s">
        <v>460</v>
      </c>
      <c r="G232" s="37"/>
      <c r="H232" s="37"/>
      <c r="I232" s="189"/>
      <c r="J232" s="37"/>
      <c r="K232" s="37"/>
      <c r="L232" s="40"/>
      <c r="M232" s="190"/>
      <c r="N232" s="191"/>
      <c r="O232" s="65"/>
      <c r="P232" s="65"/>
      <c r="Q232" s="65"/>
      <c r="R232" s="65"/>
      <c r="S232" s="65"/>
      <c r="T232" s="66"/>
      <c r="U232" s="35"/>
      <c r="V232" s="35"/>
      <c r="W232" s="35"/>
      <c r="X232" s="35"/>
      <c r="Y232" s="35"/>
      <c r="Z232" s="35"/>
      <c r="AA232" s="35"/>
      <c r="AB232" s="35"/>
      <c r="AC232" s="35"/>
      <c r="AD232" s="35"/>
      <c r="AE232" s="35"/>
      <c r="AT232" s="18" t="s">
        <v>136</v>
      </c>
      <c r="AU232" s="18" t="s">
        <v>78</v>
      </c>
    </row>
    <row r="233" spans="1:65" s="2" customFormat="1" ht="16.5" customHeight="1">
      <c r="A233" s="35"/>
      <c r="B233" s="36"/>
      <c r="C233" s="174" t="s">
        <v>461</v>
      </c>
      <c r="D233" s="174" t="s">
        <v>129</v>
      </c>
      <c r="E233" s="175" t="s">
        <v>462</v>
      </c>
      <c r="F233" s="176" t="s">
        <v>463</v>
      </c>
      <c r="G233" s="177" t="s">
        <v>164</v>
      </c>
      <c r="H233" s="178">
        <v>1</v>
      </c>
      <c r="I233" s="179"/>
      <c r="J233" s="180">
        <f>ROUND(I233*H233,2)</f>
        <v>0</v>
      </c>
      <c r="K233" s="176" t="s">
        <v>133</v>
      </c>
      <c r="L233" s="40"/>
      <c r="M233" s="181" t="s">
        <v>19</v>
      </c>
      <c r="N233" s="182" t="s">
        <v>39</v>
      </c>
      <c r="O233" s="65"/>
      <c r="P233" s="183">
        <f>O233*H233</f>
        <v>0</v>
      </c>
      <c r="Q233" s="183">
        <v>6.9999999999999994E-5</v>
      </c>
      <c r="R233" s="183">
        <f>Q233*H233</f>
        <v>6.9999999999999994E-5</v>
      </c>
      <c r="S233" s="183">
        <v>0</v>
      </c>
      <c r="T233" s="184">
        <f>S233*H233</f>
        <v>0</v>
      </c>
      <c r="U233" s="35"/>
      <c r="V233" s="35"/>
      <c r="W233" s="35"/>
      <c r="X233" s="35"/>
      <c r="Y233" s="35"/>
      <c r="Z233" s="35"/>
      <c r="AA233" s="35"/>
      <c r="AB233" s="35"/>
      <c r="AC233" s="35"/>
      <c r="AD233" s="35"/>
      <c r="AE233" s="35"/>
      <c r="AR233" s="185" t="s">
        <v>208</v>
      </c>
      <c r="AT233" s="185" t="s">
        <v>129</v>
      </c>
      <c r="AU233" s="185" t="s">
        <v>78</v>
      </c>
      <c r="AY233" s="18" t="s">
        <v>126</v>
      </c>
      <c r="BE233" s="186">
        <f>IF(N233="základní",J233,0)</f>
        <v>0</v>
      </c>
      <c r="BF233" s="186">
        <f>IF(N233="snížená",J233,0)</f>
        <v>0</v>
      </c>
      <c r="BG233" s="186">
        <f>IF(N233="zákl. přenesená",J233,0)</f>
        <v>0</v>
      </c>
      <c r="BH233" s="186">
        <f>IF(N233="sníž. přenesená",J233,0)</f>
        <v>0</v>
      </c>
      <c r="BI233" s="186">
        <f>IF(N233="nulová",J233,0)</f>
        <v>0</v>
      </c>
      <c r="BJ233" s="18" t="s">
        <v>76</v>
      </c>
      <c r="BK233" s="186">
        <f>ROUND(I233*H233,2)</f>
        <v>0</v>
      </c>
      <c r="BL233" s="18" t="s">
        <v>208</v>
      </c>
      <c r="BM233" s="185" t="s">
        <v>464</v>
      </c>
    </row>
    <row r="234" spans="1:65" s="2" customFormat="1" ht="11.25">
      <c r="A234" s="35"/>
      <c r="B234" s="36"/>
      <c r="C234" s="37"/>
      <c r="D234" s="187" t="s">
        <v>136</v>
      </c>
      <c r="E234" s="37"/>
      <c r="F234" s="188" t="s">
        <v>465</v>
      </c>
      <c r="G234" s="37"/>
      <c r="H234" s="37"/>
      <c r="I234" s="189"/>
      <c r="J234" s="37"/>
      <c r="K234" s="37"/>
      <c r="L234" s="40"/>
      <c r="M234" s="190"/>
      <c r="N234" s="191"/>
      <c r="O234" s="65"/>
      <c r="P234" s="65"/>
      <c r="Q234" s="65"/>
      <c r="R234" s="65"/>
      <c r="S234" s="65"/>
      <c r="T234" s="66"/>
      <c r="U234" s="35"/>
      <c r="V234" s="35"/>
      <c r="W234" s="35"/>
      <c r="X234" s="35"/>
      <c r="Y234" s="35"/>
      <c r="Z234" s="35"/>
      <c r="AA234" s="35"/>
      <c r="AB234" s="35"/>
      <c r="AC234" s="35"/>
      <c r="AD234" s="35"/>
      <c r="AE234" s="35"/>
      <c r="AT234" s="18" t="s">
        <v>136</v>
      </c>
      <c r="AU234" s="18" t="s">
        <v>78</v>
      </c>
    </row>
    <row r="235" spans="1:65" s="2" customFormat="1" ht="44.25" customHeight="1">
      <c r="A235" s="35"/>
      <c r="B235" s="36"/>
      <c r="C235" s="174" t="s">
        <v>466</v>
      </c>
      <c r="D235" s="174" t="s">
        <v>129</v>
      </c>
      <c r="E235" s="175" t="s">
        <v>467</v>
      </c>
      <c r="F235" s="176" t="s">
        <v>468</v>
      </c>
      <c r="G235" s="177" t="s">
        <v>331</v>
      </c>
      <c r="H235" s="215"/>
      <c r="I235" s="179"/>
      <c r="J235" s="180">
        <f>ROUND(I235*H235,2)</f>
        <v>0</v>
      </c>
      <c r="K235" s="176" t="s">
        <v>133</v>
      </c>
      <c r="L235" s="40"/>
      <c r="M235" s="181" t="s">
        <v>19</v>
      </c>
      <c r="N235" s="182" t="s">
        <v>39</v>
      </c>
      <c r="O235" s="65"/>
      <c r="P235" s="183">
        <f>O235*H235</f>
        <v>0</v>
      </c>
      <c r="Q235" s="183">
        <v>0</v>
      </c>
      <c r="R235" s="183">
        <f>Q235*H235</f>
        <v>0</v>
      </c>
      <c r="S235" s="183">
        <v>0</v>
      </c>
      <c r="T235" s="184">
        <f>S235*H235</f>
        <v>0</v>
      </c>
      <c r="U235" s="35"/>
      <c r="V235" s="35"/>
      <c r="W235" s="35"/>
      <c r="X235" s="35"/>
      <c r="Y235" s="35"/>
      <c r="Z235" s="35"/>
      <c r="AA235" s="35"/>
      <c r="AB235" s="35"/>
      <c r="AC235" s="35"/>
      <c r="AD235" s="35"/>
      <c r="AE235" s="35"/>
      <c r="AR235" s="185" t="s">
        <v>208</v>
      </c>
      <c r="AT235" s="185" t="s">
        <v>129</v>
      </c>
      <c r="AU235" s="185" t="s">
        <v>78</v>
      </c>
      <c r="AY235" s="18" t="s">
        <v>126</v>
      </c>
      <c r="BE235" s="186">
        <f>IF(N235="základní",J235,0)</f>
        <v>0</v>
      </c>
      <c r="BF235" s="186">
        <f>IF(N235="snížená",J235,0)</f>
        <v>0</v>
      </c>
      <c r="BG235" s="186">
        <f>IF(N235="zákl. přenesená",J235,0)</f>
        <v>0</v>
      </c>
      <c r="BH235" s="186">
        <f>IF(N235="sníž. přenesená",J235,0)</f>
        <v>0</v>
      </c>
      <c r="BI235" s="186">
        <f>IF(N235="nulová",J235,0)</f>
        <v>0</v>
      </c>
      <c r="BJ235" s="18" t="s">
        <v>76</v>
      </c>
      <c r="BK235" s="186">
        <f>ROUND(I235*H235,2)</f>
        <v>0</v>
      </c>
      <c r="BL235" s="18" t="s">
        <v>208</v>
      </c>
      <c r="BM235" s="185" t="s">
        <v>469</v>
      </c>
    </row>
    <row r="236" spans="1:65" s="2" customFormat="1" ht="11.25">
      <c r="A236" s="35"/>
      <c r="B236" s="36"/>
      <c r="C236" s="37"/>
      <c r="D236" s="187" t="s">
        <v>136</v>
      </c>
      <c r="E236" s="37"/>
      <c r="F236" s="188" t="s">
        <v>470</v>
      </c>
      <c r="G236" s="37"/>
      <c r="H236" s="37"/>
      <c r="I236" s="189"/>
      <c r="J236" s="37"/>
      <c r="K236" s="37"/>
      <c r="L236" s="40"/>
      <c r="M236" s="190"/>
      <c r="N236" s="191"/>
      <c r="O236" s="65"/>
      <c r="P236" s="65"/>
      <c r="Q236" s="65"/>
      <c r="R236" s="65"/>
      <c r="S236" s="65"/>
      <c r="T236" s="66"/>
      <c r="U236" s="35"/>
      <c r="V236" s="35"/>
      <c r="W236" s="35"/>
      <c r="X236" s="35"/>
      <c r="Y236" s="35"/>
      <c r="Z236" s="35"/>
      <c r="AA236" s="35"/>
      <c r="AB236" s="35"/>
      <c r="AC236" s="35"/>
      <c r="AD236" s="35"/>
      <c r="AE236" s="35"/>
      <c r="AT236" s="18" t="s">
        <v>136</v>
      </c>
      <c r="AU236" s="18" t="s">
        <v>78</v>
      </c>
    </row>
    <row r="237" spans="1:65" s="12" customFormat="1" ht="22.9" customHeight="1">
      <c r="B237" s="158"/>
      <c r="C237" s="159"/>
      <c r="D237" s="160" t="s">
        <v>67</v>
      </c>
      <c r="E237" s="172" t="s">
        <v>471</v>
      </c>
      <c r="F237" s="172" t="s">
        <v>472</v>
      </c>
      <c r="G237" s="159"/>
      <c r="H237" s="159"/>
      <c r="I237" s="162"/>
      <c r="J237" s="173">
        <f>BK237</f>
        <v>0</v>
      </c>
      <c r="K237" s="159"/>
      <c r="L237" s="164"/>
      <c r="M237" s="165"/>
      <c r="N237" s="166"/>
      <c r="O237" s="166"/>
      <c r="P237" s="167">
        <f>SUM(P238:P241)</f>
        <v>0</v>
      </c>
      <c r="Q237" s="166"/>
      <c r="R237" s="167">
        <f>SUM(R238:R241)</f>
        <v>4.8000000000000001E-5</v>
      </c>
      <c r="S237" s="166"/>
      <c r="T237" s="168">
        <f>SUM(T238:T241)</f>
        <v>1.235E-2</v>
      </c>
      <c r="AR237" s="169" t="s">
        <v>78</v>
      </c>
      <c r="AT237" s="170" t="s">
        <v>67</v>
      </c>
      <c r="AU237" s="170" t="s">
        <v>76</v>
      </c>
      <c r="AY237" s="169" t="s">
        <v>126</v>
      </c>
      <c r="BK237" s="171">
        <f>SUM(BK238:BK241)</f>
        <v>0</v>
      </c>
    </row>
    <row r="238" spans="1:65" s="2" customFormat="1" ht="24.2" customHeight="1">
      <c r="A238" s="35"/>
      <c r="B238" s="36"/>
      <c r="C238" s="174" t="s">
        <v>473</v>
      </c>
      <c r="D238" s="174" t="s">
        <v>129</v>
      </c>
      <c r="E238" s="175" t="s">
        <v>474</v>
      </c>
      <c r="F238" s="176" t="s">
        <v>475</v>
      </c>
      <c r="G238" s="177" t="s">
        <v>164</v>
      </c>
      <c r="H238" s="178">
        <v>1</v>
      </c>
      <c r="I238" s="179"/>
      <c r="J238" s="180">
        <f>ROUND(I238*H238,2)</f>
        <v>0</v>
      </c>
      <c r="K238" s="176" t="s">
        <v>133</v>
      </c>
      <c r="L238" s="40"/>
      <c r="M238" s="181" t="s">
        <v>19</v>
      </c>
      <c r="N238" s="182" t="s">
        <v>39</v>
      </c>
      <c r="O238" s="65"/>
      <c r="P238" s="183">
        <f>O238*H238</f>
        <v>0</v>
      </c>
      <c r="Q238" s="183">
        <v>0</v>
      </c>
      <c r="R238" s="183">
        <f>Q238*H238</f>
        <v>0</v>
      </c>
      <c r="S238" s="183">
        <v>0</v>
      </c>
      <c r="T238" s="184">
        <f>S238*H238</f>
        <v>0</v>
      </c>
      <c r="U238" s="35"/>
      <c r="V238" s="35"/>
      <c r="W238" s="35"/>
      <c r="X238" s="35"/>
      <c r="Y238" s="35"/>
      <c r="Z238" s="35"/>
      <c r="AA238" s="35"/>
      <c r="AB238" s="35"/>
      <c r="AC238" s="35"/>
      <c r="AD238" s="35"/>
      <c r="AE238" s="35"/>
      <c r="AR238" s="185" t="s">
        <v>208</v>
      </c>
      <c r="AT238" s="185" t="s">
        <v>129</v>
      </c>
      <c r="AU238" s="185" t="s">
        <v>78</v>
      </c>
      <c r="AY238" s="18" t="s">
        <v>126</v>
      </c>
      <c r="BE238" s="186">
        <f>IF(N238="základní",J238,0)</f>
        <v>0</v>
      </c>
      <c r="BF238" s="186">
        <f>IF(N238="snížená",J238,0)</f>
        <v>0</v>
      </c>
      <c r="BG238" s="186">
        <f>IF(N238="zákl. přenesená",J238,0)</f>
        <v>0</v>
      </c>
      <c r="BH238" s="186">
        <f>IF(N238="sníž. přenesená",J238,0)</f>
        <v>0</v>
      </c>
      <c r="BI238" s="186">
        <f>IF(N238="nulová",J238,0)</f>
        <v>0</v>
      </c>
      <c r="BJ238" s="18" t="s">
        <v>76</v>
      </c>
      <c r="BK238" s="186">
        <f>ROUND(I238*H238,2)</f>
        <v>0</v>
      </c>
      <c r="BL238" s="18" t="s">
        <v>208</v>
      </c>
      <c r="BM238" s="185" t="s">
        <v>476</v>
      </c>
    </row>
    <row r="239" spans="1:65" s="2" customFormat="1" ht="11.25">
      <c r="A239" s="35"/>
      <c r="B239" s="36"/>
      <c r="C239" s="37"/>
      <c r="D239" s="187" t="s">
        <v>136</v>
      </c>
      <c r="E239" s="37"/>
      <c r="F239" s="188" t="s">
        <v>477</v>
      </c>
      <c r="G239" s="37"/>
      <c r="H239" s="37"/>
      <c r="I239" s="189"/>
      <c r="J239" s="37"/>
      <c r="K239" s="37"/>
      <c r="L239" s="40"/>
      <c r="M239" s="190"/>
      <c r="N239" s="191"/>
      <c r="O239" s="65"/>
      <c r="P239" s="65"/>
      <c r="Q239" s="65"/>
      <c r="R239" s="65"/>
      <c r="S239" s="65"/>
      <c r="T239" s="66"/>
      <c r="U239" s="35"/>
      <c r="V239" s="35"/>
      <c r="W239" s="35"/>
      <c r="X239" s="35"/>
      <c r="Y239" s="35"/>
      <c r="Z239" s="35"/>
      <c r="AA239" s="35"/>
      <c r="AB239" s="35"/>
      <c r="AC239" s="35"/>
      <c r="AD239" s="35"/>
      <c r="AE239" s="35"/>
      <c r="AT239" s="18" t="s">
        <v>136</v>
      </c>
      <c r="AU239" s="18" t="s">
        <v>78</v>
      </c>
    </row>
    <row r="240" spans="1:65" s="2" customFormat="1" ht="24.2" customHeight="1">
      <c r="A240" s="35"/>
      <c r="B240" s="36"/>
      <c r="C240" s="174" t="s">
        <v>478</v>
      </c>
      <c r="D240" s="174" t="s">
        <v>129</v>
      </c>
      <c r="E240" s="175" t="s">
        <v>479</v>
      </c>
      <c r="F240" s="176" t="s">
        <v>480</v>
      </c>
      <c r="G240" s="177" t="s">
        <v>164</v>
      </c>
      <c r="H240" s="178">
        <v>1</v>
      </c>
      <c r="I240" s="179"/>
      <c r="J240" s="180">
        <f>ROUND(I240*H240,2)</f>
        <v>0</v>
      </c>
      <c r="K240" s="176" t="s">
        <v>133</v>
      </c>
      <c r="L240" s="40"/>
      <c r="M240" s="181" t="s">
        <v>19</v>
      </c>
      <c r="N240" s="182" t="s">
        <v>39</v>
      </c>
      <c r="O240" s="65"/>
      <c r="P240" s="183">
        <f>O240*H240</f>
        <v>0</v>
      </c>
      <c r="Q240" s="183">
        <v>4.8000000000000001E-5</v>
      </c>
      <c r="R240" s="183">
        <f>Q240*H240</f>
        <v>4.8000000000000001E-5</v>
      </c>
      <c r="S240" s="183">
        <v>1.235E-2</v>
      </c>
      <c r="T240" s="184">
        <f>S240*H240</f>
        <v>1.235E-2</v>
      </c>
      <c r="U240" s="35"/>
      <c r="V240" s="35"/>
      <c r="W240" s="35"/>
      <c r="X240" s="35"/>
      <c r="Y240" s="35"/>
      <c r="Z240" s="35"/>
      <c r="AA240" s="35"/>
      <c r="AB240" s="35"/>
      <c r="AC240" s="35"/>
      <c r="AD240" s="35"/>
      <c r="AE240" s="35"/>
      <c r="AR240" s="185" t="s">
        <v>208</v>
      </c>
      <c r="AT240" s="185" t="s">
        <v>129</v>
      </c>
      <c r="AU240" s="185" t="s">
        <v>78</v>
      </c>
      <c r="AY240" s="18" t="s">
        <v>126</v>
      </c>
      <c r="BE240" s="186">
        <f>IF(N240="základní",J240,0)</f>
        <v>0</v>
      </c>
      <c r="BF240" s="186">
        <f>IF(N240="snížená",J240,0)</f>
        <v>0</v>
      </c>
      <c r="BG240" s="186">
        <f>IF(N240="zákl. přenesená",J240,0)</f>
        <v>0</v>
      </c>
      <c r="BH240" s="186">
        <f>IF(N240="sníž. přenesená",J240,0)</f>
        <v>0</v>
      </c>
      <c r="BI240" s="186">
        <f>IF(N240="nulová",J240,0)</f>
        <v>0</v>
      </c>
      <c r="BJ240" s="18" t="s">
        <v>76</v>
      </c>
      <c r="BK240" s="186">
        <f>ROUND(I240*H240,2)</f>
        <v>0</v>
      </c>
      <c r="BL240" s="18" t="s">
        <v>208</v>
      </c>
      <c r="BM240" s="185" t="s">
        <v>481</v>
      </c>
    </row>
    <row r="241" spans="1:65" s="2" customFormat="1" ht="11.25">
      <c r="A241" s="35"/>
      <c r="B241" s="36"/>
      <c r="C241" s="37"/>
      <c r="D241" s="187" t="s">
        <v>136</v>
      </c>
      <c r="E241" s="37"/>
      <c r="F241" s="188" t="s">
        <v>482</v>
      </c>
      <c r="G241" s="37"/>
      <c r="H241" s="37"/>
      <c r="I241" s="189"/>
      <c r="J241" s="37"/>
      <c r="K241" s="37"/>
      <c r="L241" s="40"/>
      <c r="M241" s="190"/>
      <c r="N241" s="191"/>
      <c r="O241" s="65"/>
      <c r="P241" s="65"/>
      <c r="Q241" s="65"/>
      <c r="R241" s="65"/>
      <c r="S241" s="65"/>
      <c r="T241" s="66"/>
      <c r="U241" s="35"/>
      <c r="V241" s="35"/>
      <c r="W241" s="35"/>
      <c r="X241" s="35"/>
      <c r="Y241" s="35"/>
      <c r="Z241" s="35"/>
      <c r="AA241" s="35"/>
      <c r="AB241" s="35"/>
      <c r="AC241" s="35"/>
      <c r="AD241" s="35"/>
      <c r="AE241" s="35"/>
      <c r="AT241" s="18" t="s">
        <v>136</v>
      </c>
      <c r="AU241" s="18" t="s">
        <v>78</v>
      </c>
    </row>
    <row r="242" spans="1:65" s="12" customFormat="1" ht="22.9" customHeight="1">
      <c r="B242" s="158"/>
      <c r="C242" s="159"/>
      <c r="D242" s="160" t="s">
        <v>67</v>
      </c>
      <c r="E242" s="172" t="s">
        <v>483</v>
      </c>
      <c r="F242" s="172" t="s">
        <v>484</v>
      </c>
      <c r="G242" s="159"/>
      <c r="H242" s="159"/>
      <c r="I242" s="162"/>
      <c r="J242" s="173">
        <f>BK242</f>
        <v>0</v>
      </c>
      <c r="K242" s="159"/>
      <c r="L242" s="164"/>
      <c r="M242" s="165"/>
      <c r="N242" s="166"/>
      <c r="O242" s="166"/>
      <c r="P242" s="167">
        <f>SUM(P243:P265)</f>
        <v>0</v>
      </c>
      <c r="Q242" s="166"/>
      <c r="R242" s="167">
        <f>SUM(R243:R265)</f>
        <v>0.1178916</v>
      </c>
      <c r="S242" s="166"/>
      <c r="T242" s="168">
        <f>SUM(T243:T265)</f>
        <v>0.14402399999999999</v>
      </c>
      <c r="AR242" s="169" t="s">
        <v>78</v>
      </c>
      <c r="AT242" s="170" t="s">
        <v>67</v>
      </c>
      <c r="AU242" s="170" t="s">
        <v>76</v>
      </c>
      <c r="AY242" s="169" t="s">
        <v>126</v>
      </c>
      <c r="BK242" s="171">
        <f>SUM(BK243:BK265)</f>
        <v>0</v>
      </c>
    </row>
    <row r="243" spans="1:65" s="2" customFormat="1" ht="24.2" customHeight="1">
      <c r="A243" s="35"/>
      <c r="B243" s="36"/>
      <c r="C243" s="174" t="s">
        <v>485</v>
      </c>
      <c r="D243" s="174" t="s">
        <v>129</v>
      </c>
      <c r="E243" s="175" t="s">
        <v>486</v>
      </c>
      <c r="F243" s="176" t="s">
        <v>487</v>
      </c>
      <c r="G243" s="177" t="s">
        <v>132</v>
      </c>
      <c r="H243" s="178">
        <v>4.08</v>
      </c>
      <c r="I243" s="179"/>
      <c r="J243" s="180">
        <f>ROUND(I243*H243,2)</f>
        <v>0</v>
      </c>
      <c r="K243" s="176" t="s">
        <v>133</v>
      </c>
      <c r="L243" s="40"/>
      <c r="M243" s="181" t="s">
        <v>19</v>
      </c>
      <c r="N243" s="182" t="s">
        <v>39</v>
      </c>
      <c r="O243" s="65"/>
      <c r="P243" s="183">
        <f>O243*H243</f>
        <v>0</v>
      </c>
      <c r="Q243" s="183">
        <v>0</v>
      </c>
      <c r="R243" s="183">
        <f>Q243*H243</f>
        <v>0</v>
      </c>
      <c r="S243" s="183">
        <v>0</v>
      </c>
      <c r="T243" s="184">
        <f>S243*H243</f>
        <v>0</v>
      </c>
      <c r="U243" s="35"/>
      <c r="V243" s="35"/>
      <c r="W243" s="35"/>
      <c r="X243" s="35"/>
      <c r="Y243" s="35"/>
      <c r="Z243" s="35"/>
      <c r="AA243" s="35"/>
      <c r="AB243" s="35"/>
      <c r="AC243" s="35"/>
      <c r="AD243" s="35"/>
      <c r="AE243" s="35"/>
      <c r="AR243" s="185" t="s">
        <v>208</v>
      </c>
      <c r="AT243" s="185" t="s">
        <v>129</v>
      </c>
      <c r="AU243" s="185" t="s">
        <v>78</v>
      </c>
      <c r="AY243" s="18" t="s">
        <v>126</v>
      </c>
      <c r="BE243" s="186">
        <f>IF(N243="základní",J243,0)</f>
        <v>0</v>
      </c>
      <c r="BF243" s="186">
        <f>IF(N243="snížená",J243,0)</f>
        <v>0</v>
      </c>
      <c r="BG243" s="186">
        <f>IF(N243="zákl. přenesená",J243,0)</f>
        <v>0</v>
      </c>
      <c r="BH243" s="186">
        <f>IF(N243="sníž. přenesená",J243,0)</f>
        <v>0</v>
      </c>
      <c r="BI243" s="186">
        <f>IF(N243="nulová",J243,0)</f>
        <v>0</v>
      </c>
      <c r="BJ243" s="18" t="s">
        <v>76</v>
      </c>
      <c r="BK243" s="186">
        <f>ROUND(I243*H243,2)</f>
        <v>0</v>
      </c>
      <c r="BL243" s="18" t="s">
        <v>208</v>
      </c>
      <c r="BM243" s="185" t="s">
        <v>488</v>
      </c>
    </row>
    <row r="244" spans="1:65" s="2" customFormat="1" ht="11.25">
      <c r="A244" s="35"/>
      <c r="B244" s="36"/>
      <c r="C244" s="37"/>
      <c r="D244" s="187" t="s">
        <v>136</v>
      </c>
      <c r="E244" s="37"/>
      <c r="F244" s="188" t="s">
        <v>489</v>
      </c>
      <c r="G244" s="37"/>
      <c r="H244" s="37"/>
      <c r="I244" s="189"/>
      <c r="J244" s="37"/>
      <c r="K244" s="37"/>
      <c r="L244" s="40"/>
      <c r="M244" s="190"/>
      <c r="N244" s="191"/>
      <c r="O244" s="65"/>
      <c r="P244" s="65"/>
      <c r="Q244" s="65"/>
      <c r="R244" s="65"/>
      <c r="S244" s="65"/>
      <c r="T244" s="66"/>
      <c r="U244" s="35"/>
      <c r="V244" s="35"/>
      <c r="W244" s="35"/>
      <c r="X244" s="35"/>
      <c r="Y244" s="35"/>
      <c r="Z244" s="35"/>
      <c r="AA244" s="35"/>
      <c r="AB244" s="35"/>
      <c r="AC244" s="35"/>
      <c r="AD244" s="35"/>
      <c r="AE244" s="35"/>
      <c r="AT244" s="18" t="s">
        <v>136</v>
      </c>
      <c r="AU244" s="18" t="s">
        <v>78</v>
      </c>
    </row>
    <row r="245" spans="1:65" s="2" customFormat="1" ht="24.2" customHeight="1">
      <c r="A245" s="35"/>
      <c r="B245" s="36"/>
      <c r="C245" s="174" t="s">
        <v>490</v>
      </c>
      <c r="D245" s="174" t="s">
        <v>129</v>
      </c>
      <c r="E245" s="175" t="s">
        <v>491</v>
      </c>
      <c r="F245" s="176" t="s">
        <v>492</v>
      </c>
      <c r="G245" s="177" t="s">
        <v>132</v>
      </c>
      <c r="H245" s="178">
        <v>4.08</v>
      </c>
      <c r="I245" s="179"/>
      <c r="J245" s="180">
        <f>ROUND(I245*H245,2)</f>
        <v>0</v>
      </c>
      <c r="K245" s="176" t="s">
        <v>133</v>
      </c>
      <c r="L245" s="40"/>
      <c r="M245" s="181" t="s">
        <v>19</v>
      </c>
      <c r="N245" s="182" t="s">
        <v>39</v>
      </c>
      <c r="O245" s="65"/>
      <c r="P245" s="183">
        <f>O245*H245</f>
        <v>0</v>
      </c>
      <c r="Q245" s="183">
        <v>2.9999999999999997E-4</v>
      </c>
      <c r="R245" s="183">
        <f>Q245*H245</f>
        <v>1.2239999999999998E-3</v>
      </c>
      <c r="S245" s="183">
        <v>0</v>
      </c>
      <c r="T245" s="184">
        <f>S245*H245</f>
        <v>0</v>
      </c>
      <c r="U245" s="35"/>
      <c r="V245" s="35"/>
      <c r="W245" s="35"/>
      <c r="X245" s="35"/>
      <c r="Y245" s="35"/>
      <c r="Z245" s="35"/>
      <c r="AA245" s="35"/>
      <c r="AB245" s="35"/>
      <c r="AC245" s="35"/>
      <c r="AD245" s="35"/>
      <c r="AE245" s="35"/>
      <c r="AR245" s="185" t="s">
        <v>208</v>
      </c>
      <c r="AT245" s="185" t="s">
        <v>129</v>
      </c>
      <c r="AU245" s="185" t="s">
        <v>78</v>
      </c>
      <c r="AY245" s="18" t="s">
        <v>126</v>
      </c>
      <c r="BE245" s="186">
        <f>IF(N245="základní",J245,0)</f>
        <v>0</v>
      </c>
      <c r="BF245" s="186">
        <f>IF(N245="snížená",J245,0)</f>
        <v>0</v>
      </c>
      <c r="BG245" s="186">
        <f>IF(N245="zákl. přenesená",J245,0)</f>
        <v>0</v>
      </c>
      <c r="BH245" s="186">
        <f>IF(N245="sníž. přenesená",J245,0)</f>
        <v>0</v>
      </c>
      <c r="BI245" s="186">
        <f>IF(N245="nulová",J245,0)</f>
        <v>0</v>
      </c>
      <c r="BJ245" s="18" t="s">
        <v>76</v>
      </c>
      <c r="BK245" s="186">
        <f>ROUND(I245*H245,2)</f>
        <v>0</v>
      </c>
      <c r="BL245" s="18" t="s">
        <v>208</v>
      </c>
      <c r="BM245" s="185" t="s">
        <v>493</v>
      </c>
    </row>
    <row r="246" spans="1:65" s="2" customFormat="1" ht="11.25">
      <c r="A246" s="35"/>
      <c r="B246" s="36"/>
      <c r="C246" s="37"/>
      <c r="D246" s="187" t="s">
        <v>136</v>
      </c>
      <c r="E246" s="37"/>
      <c r="F246" s="188" t="s">
        <v>494</v>
      </c>
      <c r="G246" s="37"/>
      <c r="H246" s="37"/>
      <c r="I246" s="189"/>
      <c r="J246" s="37"/>
      <c r="K246" s="37"/>
      <c r="L246" s="40"/>
      <c r="M246" s="190"/>
      <c r="N246" s="191"/>
      <c r="O246" s="65"/>
      <c r="P246" s="65"/>
      <c r="Q246" s="65"/>
      <c r="R246" s="65"/>
      <c r="S246" s="65"/>
      <c r="T246" s="66"/>
      <c r="U246" s="35"/>
      <c r="V246" s="35"/>
      <c r="W246" s="35"/>
      <c r="X246" s="35"/>
      <c r="Y246" s="35"/>
      <c r="Z246" s="35"/>
      <c r="AA246" s="35"/>
      <c r="AB246" s="35"/>
      <c r="AC246" s="35"/>
      <c r="AD246" s="35"/>
      <c r="AE246" s="35"/>
      <c r="AT246" s="18" t="s">
        <v>136</v>
      </c>
      <c r="AU246" s="18" t="s">
        <v>78</v>
      </c>
    </row>
    <row r="247" spans="1:65" s="2" customFormat="1" ht="37.9" customHeight="1">
      <c r="A247" s="35"/>
      <c r="B247" s="36"/>
      <c r="C247" s="174" t="s">
        <v>495</v>
      </c>
      <c r="D247" s="174" t="s">
        <v>129</v>
      </c>
      <c r="E247" s="175" t="s">
        <v>496</v>
      </c>
      <c r="F247" s="176" t="s">
        <v>497</v>
      </c>
      <c r="G247" s="177" t="s">
        <v>132</v>
      </c>
      <c r="H247" s="178">
        <v>4.08</v>
      </c>
      <c r="I247" s="179"/>
      <c r="J247" s="180">
        <f>ROUND(I247*H247,2)</f>
        <v>0</v>
      </c>
      <c r="K247" s="176" t="s">
        <v>133</v>
      </c>
      <c r="L247" s="40"/>
      <c r="M247" s="181" t="s">
        <v>19</v>
      </c>
      <c r="N247" s="182" t="s">
        <v>39</v>
      </c>
      <c r="O247" s="65"/>
      <c r="P247" s="183">
        <f>O247*H247</f>
        <v>0</v>
      </c>
      <c r="Q247" s="183">
        <v>7.4999999999999997E-3</v>
      </c>
      <c r="R247" s="183">
        <f>Q247*H247</f>
        <v>3.0599999999999999E-2</v>
      </c>
      <c r="S247" s="183">
        <v>0</v>
      </c>
      <c r="T247" s="184">
        <f>S247*H247</f>
        <v>0</v>
      </c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35"/>
      <c r="AR247" s="185" t="s">
        <v>208</v>
      </c>
      <c r="AT247" s="185" t="s">
        <v>129</v>
      </c>
      <c r="AU247" s="185" t="s">
        <v>78</v>
      </c>
      <c r="AY247" s="18" t="s">
        <v>126</v>
      </c>
      <c r="BE247" s="186">
        <f>IF(N247="základní",J247,0)</f>
        <v>0</v>
      </c>
      <c r="BF247" s="186">
        <f>IF(N247="snížená",J247,0)</f>
        <v>0</v>
      </c>
      <c r="BG247" s="186">
        <f>IF(N247="zákl. přenesená",J247,0)</f>
        <v>0</v>
      </c>
      <c r="BH247" s="186">
        <f>IF(N247="sníž. přenesená",J247,0)</f>
        <v>0</v>
      </c>
      <c r="BI247" s="186">
        <f>IF(N247="nulová",J247,0)</f>
        <v>0</v>
      </c>
      <c r="BJ247" s="18" t="s">
        <v>76</v>
      </c>
      <c r="BK247" s="186">
        <f>ROUND(I247*H247,2)</f>
        <v>0</v>
      </c>
      <c r="BL247" s="18" t="s">
        <v>208</v>
      </c>
      <c r="BM247" s="185" t="s">
        <v>498</v>
      </c>
    </row>
    <row r="248" spans="1:65" s="2" customFormat="1" ht="11.25">
      <c r="A248" s="35"/>
      <c r="B248" s="36"/>
      <c r="C248" s="37"/>
      <c r="D248" s="187" t="s">
        <v>136</v>
      </c>
      <c r="E248" s="37"/>
      <c r="F248" s="188" t="s">
        <v>499</v>
      </c>
      <c r="G248" s="37"/>
      <c r="H248" s="37"/>
      <c r="I248" s="189"/>
      <c r="J248" s="37"/>
      <c r="K248" s="37"/>
      <c r="L248" s="40"/>
      <c r="M248" s="190"/>
      <c r="N248" s="191"/>
      <c r="O248" s="65"/>
      <c r="P248" s="65"/>
      <c r="Q248" s="65"/>
      <c r="R248" s="65"/>
      <c r="S248" s="65"/>
      <c r="T248" s="66"/>
      <c r="U248" s="35"/>
      <c r="V248" s="35"/>
      <c r="W248" s="35"/>
      <c r="X248" s="35"/>
      <c r="Y248" s="35"/>
      <c r="Z248" s="35"/>
      <c r="AA248" s="35"/>
      <c r="AB248" s="35"/>
      <c r="AC248" s="35"/>
      <c r="AD248" s="35"/>
      <c r="AE248" s="35"/>
      <c r="AT248" s="18" t="s">
        <v>136</v>
      </c>
      <c r="AU248" s="18" t="s">
        <v>78</v>
      </c>
    </row>
    <row r="249" spans="1:65" s="2" customFormat="1" ht="16.5" customHeight="1">
      <c r="A249" s="35"/>
      <c r="B249" s="36"/>
      <c r="C249" s="174" t="s">
        <v>500</v>
      </c>
      <c r="D249" s="174" t="s">
        <v>129</v>
      </c>
      <c r="E249" s="175" t="s">
        <v>501</v>
      </c>
      <c r="F249" s="176" t="s">
        <v>502</v>
      </c>
      <c r="G249" s="177" t="s">
        <v>132</v>
      </c>
      <c r="H249" s="178">
        <v>4.08</v>
      </c>
      <c r="I249" s="179"/>
      <c r="J249" s="180">
        <f>ROUND(I249*H249,2)</f>
        <v>0</v>
      </c>
      <c r="K249" s="176" t="s">
        <v>133</v>
      </c>
      <c r="L249" s="40"/>
      <c r="M249" s="181" t="s">
        <v>19</v>
      </c>
      <c r="N249" s="182" t="s">
        <v>39</v>
      </c>
      <c r="O249" s="65"/>
      <c r="P249" s="183">
        <f>O249*H249</f>
        <v>0</v>
      </c>
      <c r="Q249" s="183">
        <v>0</v>
      </c>
      <c r="R249" s="183">
        <f>Q249*H249</f>
        <v>0</v>
      </c>
      <c r="S249" s="183">
        <v>3.5299999999999998E-2</v>
      </c>
      <c r="T249" s="184">
        <f>S249*H249</f>
        <v>0.14402399999999999</v>
      </c>
      <c r="U249" s="35"/>
      <c r="V249" s="35"/>
      <c r="W249" s="35"/>
      <c r="X249" s="35"/>
      <c r="Y249" s="35"/>
      <c r="Z249" s="35"/>
      <c r="AA249" s="35"/>
      <c r="AB249" s="35"/>
      <c r="AC249" s="35"/>
      <c r="AD249" s="35"/>
      <c r="AE249" s="35"/>
      <c r="AR249" s="185" t="s">
        <v>208</v>
      </c>
      <c r="AT249" s="185" t="s">
        <v>129</v>
      </c>
      <c r="AU249" s="185" t="s">
        <v>78</v>
      </c>
      <c r="AY249" s="18" t="s">
        <v>126</v>
      </c>
      <c r="BE249" s="186">
        <f>IF(N249="základní",J249,0)</f>
        <v>0</v>
      </c>
      <c r="BF249" s="186">
        <f>IF(N249="snížená",J249,0)</f>
        <v>0</v>
      </c>
      <c r="BG249" s="186">
        <f>IF(N249="zákl. přenesená",J249,0)</f>
        <v>0</v>
      </c>
      <c r="BH249" s="186">
        <f>IF(N249="sníž. přenesená",J249,0)</f>
        <v>0</v>
      </c>
      <c r="BI249" s="186">
        <f>IF(N249="nulová",J249,0)</f>
        <v>0</v>
      </c>
      <c r="BJ249" s="18" t="s">
        <v>76</v>
      </c>
      <c r="BK249" s="186">
        <f>ROUND(I249*H249,2)</f>
        <v>0</v>
      </c>
      <c r="BL249" s="18" t="s">
        <v>208</v>
      </c>
      <c r="BM249" s="185" t="s">
        <v>503</v>
      </c>
    </row>
    <row r="250" spans="1:65" s="2" customFormat="1" ht="11.25">
      <c r="A250" s="35"/>
      <c r="B250" s="36"/>
      <c r="C250" s="37"/>
      <c r="D250" s="187" t="s">
        <v>136</v>
      </c>
      <c r="E250" s="37"/>
      <c r="F250" s="188" t="s">
        <v>504</v>
      </c>
      <c r="G250" s="37"/>
      <c r="H250" s="37"/>
      <c r="I250" s="189"/>
      <c r="J250" s="37"/>
      <c r="K250" s="37"/>
      <c r="L250" s="40"/>
      <c r="M250" s="190"/>
      <c r="N250" s="191"/>
      <c r="O250" s="65"/>
      <c r="P250" s="65"/>
      <c r="Q250" s="65"/>
      <c r="R250" s="65"/>
      <c r="S250" s="65"/>
      <c r="T250" s="66"/>
      <c r="U250" s="35"/>
      <c r="V250" s="35"/>
      <c r="W250" s="35"/>
      <c r="X250" s="35"/>
      <c r="Y250" s="35"/>
      <c r="Z250" s="35"/>
      <c r="AA250" s="35"/>
      <c r="AB250" s="35"/>
      <c r="AC250" s="35"/>
      <c r="AD250" s="35"/>
      <c r="AE250" s="35"/>
      <c r="AT250" s="18" t="s">
        <v>136</v>
      </c>
      <c r="AU250" s="18" t="s">
        <v>78</v>
      </c>
    </row>
    <row r="251" spans="1:65" s="2" customFormat="1" ht="37.9" customHeight="1">
      <c r="A251" s="35"/>
      <c r="B251" s="36"/>
      <c r="C251" s="174" t="s">
        <v>505</v>
      </c>
      <c r="D251" s="174" t="s">
        <v>129</v>
      </c>
      <c r="E251" s="175" t="s">
        <v>506</v>
      </c>
      <c r="F251" s="176" t="s">
        <v>507</v>
      </c>
      <c r="G251" s="177" t="s">
        <v>132</v>
      </c>
      <c r="H251" s="178">
        <v>4.08</v>
      </c>
      <c r="I251" s="179"/>
      <c r="J251" s="180">
        <f>ROUND(I251*H251,2)</f>
        <v>0</v>
      </c>
      <c r="K251" s="176" t="s">
        <v>133</v>
      </c>
      <c r="L251" s="40"/>
      <c r="M251" s="181" t="s">
        <v>19</v>
      </c>
      <c r="N251" s="182" t="s">
        <v>39</v>
      </c>
      <c r="O251" s="65"/>
      <c r="P251" s="183">
        <f>O251*H251</f>
        <v>0</v>
      </c>
      <c r="Q251" s="183">
        <v>5.3499999999999997E-3</v>
      </c>
      <c r="R251" s="183">
        <f>Q251*H251</f>
        <v>2.1828E-2</v>
      </c>
      <c r="S251" s="183">
        <v>0</v>
      </c>
      <c r="T251" s="184">
        <f>S251*H251</f>
        <v>0</v>
      </c>
      <c r="U251" s="35"/>
      <c r="V251" s="35"/>
      <c r="W251" s="35"/>
      <c r="X251" s="35"/>
      <c r="Y251" s="35"/>
      <c r="Z251" s="35"/>
      <c r="AA251" s="35"/>
      <c r="AB251" s="35"/>
      <c r="AC251" s="35"/>
      <c r="AD251" s="35"/>
      <c r="AE251" s="35"/>
      <c r="AR251" s="185" t="s">
        <v>208</v>
      </c>
      <c r="AT251" s="185" t="s">
        <v>129</v>
      </c>
      <c r="AU251" s="185" t="s">
        <v>78</v>
      </c>
      <c r="AY251" s="18" t="s">
        <v>126</v>
      </c>
      <c r="BE251" s="186">
        <f>IF(N251="základní",J251,0)</f>
        <v>0</v>
      </c>
      <c r="BF251" s="186">
        <f>IF(N251="snížená",J251,0)</f>
        <v>0</v>
      </c>
      <c r="BG251" s="186">
        <f>IF(N251="zákl. přenesená",J251,0)</f>
        <v>0</v>
      </c>
      <c r="BH251" s="186">
        <f>IF(N251="sníž. přenesená",J251,0)</f>
        <v>0</v>
      </c>
      <c r="BI251" s="186">
        <f>IF(N251="nulová",J251,0)</f>
        <v>0</v>
      </c>
      <c r="BJ251" s="18" t="s">
        <v>76</v>
      </c>
      <c r="BK251" s="186">
        <f>ROUND(I251*H251,2)</f>
        <v>0</v>
      </c>
      <c r="BL251" s="18" t="s">
        <v>208</v>
      </c>
      <c r="BM251" s="185" t="s">
        <v>508</v>
      </c>
    </row>
    <row r="252" spans="1:65" s="2" customFormat="1" ht="11.25">
      <c r="A252" s="35"/>
      <c r="B252" s="36"/>
      <c r="C252" s="37"/>
      <c r="D252" s="187" t="s">
        <v>136</v>
      </c>
      <c r="E252" s="37"/>
      <c r="F252" s="188" t="s">
        <v>509</v>
      </c>
      <c r="G252" s="37"/>
      <c r="H252" s="37"/>
      <c r="I252" s="189"/>
      <c r="J252" s="37"/>
      <c r="K252" s="37"/>
      <c r="L252" s="40"/>
      <c r="M252" s="190"/>
      <c r="N252" s="191"/>
      <c r="O252" s="65"/>
      <c r="P252" s="65"/>
      <c r="Q252" s="65"/>
      <c r="R252" s="65"/>
      <c r="S252" s="65"/>
      <c r="T252" s="66"/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  <c r="AE252" s="35"/>
      <c r="AT252" s="18" t="s">
        <v>136</v>
      </c>
      <c r="AU252" s="18" t="s">
        <v>78</v>
      </c>
    </row>
    <row r="253" spans="1:65" s="2" customFormat="1" ht="37.9" customHeight="1">
      <c r="A253" s="35"/>
      <c r="B253" s="36"/>
      <c r="C253" s="216" t="s">
        <v>510</v>
      </c>
      <c r="D253" s="216" t="s">
        <v>342</v>
      </c>
      <c r="E253" s="217" t="s">
        <v>511</v>
      </c>
      <c r="F253" s="218" t="s">
        <v>512</v>
      </c>
      <c r="G253" s="219" t="s">
        <v>132</v>
      </c>
      <c r="H253" s="220">
        <v>4.08</v>
      </c>
      <c r="I253" s="221"/>
      <c r="J253" s="222">
        <f>ROUND(I253*H253,2)</f>
        <v>0</v>
      </c>
      <c r="K253" s="218" t="s">
        <v>133</v>
      </c>
      <c r="L253" s="223"/>
      <c r="M253" s="224" t="s">
        <v>19</v>
      </c>
      <c r="N253" s="225" t="s">
        <v>39</v>
      </c>
      <c r="O253" s="65"/>
      <c r="P253" s="183">
        <f>O253*H253</f>
        <v>0</v>
      </c>
      <c r="Q253" s="183">
        <v>1.4200000000000001E-2</v>
      </c>
      <c r="R253" s="183">
        <f>Q253*H253</f>
        <v>5.7936000000000001E-2</v>
      </c>
      <c r="S253" s="183">
        <v>0</v>
      </c>
      <c r="T253" s="184">
        <f>S253*H253</f>
        <v>0</v>
      </c>
      <c r="U253" s="35"/>
      <c r="V253" s="35"/>
      <c r="W253" s="35"/>
      <c r="X253" s="35"/>
      <c r="Y253" s="35"/>
      <c r="Z253" s="35"/>
      <c r="AA253" s="35"/>
      <c r="AB253" s="35"/>
      <c r="AC253" s="35"/>
      <c r="AD253" s="35"/>
      <c r="AE253" s="35"/>
      <c r="AR253" s="185" t="s">
        <v>301</v>
      </c>
      <c r="AT253" s="185" t="s">
        <v>342</v>
      </c>
      <c r="AU253" s="185" t="s">
        <v>78</v>
      </c>
      <c r="AY253" s="18" t="s">
        <v>126</v>
      </c>
      <c r="BE253" s="186">
        <f>IF(N253="základní",J253,0)</f>
        <v>0</v>
      </c>
      <c r="BF253" s="186">
        <f>IF(N253="snížená",J253,0)</f>
        <v>0</v>
      </c>
      <c r="BG253" s="186">
        <f>IF(N253="zákl. přenesená",J253,0)</f>
        <v>0</v>
      </c>
      <c r="BH253" s="186">
        <f>IF(N253="sníž. přenesená",J253,0)</f>
        <v>0</v>
      </c>
      <c r="BI253" s="186">
        <f>IF(N253="nulová",J253,0)</f>
        <v>0</v>
      </c>
      <c r="BJ253" s="18" t="s">
        <v>76</v>
      </c>
      <c r="BK253" s="186">
        <f>ROUND(I253*H253,2)</f>
        <v>0</v>
      </c>
      <c r="BL253" s="18" t="s">
        <v>208</v>
      </c>
      <c r="BM253" s="185" t="s">
        <v>513</v>
      </c>
    </row>
    <row r="254" spans="1:65" s="2" customFormat="1" ht="37.9" customHeight="1">
      <c r="A254" s="35"/>
      <c r="B254" s="36"/>
      <c r="C254" s="174" t="s">
        <v>514</v>
      </c>
      <c r="D254" s="174" t="s">
        <v>129</v>
      </c>
      <c r="E254" s="175" t="s">
        <v>515</v>
      </c>
      <c r="F254" s="176" t="s">
        <v>516</v>
      </c>
      <c r="G254" s="177" t="s">
        <v>132</v>
      </c>
      <c r="H254" s="178">
        <v>4.08</v>
      </c>
      <c r="I254" s="179"/>
      <c r="J254" s="180">
        <f>ROUND(I254*H254,2)</f>
        <v>0</v>
      </c>
      <c r="K254" s="176" t="s">
        <v>133</v>
      </c>
      <c r="L254" s="40"/>
      <c r="M254" s="181" t="s">
        <v>19</v>
      </c>
      <c r="N254" s="182" t="s">
        <v>39</v>
      </c>
      <c r="O254" s="65"/>
      <c r="P254" s="183">
        <f>O254*H254</f>
        <v>0</v>
      </c>
      <c r="Q254" s="183">
        <v>0</v>
      </c>
      <c r="R254" s="183">
        <f>Q254*H254</f>
        <v>0</v>
      </c>
      <c r="S254" s="183">
        <v>0</v>
      </c>
      <c r="T254" s="184">
        <f>S254*H254</f>
        <v>0</v>
      </c>
      <c r="U254" s="35"/>
      <c r="V254" s="35"/>
      <c r="W254" s="35"/>
      <c r="X254" s="35"/>
      <c r="Y254" s="35"/>
      <c r="Z254" s="35"/>
      <c r="AA254" s="35"/>
      <c r="AB254" s="35"/>
      <c r="AC254" s="35"/>
      <c r="AD254" s="35"/>
      <c r="AE254" s="35"/>
      <c r="AR254" s="185" t="s">
        <v>208</v>
      </c>
      <c r="AT254" s="185" t="s">
        <v>129</v>
      </c>
      <c r="AU254" s="185" t="s">
        <v>78</v>
      </c>
      <c r="AY254" s="18" t="s">
        <v>126</v>
      </c>
      <c r="BE254" s="186">
        <f>IF(N254="základní",J254,0)</f>
        <v>0</v>
      </c>
      <c r="BF254" s="186">
        <f>IF(N254="snížená",J254,0)</f>
        <v>0</v>
      </c>
      <c r="BG254" s="186">
        <f>IF(N254="zákl. přenesená",J254,0)</f>
        <v>0</v>
      </c>
      <c r="BH254" s="186">
        <f>IF(N254="sníž. přenesená",J254,0)</f>
        <v>0</v>
      </c>
      <c r="BI254" s="186">
        <f>IF(N254="nulová",J254,0)</f>
        <v>0</v>
      </c>
      <c r="BJ254" s="18" t="s">
        <v>76</v>
      </c>
      <c r="BK254" s="186">
        <f>ROUND(I254*H254,2)</f>
        <v>0</v>
      </c>
      <c r="BL254" s="18" t="s">
        <v>208</v>
      </c>
      <c r="BM254" s="185" t="s">
        <v>517</v>
      </c>
    </row>
    <row r="255" spans="1:65" s="2" customFormat="1" ht="11.25">
      <c r="A255" s="35"/>
      <c r="B255" s="36"/>
      <c r="C255" s="37"/>
      <c r="D255" s="187" t="s">
        <v>136</v>
      </c>
      <c r="E255" s="37"/>
      <c r="F255" s="188" t="s">
        <v>518</v>
      </c>
      <c r="G255" s="37"/>
      <c r="H255" s="37"/>
      <c r="I255" s="189"/>
      <c r="J255" s="37"/>
      <c r="K255" s="37"/>
      <c r="L255" s="40"/>
      <c r="M255" s="190"/>
      <c r="N255" s="191"/>
      <c r="O255" s="65"/>
      <c r="P255" s="65"/>
      <c r="Q255" s="65"/>
      <c r="R255" s="65"/>
      <c r="S255" s="65"/>
      <c r="T255" s="66"/>
      <c r="U255" s="35"/>
      <c r="V255" s="35"/>
      <c r="W255" s="35"/>
      <c r="X255" s="35"/>
      <c r="Y255" s="35"/>
      <c r="Z255" s="35"/>
      <c r="AA255" s="35"/>
      <c r="AB255" s="35"/>
      <c r="AC255" s="35"/>
      <c r="AD255" s="35"/>
      <c r="AE255" s="35"/>
      <c r="AT255" s="18" t="s">
        <v>136</v>
      </c>
      <c r="AU255" s="18" t="s">
        <v>78</v>
      </c>
    </row>
    <row r="256" spans="1:65" s="2" customFormat="1" ht="37.9" customHeight="1">
      <c r="A256" s="35"/>
      <c r="B256" s="36"/>
      <c r="C256" s="174" t="s">
        <v>519</v>
      </c>
      <c r="D256" s="174" t="s">
        <v>129</v>
      </c>
      <c r="E256" s="175" t="s">
        <v>520</v>
      </c>
      <c r="F256" s="176" t="s">
        <v>521</v>
      </c>
      <c r="G256" s="177" t="s">
        <v>132</v>
      </c>
      <c r="H256" s="178">
        <v>4.08</v>
      </c>
      <c r="I256" s="179"/>
      <c r="J256" s="180">
        <f>ROUND(I256*H256,2)</f>
        <v>0</v>
      </c>
      <c r="K256" s="176" t="s">
        <v>133</v>
      </c>
      <c r="L256" s="40"/>
      <c r="M256" s="181" t="s">
        <v>19</v>
      </c>
      <c r="N256" s="182" t="s">
        <v>39</v>
      </c>
      <c r="O256" s="65"/>
      <c r="P256" s="183">
        <f>O256*H256</f>
        <v>0</v>
      </c>
      <c r="Q256" s="183">
        <v>0</v>
      </c>
      <c r="R256" s="183">
        <f>Q256*H256</f>
        <v>0</v>
      </c>
      <c r="S256" s="183">
        <v>0</v>
      </c>
      <c r="T256" s="184">
        <f>S256*H256</f>
        <v>0</v>
      </c>
      <c r="U256" s="35"/>
      <c r="V256" s="35"/>
      <c r="W256" s="35"/>
      <c r="X256" s="35"/>
      <c r="Y256" s="35"/>
      <c r="Z256" s="35"/>
      <c r="AA256" s="35"/>
      <c r="AB256" s="35"/>
      <c r="AC256" s="35"/>
      <c r="AD256" s="35"/>
      <c r="AE256" s="35"/>
      <c r="AR256" s="185" t="s">
        <v>208</v>
      </c>
      <c r="AT256" s="185" t="s">
        <v>129</v>
      </c>
      <c r="AU256" s="185" t="s">
        <v>78</v>
      </c>
      <c r="AY256" s="18" t="s">
        <v>126</v>
      </c>
      <c r="BE256" s="186">
        <f>IF(N256="základní",J256,0)</f>
        <v>0</v>
      </c>
      <c r="BF256" s="186">
        <f>IF(N256="snížená",J256,0)</f>
        <v>0</v>
      </c>
      <c r="BG256" s="186">
        <f>IF(N256="zákl. přenesená",J256,0)</f>
        <v>0</v>
      </c>
      <c r="BH256" s="186">
        <f>IF(N256="sníž. přenesená",J256,0)</f>
        <v>0</v>
      </c>
      <c r="BI256" s="186">
        <f>IF(N256="nulová",J256,0)</f>
        <v>0</v>
      </c>
      <c r="BJ256" s="18" t="s">
        <v>76</v>
      </c>
      <c r="BK256" s="186">
        <f>ROUND(I256*H256,2)</f>
        <v>0</v>
      </c>
      <c r="BL256" s="18" t="s">
        <v>208</v>
      </c>
      <c r="BM256" s="185" t="s">
        <v>522</v>
      </c>
    </row>
    <row r="257" spans="1:65" s="2" customFormat="1" ht="11.25">
      <c r="A257" s="35"/>
      <c r="B257" s="36"/>
      <c r="C257" s="37"/>
      <c r="D257" s="187" t="s">
        <v>136</v>
      </c>
      <c r="E257" s="37"/>
      <c r="F257" s="188" t="s">
        <v>523</v>
      </c>
      <c r="G257" s="37"/>
      <c r="H257" s="37"/>
      <c r="I257" s="189"/>
      <c r="J257" s="37"/>
      <c r="K257" s="37"/>
      <c r="L257" s="40"/>
      <c r="M257" s="190"/>
      <c r="N257" s="191"/>
      <c r="O257" s="65"/>
      <c r="P257" s="65"/>
      <c r="Q257" s="65"/>
      <c r="R257" s="65"/>
      <c r="S257" s="65"/>
      <c r="T257" s="66"/>
      <c r="U257" s="35"/>
      <c r="V257" s="35"/>
      <c r="W257" s="35"/>
      <c r="X257" s="35"/>
      <c r="Y257" s="35"/>
      <c r="Z257" s="35"/>
      <c r="AA257" s="35"/>
      <c r="AB257" s="35"/>
      <c r="AC257" s="35"/>
      <c r="AD257" s="35"/>
      <c r="AE257" s="35"/>
      <c r="AT257" s="18" t="s">
        <v>136</v>
      </c>
      <c r="AU257" s="18" t="s">
        <v>78</v>
      </c>
    </row>
    <row r="258" spans="1:65" s="2" customFormat="1" ht="24.2" customHeight="1">
      <c r="A258" s="35"/>
      <c r="B258" s="36"/>
      <c r="C258" s="174" t="s">
        <v>524</v>
      </c>
      <c r="D258" s="174" t="s">
        <v>129</v>
      </c>
      <c r="E258" s="175" t="s">
        <v>525</v>
      </c>
      <c r="F258" s="176" t="s">
        <v>526</v>
      </c>
      <c r="G258" s="177" t="s">
        <v>132</v>
      </c>
      <c r="H258" s="178">
        <v>4.08</v>
      </c>
      <c r="I258" s="179"/>
      <c r="J258" s="180">
        <f>ROUND(I258*H258,2)</f>
        <v>0</v>
      </c>
      <c r="K258" s="176" t="s">
        <v>133</v>
      </c>
      <c r="L258" s="40"/>
      <c r="M258" s="181" t="s">
        <v>19</v>
      </c>
      <c r="N258" s="182" t="s">
        <v>39</v>
      </c>
      <c r="O258" s="65"/>
      <c r="P258" s="183">
        <f>O258*H258</f>
        <v>0</v>
      </c>
      <c r="Q258" s="183">
        <v>1.5E-3</v>
      </c>
      <c r="R258" s="183">
        <f>Q258*H258</f>
        <v>6.1200000000000004E-3</v>
      </c>
      <c r="S258" s="183">
        <v>0</v>
      </c>
      <c r="T258" s="184">
        <f>S258*H258</f>
        <v>0</v>
      </c>
      <c r="U258" s="35"/>
      <c r="V258" s="35"/>
      <c r="W258" s="35"/>
      <c r="X258" s="35"/>
      <c r="Y258" s="35"/>
      <c r="Z258" s="35"/>
      <c r="AA258" s="35"/>
      <c r="AB258" s="35"/>
      <c r="AC258" s="35"/>
      <c r="AD258" s="35"/>
      <c r="AE258" s="35"/>
      <c r="AR258" s="185" t="s">
        <v>208</v>
      </c>
      <c r="AT258" s="185" t="s">
        <v>129</v>
      </c>
      <c r="AU258" s="185" t="s">
        <v>78</v>
      </c>
      <c r="AY258" s="18" t="s">
        <v>126</v>
      </c>
      <c r="BE258" s="186">
        <f>IF(N258="základní",J258,0)</f>
        <v>0</v>
      </c>
      <c r="BF258" s="186">
        <f>IF(N258="snížená",J258,0)</f>
        <v>0</v>
      </c>
      <c r="BG258" s="186">
        <f>IF(N258="zákl. přenesená",J258,0)</f>
        <v>0</v>
      </c>
      <c r="BH258" s="186">
        <f>IF(N258="sníž. přenesená",J258,0)</f>
        <v>0</v>
      </c>
      <c r="BI258" s="186">
        <f>IF(N258="nulová",J258,0)</f>
        <v>0</v>
      </c>
      <c r="BJ258" s="18" t="s">
        <v>76</v>
      </c>
      <c r="BK258" s="186">
        <f>ROUND(I258*H258,2)</f>
        <v>0</v>
      </c>
      <c r="BL258" s="18" t="s">
        <v>208</v>
      </c>
      <c r="BM258" s="185" t="s">
        <v>527</v>
      </c>
    </row>
    <row r="259" spans="1:65" s="2" customFormat="1" ht="11.25">
      <c r="A259" s="35"/>
      <c r="B259" s="36"/>
      <c r="C259" s="37"/>
      <c r="D259" s="187" t="s">
        <v>136</v>
      </c>
      <c r="E259" s="37"/>
      <c r="F259" s="188" t="s">
        <v>528</v>
      </c>
      <c r="G259" s="37"/>
      <c r="H259" s="37"/>
      <c r="I259" s="189"/>
      <c r="J259" s="37"/>
      <c r="K259" s="37"/>
      <c r="L259" s="40"/>
      <c r="M259" s="190"/>
      <c r="N259" s="191"/>
      <c r="O259" s="65"/>
      <c r="P259" s="65"/>
      <c r="Q259" s="65"/>
      <c r="R259" s="65"/>
      <c r="S259" s="65"/>
      <c r="T259" s="66"/>
      <c r="U259" s="35"/>
      <c r="V259" s="35"/>
      <c r="W259" s="35"/>
      <c r="X259" s="35"/>
      <c r="Y259" s="35"/>
      <c r="Z259" s="35"/>
      <c r="AA259" s="35"/>
      <c r="AB259" s="35"/>
      <c r="AC259" s="35"/>
      <c r="AD259" s="35"/>
      <c r="AE259" s="35"/>
      <c r="AT259" s="18" t="s">
        <v>136</v>
      </c>
      <c r="AU259" s="18" t="s">
        <v>78</v>
      </c>
    </row>
    <row r="260" spans="1:65" s="2" customFormat="1" ht="24.2" customHeight="1">
      <c r="A260" s="35"/>
      <c r="B260" s="36"/>
      <c r="C260" s="174" t="s">
        <v>529</v>
      </c>
      <c r="D260" s="174" t="s">
        <v>129</v>
      </c>
      <c r="E260" s="175" t="s">
        <v>530</v>
      </c>
      <c r="F260" s="176" t="s">
        <v>531</v>
      </c>
      <c r="G260" s="177" t="s">
        <v>175</v>
      </c>
      <c r="H260" s="178">
        <v>4.08</v>
      </c>
      <c r="I260" s="179"/>
      <c r="J260" s="180">
        <f>ROUND(I260*H260,2)</f>
        <v>0</v>
      </c>
      <c r="K260" s="176" t="s">
        <v>133</v>
      </c>
      <c r="L260" s="40"/>
      <c r="M260" s="181" t="s">
        <v>19</v>
      </c>
      <c r="N260" s="182" t="s">
        <v>39</v>
      </c>
      <c r="O260" s="65"/>
      <c r="P260" s="183">
        <f>O260*H260</f>
        <v>0</v>
      </c>
      <c r="Q260" s="183">
        <v>0</v>
      </c>
      <c r="R260" s="183">
        <f>Q260*H260</f>
        <v>0</v>
      </c>
      <c r="S260" s="183">
        <v>0</v>
      </c>
      <c r="T260" s="184">
        <f>S260*H260</f>
        <v>0</v>
      </c>
      <c r="U260" s="35"/>
      <c r="V260" s="35"/>
      <c r="W260" s="35"/>
      <c r="X260" s="35"/>
      <c r="Y260" s="35"/>
      <c r="Z260" s="35"/>
      <c r="AA260" s="35"/>
      <c r="AB260" s="35"/>
      <c r="AC260" s="35"/>
      <c r="AD260" s="35"/>
      <c r="AE260" s="35"/>
      <c r="AR260" s="185" t="s">
        <v>208</v>
      </c>
      <c r="AT260" s="185" t="s">
        <v>129</v>
      </c>
      <c r="AU260" s="185" t="s">
        <v>78</v>
      </c>
      <c r="AY260" s="18" t="s">
        <v>126</v>
      </c>
      <c r="BE260" s="186">
        <f>IF(N260="základní",J260,0)</f>
        <v>0</v>
      </c>
      <c r="BF260" s="186">
        <f>IF(N260="snížená",J260,0)</f>
        <v>0</v>
      </c>
      <c r="BG260" s="186">
        <f>IF(N260="zákl. přenesená",J260,0)</f>
        <v>0</v>
      </c>
      <c r="BH260" s="186">
        <f>IF(N260="sníž. přenesená",J260,0)</f>
        <v>0</v>
      </c>
      <c r="BI260" s="186">
        <f>IF(N260="nulová",J260,0)</f>
        <v>0</v>
      </c>
      <c r="BJ260" s="18" t="s">
        <v>76</v>
      </c>
      <c r="BK260" s="186">
        <f>ROUND(I260*H260,2)</f>
        <v>0</v>
      </c>
      <c r="BL260" s="18" t="s">
        <v>208</v>
      </c>
      <c r="BM260" s="185" t="s">
        <v>532</v>
      </c>
    </row>
    <row r="261" spans="1:65" s="2" customFormat="1" ht="11.25">
      <c r="A261" s="35"/>
      <c r="B261" s="36"/>
      <c r="C261" s="37"/>
      <c r="D261" s="187" t="s">
        <v>136</v>
      </c>
      <c r="E261" s="37"/>
      <c r="F261" s="188" t="s">
        <v>533</v>
      </c>
      <c r="G261" s="37"/>
      <c r="H261" s="37"/>
      <c r="I261" s="189"/>
      <c r="J261" s="37"/>
      <c r="K261" s="37"/>
      <c r="L261" s="40"/>
      <c r="M261" s="190"/>
      <c r="N261" s="191"/>
      <c r="O261" s="65"/>
      <c r="P261" s="65"/>
      <c r="Q261" s="65"/>
      <c r="R261" s="65"/>
      <c r="S261" s="65"/>
      <c r="T261" s="66"/>
      <c r="U261" s="35"/>
      <c r="V261" s="35"/>
      <c r="W261" s="35"/>
      <c r="X261" s="35"/>
      <c r="Y261" s="35"/>
      <c r="Z261" s="35"/>
      <c r="AA261" s="35"/>
      <c r="AB261" s="35"/>
      <c r="AC261" s="35"/>
      <c r="AD261" s="35"/>
      <c r="AE261" s="35"/>
      <c r="AT261" s="18" t="s">
        <v>136</v>
      </c>
      <c r="AU261" s="18" t="s">
        <v>78</v>
      </c>
    </row>
    <row r="262" spans="1:65" s="2" customFormat="1" ht="24.2" customHeight="1">
      <c r="A262" s="35"/>
      <c r="B262" s="36"/>
      <c r="C262" s="174" t="s">
        <v>534</v>
      </c>
      <c r="D262" s="174" t="s">
        <v>129</v>
      </c>
      <c r="E262" s="175" t="s">
        <v>535</v>
      </c>
      <c r="F262" s="176" t="s">
        <v>536</v>
      </c>
      <c r="G262" s="177" t="s">
        <v>132</v>
      </c>
      <c r="H262" s="178">
        <v>4.08</v>
      </c>
      <c r="I262" s="179"/>
      <c r="J262" s="180">
        <f>ROUND(I262*H262,2)</f>
        <v>0</v>
      </c>
      <c r="K262" s="176" t="s">
        <v>133</v>
      </c>
      <c r="L262" s="40"/>
      <c r="M262" s="181" t="s">
        <v>19</v>
      </c>
      <c r="N262" s="182" t="s">
        <v>39</v>
      </c>
      <c r="O262" s="65"/>
      <c r="P262" s="183">
        <f>O262*H262</f>
        <v>0</v>
      </c>
      <c r="Q262" s="183">
        <v>4.5000000000000003E-5</v>
      </c>
      <c r="R262" s="183">
        <f>Q262*H262</f>
        <v>1.8360000000000002E-4</v>
      </c>
      <c r="S262" s="183">
        <v>0</v>
      </c>
      <c r="T262" s="184">
        <f>S262*H262</f>
        <v>0</v>
      </c>
      <c r="U262" s="35"/>
      <c r="V262" s="35"/>
      <c r="W262" s="35"/>
      <c r="X262" s="35"/>
      <c r="Y262" s="35"/>
      <c r="Z262" s="35"/>
      <c r="AA262" s="35"/>
      <c r="AB262" s="35"/>
      <c r="AC262" s="35"/>
      <c r="AD262" s="35"/>
      <c r="AE262" s="35"/>
      <c r="AR262" s="185" t="s">
        <v>208</v>
      </c>
      <c r="AT262" s="185" t="s">
        <v>129</v>
      </c>
      <c r="AU262" s="185" t="s">
        <v>78</v>
      </c>
      <c r="AY262" s="18" t="s">
        <v>126</v>
      </c>
      <c r="BE262" s="186">
        <f>IF(N262="základní",J262,0)</f>
        <v>0</v>
      </c>
      <c r="BF262" s="186">
        <f>IF(N262="snížená",J262,0)</f>
        <v>0</v>
      </c>
      <c r="BG262" s="186">
        <f>IF(N262="zákl. přenesená",J262,0)</f>
        <v>0</v>
      </c>
      <c r="BH262" s="186">
        <f>IF(N262="sníž. přenesená",J262,0)</f>
        <v>0</v>
      </c>
      <c r="BI262" s="186">
        <f>IF(N262="nulová",J262,0)</f>
        <v>0</v>
      </c>
      <c r="BJ262" s="18" t="s">
        <v>76</v>
      </c>
      <c r="BK262" s="186">
        <f>ROUND(I262*H262,2)</f>
        <v>0</v>
      </c>
      <c r="BL262" s="18" t="s">
        <v>208</v>
      </c>
      <c r="BM262" s="185" t="s">
        <v>537</v>
      </c>
    </row>
    <row r="263" spans="1:65" s="2" customFormat="1" ht="11.25">
      <c r="A263" s="35"/>
      <c r="B263" s="36"/>
      <c r="C263" s="37"/>
      <c r="D263" s="187" t="s">
        <v>136</v>
      </c>
      <c r="E263" s="37"/>
      <c r="F263" s="188" t="s">
        <v>538</v>
      </c>
      <c r="G263" s="37"/>
      <c r="H263" s="37"/>
      <c r="I263" s="189"/>
      <c r="J263" s="37"/>
      <c r="K263" s="37"/>
      <c r="L263" s="40"/>
      <c r="M263" s="190"/>
      <c r="N263" s="191"/>
      <c r="O263" s="65"/>
      <c r="P263" s="65"/>
      <c r="Q263" s="65"/>
      <c r="R263" s="65"/>
      <c r="S263" s="65"/>
      <c r="T263" s="66"/>
      <c r="U263" s="35"/>
      <c r="V263" s="35"/>
      <c r="W263" s="35"/>
      <c r="X263" s="35"/>
      <c r="Y263" s="35"/>
      <c r="Z263" s="35"/>
      <c r="AA263" s="35"/>
      <c r="AB263" s="35"/>
      <c r="AC263" s="35"/>
      <c r="AD263" s="35"/>
      <c r="AE263" s="35"/>
      <c r="AT263" s="18" t="s">
        <v>136</v>
      </c>
      <c r="AU263" s="18" t="s">
        <v>78</v>
      </c>
    </row>
    <row r="264" spans="1:65" s="2" customFormat="1" ht="44.25" customHeight="1">
      <c r="A264" s="35"/>
      <c r="B264" s="36"/>
      <c r="C264" s="174" t="s">
        <v>539</v>
      </c>
      <c r="D264" s="174" t="s">
        <v>129</v>
      </c>
      <c r="E264" s="175" t="s">
        <v>540</v>
      </c>
      <c r="F264" s="176" t="s">
        <v>541</v>
      </c>
      <c r="G264" s="177" t="s">
        <v>331</v>
      </c>
      <c r="H264" s="215"/>
      <c r="I264" s="179"/>
      <c r="J264" s="180">
        <f>ROUND(I264*H264,2)</f>
        <v>0</v>
      </c>
      <c r="K264" s="176" t="s">
        <v>133</v>
      </c>
      <c r="L264" s="40"/>
      <c r="M264" s="181" t="s">
        <v>19</v>
      </c>
      <c r="N264" s="182" t="s">
        <v>39</v>
      </c>
      <c r="O264" s="65"/>
      <c r="P264" s="183">
        <f>O264*H264</f>
        <v>0</v>
      </c>
      <c r="Q264" s="183">
        <v>0</v>
      </c>
      <c r="R264" s="183">
        <f>Q264*H264</f>
        <v>0</v>
      </c>
      <c r="S264" s="183">
        <v>0</v>
      </c>
      <c r="T264" s="184">
        <f>S264*H264</f>
        <v>0</v>
      </c>
      <c r="U264" s="35"/>
      <c r="V264" s="35"/>
      <c r="W264" s="35"/>
      <c r="X264" s="35"/>
      <c r="Y264" s="35"/>
      <c r="Z264" s="35"/>
      <c r="AA264" s="35"/>
      <c r="AB264" s="35"/>
      <c r="AC264" s="35"/>
      <c r="AD264" s="35"/>
      <c r="AE264" s="35"/>
      <c r="AR264" s="185" t="s">
        <v>208</v>
      </c>
      <c r="AT264" s="185" t="s">
        <v>129</v>
      </c>
      <c r="AU264" s="185" t="s">
        <v>78</v>
      </c>
      <c r="AY264" s="18" t="s">
        <v>126</v>
      </c>
      <c r="BE264" s="186">
        <f>IF(N264="základní",J264,0)</f>
        <v>0</v>
      </c>
      <c r="BF264" s="186">
        <f>IF(N264="snížená",J264,0)</f>
        <v>0</v>
      </c>
      <c r="BG264" s="186">
        <f>IF(N264="zákl. přenesená",J264,0)</f>
        <v>0</v>
      </c>
      <c r="BH264" s="186">
        <f>IF(N264="sníž. přenesená",J264,0)</f>
        <v>0</v>
      </c>
      <c r="BI264" s="186">
        <f>IF(N264="nulová",J264,0)</f>
        <v>0</v>
      </c>
      <c r="BJ264" s="18" t="s">
        <v>76</v>
      </c>
      <c r="BK264" s="186">
        <f>ROUND(I264*H264,2)</f>
        <v>0</v>
      </c>
      <c r="BL264" s="18" t="s">
        <v>208</v>
      </c>
      <c r="BM264" s="185" t="s">
        <v>542</v>
      </c>
    </row>
    <row r="265" spans="1:65" s="2" customFormat="1" ht="11.25">
      <c r="A265" s="35"/>
      <c r="B265" s="36"/>
      <c r="C265" s="37"/>
      <c r="D265" s="187" t="s">
        <v>136</v>
      </c>
      <c r="E265" s="37"/>
      <c r="F265" s="188" t="s">
        <v>543</v>
      </c>
      <c r="G265" s="37"/>
      <c r="H265" s="37"/>
      <c r="I265" s="189"/>
      <c r="J265" s="37"/>
      <c r="K265" s="37"/>
      <c r="L265" s="40"/>
      <c r="M265" s="190"/>
      <c r="N265" s="191"/>
      <c r="O265" s="65"/>
      <c r="P265" s="65"/>
      <c r="Q265" s="65"/>
      <c r="R265" s="65"/>
      <c r="S265" s="65"/>
      <c r="T265" s="66"/>
      <c r="U265" s="35"/>
      <c r="V265" s="35"/>
      <c r="W265" s="35"/>
      <c r="X265" s="35"/>
      <c r="Y265" s="35"/>
      <c r="Z265" s="35"/>
      <c r="AA265" s="35"/>
      <c r="AB265" s="35"/>
      <c r="AC265" s="35"/>
      <c r="AD265" s="35"/>
      <c r="AE265" s="35"/>
      <c r="AT265" s="18" t="s">
        <v>136</v>
      </c>
      <c r="AU265" s="18" t="s">
        <v>78</v>
      </c>
    </row>
    <row r="266" spans="1:65" s="12" customFormat="1" ht="22.9" customHeight="1">
      <c r="B266" s="158"/>
      <c r="C266" s="159"/>
      <c r="D266" s="160" t="s">
        <v>67</v>
      </c>
      <c r="E266" s="172" t="s">
        <v>544</v>
      </c>
      <c r="F266" s="172" t="s">
        <v>545</v>
      </c>
      <c r="G266" s="159"/>
      <c r="H266" s="159"/>
      <c r="I266" s="162"/>
      <c r="J266" s="173">
        <f>BK266</f>
        <v>0</v>
      </c>
      <c r="K266" s="159"/>
      <c r="L266" s="164"/>
      <c r="M266" s="165"/>
      <c r="N266" s="166"/>
      <c r="O266" s="166"/>
      <c r="P266" s="167">
        <f>SUM(P267:P292)</f>
        <v>0</v>
      </c>
      <c r="Q266" s="166"/>
      <c r="R266" s="167">
        <f>SUM(R267:R292)</f>
        <v>0.43271059499999992</v>
      </c>
      <c r="S266" s="166"/>
      <c r="T266" s="168">
        <f>SUM(T267:T292)</f>
        <v>0</v>
      </c>
      <c r="AR266" s="169" t="s">
        <v>78</v>
      </c>
      <c r="AT266" s="170" t="s">
        <v>67</v>
      </c>
      <c r="AU266" s="170" t="s">
        <v>76</v>
      </c>
      <c r="AY266" s="169" t="s">
        <v>126</v>
      </c>
      <c r="BK266" s="171">
        <f>SUM(BK267:BK292)</f>
        <v>0</v>
      </c>
    </row>
    <row r="267" spans="1:65" s="2" customFormat="1" ht="24.2" customHeight="1">
      <c r="A267" s="35"/>
      <c r="B267" s="36"/>
      <c r="C267" s="174" t="s">
        <v>546</v>
      </c>
      <c r="D267" s="174" t="s">
        <v>129</v>
      </c>
      <c r="E267" s="175" t="s">
        <v>547</v>
      </c>
      <c r="F267" s="176" t="s">
        <v>548</v>
      </c>
      <c r="G267" s="177" t="s">
        <v>132</v>
      </c>
      <c r="H267" s="178">
        <v>16.881</v>
      </c>
      <c r="I267" s="179"/>
      <c r="J267" s="180">
        <f>ROUND(I267*H267,2)</f>
        <v>0</v>
      </c>
      <c r="K267" s="176" t="s">
        <v>133</v>
      </c>
      <c r="L267" s="40"/>
      <c r="M267" s="181" t="s">
        <v>19</v>
      </c>
      <c r="N267" s="182" t="s">
        <v>39</v>
      </c>
      <c r="O267" s="65"/>
      <c r="P267" s="183">
        <f>O267*H267</f>
        <v>0</v>
      </c>
      <c r="Q267" s="183">
        <v>2.9999999999999997E-4</v>
      </c>
      <c r="R267" s="183">
        <f>Q267*H267</f>
        <v>5.0642999999999999E-3</v>
      </c>
      <c r="S267" s="183">
        <v>0</v>
      </c>
      <c r="T267" s="184">
        <f>S267*H267</f>
        <v>0</v>
      </c>
      <c r="U267" s="35"/>
      <c r="V267" s="35"/>
      <c r="W267" s="35"/>
      <c r="X267" s="35"/>
      <c r="Y267" s="35"/>
      <c r="Z267" s="35"/>
      <c r="AA267" s="35"/>
      <c r="AB267" s="35"/>
      <c r="AC267" s="35"/>
      <c r="AD267" s="35"/>
      <c r="AE267" s="35"/>
      <c r="AR267" s="185" t="s">
        <v>208</v>
      </c>
      <c r="AT267" s="185" t="s">
        <v>129</v>
      </c>
      <c r="AU267" s="185" t="s">
        <v>78</v>
      </c>
      <c r="AY267" s="18" t="s">
        <v>126</v>
      </c>
      <c r="BE267" s="186">
        <f>IF(N267="základní",J267,0)</f>
        <v>0</v>
      </c>
      <c r="BF267" s="186">
        <f>IF(N267="snížená",J267,0)</f>
        <v>0</v>
      </c>
      <c r="BG267" s="186">
        <f>IF(N267="zákl. přenesená",J267,0)</f>
        <v>0</v>
      </c>
      <c r="BH267" s="186">
        <f>IF(N267="sníž. přenesená",J267,0)</f>
        <v>0</v>
      </c>
      <c r="BI267" s="186">
        <f>IF(N267="nulová",J267,0)</f>
        <v>0</v>
      </c>
      <c r="BJ267" s="18" t="s">
        <v>76</v>
      </c>
      <c r="BK267" s="186">
        <f>ROUND(I267*H267,2)</f>
        <v>0</v>
      </c>
      <c r="BL267" s="18" t="s">
        <v>208</v>
      </c>
      <c r="BM267" s="185" t="s">
        <v>549</v>
      </c>
    </row>
    <row r="268" spans="1:65" s="2" customFormat="1" ht="11.25">
      <c r="A268" s="35"/>
      <c r="B268" s="36"/>
      <c r="C268" s="37"/>
      <c r="D268" s="187" t="s">
        <v>136</v>
      </c>
      <c r="E268" s="37"/>
      <c r="F268" s="188" t="s">
        <v>550</v>
      </c>
      <c r="G268" s="37"/>
      <c r="H268" s="37"/>
      <c r="I268" s="189"/>
      <c r="J268" s="37"/>
      <c r="K268" s="37"/>
      <c r="L268" s="40"/>
      <c r="M268" s="190"/>
      <c r="N268" s="191"/>
      <c r="O268" s="65"/>
      <c r="P268" s="65"/>
      <c r="Q268" s="65"/>
      <c r="R268" s="65"/>
      <c r="S268" s="65"/>
      <c r="T268" s="66"/>
      <c r="U268" s="35"/>
      <c r="V268" s="35"/>
      <c r="W268" s="35"/>
      <c r="X268" s="35"/>
      <c r="Y268" s="35"/>
      <c r="Z268" s="35"/>
      <c r="AA268" s="35"/>
      <c r="AB268" s="35"/>
      <c r="AC268" s="35"/>
      <c r="AD268" s="35"/>
      <c r="AE268" s="35"/>
      <c r="AT268" s="18" t="s">
        <v>136</v>
      </c>
      <c r="AU268" s="18" t="s">
        <v>78</v>
      </c>
    </row>
    <row r="269" spans="1:65" s="2" customFormat="1" ht="24.2" customHeight="1">
      <c r="A269" s="35"/>
      <c r="B269" s="36"/>
      <c r="C269" s="174" t="s">
        <v>551</v>
      </c>
      <c r="D269" s="174" t="s">
        <v>129</v>
      </c>
      <c r="E269" s="175" t="s">
        <v>552</v>
      </c>
      <c r="F269" s="176" t="s">
        <v>553</v>
      </c>
      <c r="G269" s="177" t="s">
        <v>132</v>
      </c>
      <c r="H269" s="178">
        <v>6</v>
      </c>
      <c r="I269" s="179"/>
      <c r="J269" s="180">
        <f>ROUND(I269*H269,2)</f>
        <v>0</v>
      </c>
      <c r="K269" s="176" t="s">
        <v>133</v>
      </c>
      <c r="L269" s="40"/>
      <c r="M269" s="181" t="s">
        <v>19</v>
      </c>
      <c r="N269" s="182" t="s">
        <v>39</v>
      </c>
      <c r="O269" s="65"/>
      <c r="P269" s="183">
        <f>O269*H269</f>
        <v>0</v>
      </c>
      <c r="Q269" s="183">
        <v>1.5E-3</v>
      </c>
      <c r="R269" s="183">
        <f>Q269*H269</f>
        <v>9.0000000000000011E-3</v>
      </c>
      <c r="S269" s="183">
        <v>0</v>
      </c>
      <c r="T269" s="184">
        <f>S269*H269</f>
        <v>0</v>
      </c>
      <c r="U269" s="35"/>
      <c r="V269" s="35"/>
      <c r="W269" s="35"/>
      <c r="X269" s="35"/>
      <c r="Y269" s="35"/>
      <c r="Z269" s="35"/>
      <c r="AA269" s="35"/>
      <c r="AB269" s="35"/>
      <c r="AC269" s="35"/>
      <c r="AD269" s="35"/>
      <c r="AE269" s="35"/>
      <c r="AR269" s="185" t="s">
        <v>208</v>
      </c>
      <c r="AT269" s="185" t="s">
        <v>129</v>
      </c>
      <c r="AU269" s="185" t="s">
        <v>78</v>
      </c>
      <c r="AY269" s="18" t="s">
        <v>126</v>
      </c>
      <c r="BE269" s="186">
        <f>IF(N269="základní",J269,0)</f>
        <v>0</v>
      </c>
      <c r="BF269" s="186">
        <f>IF(N269="snížená",J269,0)</f>
        <v>0</v>
      </c>
      <c r="BG269" s="186">
        <f>IF(N269="zákl. přenesená",J269,0)</f>
        <v>0</v>
      </c>
      <c r="BH269" s="186">
        <f>IF(N269="sníž. přenesená",J269,0)</f>
        <v>0</v>
      </c>
      <c r="BI269" s="186">
        <f>IF(N269="nulová",J269,0)</f>
        <v>0</v>
      </c>
      <c r="BJ269" s="18" t="s">
        <v>76</v>
      </c>
      <c r="BK269" s="186">
        <f>ROUND(I269*H269,2)</f>
        <v>0</v>
      </c>
      <c r="BL269" s="18" t="s">
        <v>208</v>
      </c>
      <c r="BM269" s="185" t="s">
        <v>554</v>
      </c>
    </row>
    <row r="270" spans="1:65" s="2" customFormat="1" ht="11.25">
      <c r="A270" s="35"/>
      <c r="B270" s="36"/>
      <c r="C270" s="37"/>
      <c r="D270" s="187" t="s">
        <v>136</v>
      </c>
      <c r="E270" s="37"/>
      <c r="F270" s="188" t="s">
        <v>555</v>
      </c>
      <c r="G270" s="37"/>
      <c r="H270" s="37"/>
      <c r="I270" s="189"/>
      <c r="J270" s="37"/>
      <c r="K270" s="37"/>
      <c r="L270" s="40"/>
      <c r="M270" s="190"/>
      <c r="N270" s="191"/>
      <c r="O270" s="65"/>
      <c r="P270" s="65"/>
      <c r="Q270" s="65"/>
      <c r="R270" s="65"/>
      <c r="S270" s="65"/>
      <c r="T270" s="66"/>
      <c r="U270" s="35"/>
      <c r="V270" s="35"/>
      <c r="W270" s="35"/>
      <c r="X270" s="35"/>
      <c r="Y270" s="35"/>
      <c r="Z270" s="35"/>
      <c r="AA270" s="35"/>
      <c r="AB270" s="35"/>
      <c r="AC270" s="35"/>
      <c r="AD270" s="35"/>
      <c r="AE270" s="35"/>
      <c r="AT270" s="18" t="s">
        <v>136</v>
      </c>
      <c r="AU270" s="18" t="s">
        <v>78</v>
      </c>
    </row>
    <row r="271" spans="1:65" s="2" customFormat="1" ht="33" customHeight="1">
      <c r="A271" s="35"/>
      <c r="B271" s="36"/>
      <c r="C271" s="174" t="s">
        <v>556</v>
      </c>
      <c r="D271" s="174" t="s">
        <v>129</v>
      </c>
      <c r="E271" s="175" t="s">
        <v>557</v>
      </c>
      <c r="F271" s="176" t="s">
        <v>558</v>
      </c>
      <c r="G271" s="177" t="s">
        <v>132</v>
      </c>
      <c r="H271" s="178">
        <v>16.881</v>
      </c>
      <c r="I271" s="179"/>
      <c r="J271" s="180">
        <f>ROUND(I271*H271,2)</f>
        <v>0</v>
      </c>
      <c r="K271" s="176" t="s">
        <v>133</v>
      </c>
      <c r="L271" s="40"/>
      <c r="M271" s="181" t="s">
        <v>19</v>
      </c>
      <c r="N271" s="182" t="s">
        <v>39</v>
      </c>
      <c r="O271" s="65"/>
      <c r="P271" s="183">
        <f>O271*H271</f>
        <v>0</v>
      </c>
      <c r="Q271" s="183">
        <v>4.4999999999999997E-3</v>
      </c>
      <c r="R271" s="183">
        <f>Q271*H271</f>
        <v>7.596449999999999E-2</v>
      </c>
      <c r="S271" s="183">
        <v>0</v>
      </c>
      <c r="T271" s="184">
        <f>S271*H271</f>
        <v>0</v>
      </c>
      <c r="U271" s="35"/>
      <c r="V271" s="35"/>
      <c r="W271" s="35"/>
      <c r="X271" s="35"/>
      <c r="Y271" s="35"/>
      <c r="Z271" s="35"/>
      <c r="AA271" s="35"/>
      <c r="AB271" s="35"/>
      <c r="AC271" s="35"/>
      <c r="AD271" s="35"/>
      <c r="AE271" s="35"/>
      <c r="AR271" s="185" t="s">
        <v>208</v>
      </c>
      <c r="AT271" s="185" t="s">
        <v>129</v>
      </c>
      <c r="AU271" s="185" t="s">
        <v>78</v>
      </c>
      <c r="AY271" s="18" t="s">
        <v>126</v>
      </c>
      <c r="BE271" s="186">
        <f>IF(N271="základní",J271,0)</f>
        <v>0</v>
      </c>
      <c r="BF271" s="186">
        <f>IF(N271="snížená",J271,0)</f>
        <v>0</v>
      </c>
      <c r="BG271" s="186">
        <f>IF(N271="zákl. přenesená",J271,0)</f>
        <v>0</v>
      </c>
      <c r="BH271" s="186">
        <f>IF(N271="sníž. přenesená",J271,0)</f>
        <v>0</v>
      </c>
      <c r="BI271" s="186">
        <f>IF(N271="nulová",J271,0)</f>
        <v>0</v>
      </c>
      <c r="BJ271" s="18" t="s">
        <v>76</v>
      </c>
      <c r="BK271" s="186">
        <f>ROUND(I271*H271,2)</f>
        <v>0</v>
      </c>
      <c r="BL271" s="18" t="s">
        <v>208</v>
      </c>
      <c r="BM271" s="185" t="s">
        <v>559</v>
      </c>
    </row>
    <row r="272" spans="1:65" s="2" customFormat="1" ht="11.25">
      <c r="A272" s="35"/>
      <c r="B272" s="36"/>
      <c r="C272" s="37"/>
      <c r="D272" s="187" t="s">
        <v>136</v>
      </c>
      <c r="E272" s="37"/>
      <c r="F272" s="188" t="s">
        <v>560</v>
      </c>
      <c r="G272" s="37"/>
      <c r="H272" s="37"/>
      <c r="I272" s="189"/>
      <c r="J272" s="37"/>
      <c r="K272" s="37"/>
      <c r="L272" s="40"/>
      <c r="M272" s="190"/>
      <c r="N272" s="191"/>
      <c r="O272" s="65"/>
      <c r="P272" s="65"/>
      <c r="Q272" s="65"/>
      <c r="R272" s="65"/>
      <c r="S272" s="65"/>
      <c r="T272" s="66"/>
      <c r="U272" s="35"/>
      <c r="V272" s="35"/>
      <c r="W272" s="35"/>
      <c r="X272" s="35"/>
      <c r="Y272" s="35"/>
      <c r="Z272" s="35"/>
      <c r="AA272" s="35"/>
      <c r="AB272" s="35"/>
      <c r="AC272" s="35"/>
      <c r="AD272" s="35"/>
      <c r="AE272" s="35"/>
      <c r="AT272" s="18" t="s">
        <v>136</v>
      </c>
      <c r="AU272" s="18" t="s">
        <v>78</v>
      </c>
    </row>
    <row r="273" spans="1:65" s="2" customFormat="1" ht="37.9" customHeight="1">
      <c r="A273" s="35"/>
      <c r="B273" s="36"/>
      <c r="C273" s="174" t="s">
        <v>561</v>
      </c>
      <c r="D273" s="174" t="s">
        <v>129</v>
      </c>
      <c r="E273" s="175" t="s">
        <v>562</v>
      </c>
      <c r="F273" s="176" t="s">
        <v>563</v>
      </c>
      <c r="G273" s="177" t="s">
        <v>132</v>
      </c>
      <c r="H273" s="178">
        <v>16.881</v>
      </c>
      <c r="I273" s="179"/>
      <c r="J273" s="180">
        <f>ROUND(I273*H273,2)</f>
        <v>0</v>
      </c>
      <c r="K273" s="176" t="s">
        <v>133</v>
      </c>
      <c r="L273" s="40"/>
      <c r="M273" s="181" t="s">
        <v>19</v>
      </c>
      <c r="N273" s="182" t="s">
        <v>39</v>
      </c>
      <c r="O273" s="65"/>
      <c r="P273" s="183">
        <f>O273*H273</f>
        <v>0</v>
      </c>
      <c r="Q273" s="183">
        <v>6.0499999999999998E-3</v>
      </c>
      <c r="R273" s="183">
        <f>Q273*H273</f>
        <v>0.10213005</v>
      </c>
      <c r="S273" s="183">
        <v>0</v>
      </c>
      <c r="T273" s="184">
        <f>S273*H273</f>
        <v>0</v>
      </c>
      <c r="U273" s="35"/>
      <c r="V273" s="35"/>
      <c r="W273" s="35"/>
      <c r="X273" s="35"/>
      <c r="Y273" s="35"/>
      <c r="Z273" s="35"/>
      <c r="AA273" s="35"/>
      <c r="AB273" s="35"/>
      <c r="AC273" s="35"/>
      <c r="AD273" s="35"/>
      <c r="AE273" s="35"/>
      <c r="AR273" s="185" t="s">
        <v>208</v>
      </c>
      <c r="AT273" s="185" t="s">
        <v>129</v>
      </c>
      <c r="AU273" s="185" t="s">
        <v>78</v>
      </c>
      <c r="AY273" s="18" t="s">
        <v>126</v>
      </c>
      <c r="BE273" s="186">
        <f>IF(N273="základní",J273,0)</f>
        <v>0</v>
      </c>
      <c r="BF273" s="186">
        <f>IF(N273="snížená",J273,0)</f>
        <v>0</v>
      </c>
      <c r="BG273" s="186">
        <f>IF(N273="zákl. přenesená",J273,0)</f>
        <v>0</v>
      </c>
      <c r="BH273" s="186">
        <f>IF(N273="sníž. přenesená",J273,0)</f>
        <v>0</v>
      </c>
      <c r="BI273" s="186">
        <f>IF(N273="nulová",J273,0)</f>
        <v>0</v>
      </c>
      <c r="BJ273" s="18" t="s">
        <v>76</v>
      </c>
      <c r="BK273" s="186">
        <f>ROUND(I273*H273,2)</f>
        <v>0</v>
      </c>
      <c r="BL273" s="18" t="s">
        <v>208</v>
      </c>
      <c r="BM273" s="185" t="s">
        <v>564</v>
      </c>
    </row>
    <row r="274" spans="1:65" s="2" customFormat="1" ht="11.25">
      <c r="A274" s="35"/>
      <c r="B274" s="36"/>
      <c r="C274" s="37"/>
      <c r="D274" s="187" t="s">
        <v>136</v>
      </c>
      <c r="E274" s="37"/>
      <c r="F274" s="188" t="s">
        <v>565</v>
      </c>
      <c r="G274" s="37"/>
      <c r="H274" s="37"/>
      <c r="I274" s="189"/>
      <c r="J274" s="37"/>
      <c r="K274" s="37"/>
      <c r="L274" s="40"/>
      <c r="M274" s="190"/>
      <c r="N274" s="191"/>
      <c r="O274" s="65"/>
      <c r="P274" s="65"/>
      <c r="Q274" s="65"/>
      <c r="R274" s="65"/>
      <c r="S274" s="65"/>
      <c r="T274" s="66"/>
      <c r="U274" s="35"/>
      <c r="V274" s="35"/>
      <c r="W274" s="35"/>
      <c r="X274" s="35"/>
      <c r="Y274" s="35"/>
      <c r="Z274" s="35"/>
      <c r="AA274" s="35"/>
      <c r="AB274" s="35"/>
      <c r="AC274" s="35"/>
      <c r="AD274" s="35"/>
      <c r="AE274" s="35"/>
      <c r="AT274" s="18" t="s">
        <v>136</v>
      </c>
      <c r="AU274" s="18" t="s">
        <v>78</v>
      </c>
    </row>
    <row r="275" spans="1:65" s="2" customFormat="1" ht="16.5" customHeight="1">
      <c r="A275" s="35"/>
      <c r="B275" s="36"/>
      <c r="C275" s="216" t="s">
        <v>566</v>
      </c>
      <c r="D275" s="216" t="s">
        <v>342</v>
      </c>
      <c r="E275" s="217" t="s">
        <v>567</v>
      </c>
      <c r="F275" s="218" t="s">
        <v>568</v>
      </c>
      <c r="G275" s="219" t="s">
        <v>132</v>
      </c>
      <c r="H275" s="220">
        <v>18.568999999999999</v>
      </c>
      <c r="I275" s="221"/>
      <c r="J275" s="222">
        <f>ROUND(I275*H275,2)</f>
        <v>0</v>
      </c>
      <c r="K275" s="218" t="s">
        <v>133</v>
      </c>
      <c r="L275" s="223"/>
      <c r="M275" s="224" t="s">
        <v>19</v>
      </c>
      <c r="N275" s="225" t="s">
        <v>39</v>
      </c>
      <c r="O275" s="65"/>
      <c r="P275" s="183">
        <f>O275*H275</f>
        <v>0</v>
      </c>
      <c r="Q275" s="183">
        <v>1.29E-2</v>
      </c>
      <c r="R275" s="183">
        <f>Q275*H275</f>
        <v>0.23954009999999998</v>
      </c>
      <c r="S275" s="183">
        <v>0</v>
      </c>
      <c r="T275" s="184">
        <f>S275*H275</f>
        <v>0</v>
      </c>
      <c r="U275" s="35"/>
      <c r="V275" s="35"/>
      <c r="W275" s="35"/>
      <c r="X275" s="35"/>
      <c r="Y275" s="35"/>
      <c r="Z275" s="35"/>
      <c r="AA275" s="35"/>
      <c r="AB275" s="35"/>
      <c r="AC275" s="35"/>
      <c r="AD275" s="35"/>
      <c r="AE275" s="35"/>
      <c r="AR275" s="185" t="s">
        <v>301</v>
      </c>
      <c r="AT275" s="185" t="s">
        <v>342</v>
      </c>
      <c r="AU275" s="185" t="s">
        <v>78</v>
      </c>
      <c r="AY275" s="18" t="s">
        <v>126</v>
      </c>
      <c r="BE275" s="186">
        <f>IF(N275="základní",J275,0)</f>
        <v>0</v>
      </c>
      <c r="BF275" s="186">
        <f>IF(N275="snížená",J275,0)</f>
        <v>0</v>
      </c>
      <c r="BG275" s="186">
        <f>IF(N275="zákl. přenesená",J275,0)</f>
        <v>0</v>
      </c>
      <c r="BH275" s="186">
        <f>IF(N275="sníž. přenesená",J275,0)</f>
        <v>0</v>
      </c>
      <c r="BI275" s="186">
        <f>IF(N275="nulová",J275,0)</f>
        <v>0</v>
      </c>
      <c r="BJ275" s="18" t="s">
        <v>76</v>
      </c>
      <c r="BK275" s="186">
        <f>ROUND(I275*H275,2)</f>
        <v>0</v>
      </c>
      <c r="BL275" s="18" t="s">
        <v>208</v>
      </c>
      <c r="BM275" s="185" t="s">
        <v>569</v>
      </c>
    </row>
    <row r="276" spans="1:65" s="13" customFormat="1" ht="11.25">
      <c r="B276" s="192"/>
      <c r="C276" s="193"/>
      <c r="D276" s="194" t="s">
        <v>223</v>
      </c>
      <c r="E276" s="195" t="s">
        <v>19</v>
      </c>
      <c r="F276" s="196" t="s">
        <v>570</v>
      </c>
      <c r="G276" s="193"/>
      <c r="H276" s="197">
        <v>18.568999999999999</v>
      </c>
      <c r="I276" s="198"/>
      <c r="J276" s="193"/>
      <c r="K276" s="193"/>
      <c r="L276" s="199"/>
      <c r="M276" s="200"/>
      <c r="N276" s="201"/>
      <c r="O276" s="201"/>
      <c r="P276" s="201"/>
      <c r="Q276" s="201"/>
      <c r="R276" s="201"/>
      <c r="S276" s="201"/>
      <c r="T276" s="202"/>
      <c r="AT276" s="203" t="s">
        <v>223</v>
      </c>
      <c r="AU276" s="203" t="s">
        <v>78</v>
      </c>
      <c r="AV276" s="13" t="s">
        <v>78</v>
      </c>
      <c r="AW276" s="13" t="s">
        <v>30</v>
      </c>
      <c r="AX276" s="13" t="s">
        <v>76</v>
      </c>
      <c r="AY276" s="203" t="s">
        <v>126</v>
      </c>
    </row>
    <row r="277" spans="1:65" s="2" customFormat="1" ht="33" customHeight="1">
      <c r="A277" s="35"/>
      <c r="B277" s="36"/>
      <c r="C277" s="174" t="s">
        <v>571</v>
      </c>
      <c r="D277" s="174" t="s">
        <v>129</v>
      </c>
      <c r="E277" s="175" t="s">
        <v>572</v>
      </c>
      <c r="F277" s="176" t="s">
        <v>573</v>
      </c>
      <c r="G277" s="177" t="s">
        <v>132</v>
      </c>
      <c r="H277" s="178">
        <v>16.881</v>
      </c>
      <c r="I277" s="179"/>
      <c r="J277" s="180">
        <f>ROUND(I277*H277,2)</f>
        <v>0</v>
      </c>
      <c r="K277" s="176" t="s">
        <v>133</v>
      </c>
      <c r="L277" s="40"/>
      <c r="M277" s="181" t="s">
        <v>19</v>
      </c>
      <c r="N277" s="182" t="s">
        <v>39</v>
      </c>
      <c r="O277" s="65"/>
      <c r="P277" s="183">
        <f>O277*H277</f>
        <v>0</v>
      </c>
      <c r="Q277" s="183">
        <v>0</v>
      </c>
      <c r="R277" s="183">
        <f>Q277*H277</f>
        <v>0</v>
      </c>
      <c r="S277" s="183">
        <v>0</v>
      </c>
      <c r="T277" s="184">
        <f>S277*H277</f>
        <v>0</v>
      </c>
      <c r="U277" s="35"/>
      <c r="V277" s="35"/>
      <c r="W277" s="35"/>
      <c r="X277" s="35"/>
      <c r="Y277" s="35"/>
      <c r="Z277" s="35"/>
      <c r="AA277" s="35"/>
      <c r="AB277" s="35"/>
      <c r="AC277" s="35"/>
      <c r="AD277" s="35"/>
      <c r="AE277" s="35"/>
      <c r="AR277" s="185" t="s">
        <v>208</v>
      </c>
      <c r="AT277" s="185" t="s">
        <v>129</v>
      </c>
      <c r="AU277" s="185" t="s">
        <v>78</v>
      </c>
      <c r="AY277" s="18" t="s">
        <v>126</v>
      </c>
      <c r="BE277" s="186">
        <f>IF(N277="základní",J277,0)</f>
        <v>0</v>
      </c>
      <c r="BF277" s="186">
        <f>IF(N277="snížená",J277,0)</f>
        <v>0</v>
      </c>
      <c r="BG277" s="186">
        <f>IF(N277="zákl. přenesená",J277,0)</f>
        <v>0</v>
      </c>
      <c r="BH277" s="186">
        <f>IF(N277="sníž. přenesená",J277,0)</f>
        <v>0</v>
      </c>
      <c r="BI277" s="186">
        <f>IF(N277="nulová",J277,0)</f>
        <v>0</v>
      </c>
      <c r="BJ277" s="18" t="s">
        <v>76</v>
      </c>
      <c r="BK277" s="186">
        <f>ROUND(I277*H277,2)</f>
        <v>0</v>
      </c>
      <c r="BL277" s="18" t="s">
        <v>208</v>
      </c>
      <c r="BM277" s="185" t="s">
        <v>574</v>
      </c>
    </row>
    <row r="278" spans="1:65" s="2" customFormat="1" ht="11.25">
      <c r="A278" s="35"/>
      <c r="B278" s="36"/>
      <c r="C278" s="37"/>
      <c r="D278" s="187" t="s">
        <v>136</v>
      </c>
      <c r="E278" s="37"/>
      <c r="F278" s="188" t="s">
        <v>575</v>
      </c>
      <c r="G278" s="37"/>
      <c r="H278" s="37"/>
      <c r="I278" s="189"/>
      <c r="J278" s="37"/>
      <c r="K278" s="37"/>
      <c r="L278" s="40"/>
      <c r="M278" s="190"/>
      <c r="N278" s="191"/>
      <c r="O278" s="65"/>
      <c r="P278" s="65"/>
      <c r="Q278" s="65"/>
      <c r="R278" s="65"/>
      <c r="S278" s="65"/>
      <c r="T278" s="66"/>
      <c r="U278" s="35"/>
      <c r="V278" s="35"/>
      <c r="W278" s="35"/>
      <c r="X278" s="35"/>
      <c r="Y278" s="35"/>
      <c r="Z278" s="35"/>
      <c r="AA278" s="35"/>
      <c r="AB278" s="35"/>
      <c r="AC278" s="35"/>
      <c r="AD278" s="35"/>
      <c r="AE278" s="35"/>
      <c r="AT278" s="18" t="s">
        <v>136</v>
      </c>
      <c r="AU278" s="18" t="s">
        <v>78</v>
      </c>
    </row>
    <row r="279" spans="1:65" s="2" customFormat="1" ht="33" customHeight="1">
      <c r="A279" s="35"/>
      <c r="B279" s="36"/>
      <c r="C279" s="174" t="s">
        <v>576</v>
      </c>
      <c r="D279" s="174" t="s">
        <v>129</v>
      </c>
      <c r="E279" s="175" t="s">
        <v>577</v>
      </c>
      <c r="F279" s="176" t="s">
        <v>578</v>
      </c>
      <c r="G279" s="177" t="s">
        <v>132</v>
      </c>
      <c r="H279" s="178">
        <v>16.881</v>
      </c>
      <c r="I279" s="179"/>
      <c r="J279" s="180">
        <f>ROUND(I279*H279,2)</f>
        <v>0</v>
      </c>
      <c r="K279" s="176" t="s">
        <v>133</v>
      </c>
      <c r="L279" s="40"/>
      <c r="M279" s="181" t="s">
        <v>19</v>
      </c>
      <c r="N279" s="182" t="s">
        <v>39</v>
      </c>
      <c r="O279" s="65"/>
      <c r="P279" s="183">
        <f>O279*H279</f>
        <v>0</v>
      </c>
      <c r="Q279" s="183">
        <v>0</v>
      </c>
      <c r="R279" s="183">
        <f>Q279*H279</f>
        <v>0</v>
      </c>
      <c r="S279" s="183">
        <v>0</v>
      </c>
      <c r="T279" s="184">
        <f>S279*H279</f>
        <v>0</v>
      </c>
      <c r="U279" s="35"/>
      <c r="V279" s="35"/>
      <c r="W279" s="35"/>
      <c r="X279" s="35"/>
      <c r="Y279" s="35"/>
      <c r="Z279" s="35"/>
      <c r="AA279" s="35"/>
      <c r="AB279" s="35"/>
      <c r="AC279" s="35"/>
      <c r="AD279" s="35"/>
      <c r="AE279" s="35"/>
      <c r="AR279" s="185" t="s">
        <v>208</v>
      </c>
      <c r="AT279" s="185" t="s">
        <v>129</v>
      </c>
      <c r="AU279" s="185" t="s">
        <v>78</v>
      </c>
      <c r="AY279" s="18" t="s">
        <v>126</v>
      </c>
      <c r="BE279" s="186">
        <f>IF(N279="základní",J279,0)</f>
        <v>0</v>
      </c>
      <c r="BF279" s="186">
        <f>IF(N279="snížená",J279,0)</f>
        <v>0</v>
      </c>
      <c r="BG279" s="186">
        <f>IF(N279="zákl. přenesená",J279,0)</f>
        <v>0</v>
      </c>
      <c r="BH279" s="186">
        <f>IF(N279="sníž. přenesená",J279,0)</f>
        <v>0</v>
      </c>
      <c r="BI279" s="186">
        <f>IF(N279="nulová",J279,0)</f>
        <v>0</v>
      </c>
      <c r="BJ279" s="18" t="s">
        <v>76</v>
      </c>
      <c r="BK279" s="186">
        <f>ROUND(I279*H279,2)</f>
        <v>0</v>
      </c>
      <c r="BL279" s="18" t="s">
        <v>208</v>
      </c>
      <c r="BM279" s="185" t="s">
        <v>579</v>
      </c>
    </row>
    <row r="280" spans="1:65" s="2" customFormat="1" ht="11.25">
      <c r="A280" s="35"/>
      <c r="B280" s="36"/>
      <c r="C280" s="37"/>
      <c r="D280" s="187" t="s">
        <v>136</v>
      </c>
      <c r="E280" s="37"/>
      <c r="F280" s="188" t="s">
        <v>580</v>
      </c>
      <c r="G280" s="37"/>
      <c r="H280" s="37"/>
      <c r="I280" s="189"/>
      <c r="J280" s="37"/>
      <c r="K280" s="37"/>
      <c r="L280" s="40"/>
      <c r="M280" s="190"/>
      <c r="N280" s="191"/>
      <c r="O280" s="65"/>
      <c r="P280" s="65"/>
      <c r="Q280" s="65"/>
      <c r="R280" s="65"/>
      <c r="S280" s="65"/>
      <c r="T280" s="66"/>
      <c r="U280" s="35"/>
      <c r="V280" s="35"/>
      <c r="W280" s="35"/>
      <c r="X280" s="35"/>
      <c r="Y280" s="35"/>
      <c r="Z280" s="35"/>
      <c r="AA280" s="35"/>
      <c r="AB280" s="35"/>
      <c r="AC280" s="35"/>
      <c r="AD280" s="35"/>
      <c r="AE280" s="35"/>
      <c r="AT280" s="18" t="s">
        <v>136</v>
      </c>
      <c r="AU280" s="18" t="s">
        <v>78</v>
      </c>
    </row>
    <row r="281" spans="1:65" s="2" customFormat="1" ht="24.2" customHeight="1">
      <c r="A281" s="35"/>
      <c r="B281" s="36"/>
      <c r="C281" s="174" t="s">
        <v>581</v>
      </c>
      <c r="D281" s="174" t="s">
        <v>129</v>
      </c>
      <c r="E281" s="175" t="s">
        <v>582</v>
      </c>
      <c r="F281" s="176" t="s">
        <v>583</v>
      </c>
      <c r="G281" s="177" t="s">
        <v>175</v>
      </c>
      <c r="H281" s="178">
        <v>8.4</v>
      </c>
      <c r="I281" s="179"/>
      <c r="J281" s="180">
        <f>ROUND(I281*H281,2)</f>
        <v>0</v>
      </c>
      <c r="K281" s="176" t="s">
        <v>133</v>
      </c>
      <c r="L281" s="40"/>
      <c r="M281" s="181" t="s">
        <v>19</v>
      </c>
      <c r="N281" s="182" t="s">
        <v>39</v>
      </c>
      <c r="O281" s="65"/>
      <c r="P281" s="183">
        <f>O281*H281</f>
        <v>0</v>
      </c>
      <c r="Q281" s="183">
        <v>3.0000000000000001E-5</v>
      </c>
      <c r="R281" s="183">
        <f>Q281*H281</f>
        <v>2.52E-4</v>
      </c>
      <c r="S281" s="183">
        <v>0</v>
      </c>
      <c r="T281" s="184">
        <f>S281*H281</f>
        <v>0</v>
      </c>
      <c r="U281" s="35"/>
      <c r="V281" s="35"/>
      <c r="W281" s="35"/>
      <c r="X281" s="35"/>
      <c r="Y281" s="35"/>
      <c r="Z281" s="35"/>
      <c r="AA281" s="35"/>
      <c r="AB281" s="35"/>
      <c r="AC281" s="35"/>
      <c r="AD281" s="35"/>
      <c r="AE281" s="35"/>
      <c r="AR281" s="185" t="s">
        <v>208</v>
      </c>
      <c r="AT281" s="185" t="s">
        <v>129</v>
      </c>
      <c r="AU281" s="185" t="s">
        <v>78</v>
      </c>
      <c r="AY281" s="18" t="s">
        <v>126</v>
      </c>
      <c r="BE281" s="186">
        <f>IF(N281="základní",J281,0)</f>
        <v>0</v>
      </c>
      <c r="BF281" s="186">
        <f>IF(N281="snížená",J281,0)</f>
        <v>0</v>
      </c>
      <c r="BG281" s="186">
        <f>IF(N281="zákl. přenesená",J281,0)</f>
        <v>0</v>
      </c>
      <c r="BH281" s="186">
        <f>IF(N281="sníž. přenesená",J281,0)</f>
        <v>0</v>
      </c>
      <c r="BI281" s="186">
        <f>IF(N281="nulová",J281,0)</f>
        <v>0</v>
      </c>
      <c r="BJ281" s="18" t="s">
        <v>76</v>
      </c>
      <c r="BK281" s="186">
        <f>ROUND(I281*H281,2)</f>
        <v>0</v>
      </c>
      <c r="BL281" s="18" t="s">
        <v>208</v>
      </c>
      <c r="BM281" s="185" t="s">
        <v>584</v>
      </c>
    </row>
    <row r="282" spans="1:65" s="2" customFormat="1" ht="11.25">
      <c r="A282" s="35"/>
      <c r="B282" s="36"/>
      <c r="C282" s="37"/>
      <c r="D282" s="187" t="s">
        <v>136</v>
      </c>
      <c r="E282" s="37"/>
      <c r="F282" s="188" t="s">
        <v>585</v>
      </c>
      <c r="G282" s="37"/>
      <c r="H282" s="37"/>
      <c r="I282" s="189"/>
      <c r="J282" s="37"/>
      <c r="K282" s="37"/>
      <c r="L282" s="40"/>
      <c r="M282" s="190"/>
      <c r="N282" s="191"/>
      <c r="O282" s="65"/>
      <c r="P282" s="65"/>
      <c r="Q282" s="65"/>
      <c r="R282" s="65"/>
      <c r="S282" s="65"/>
      <c r="T282" s="66"/>
      <c r="U282" s="35"/>
      <c r="V282" s="35"/>
      <c r="W282" s="35"/>
      <c r="X282" s="35"/>
      <c r="Y282" s="35"/>
      <c r="Z282" s="35"/>
      <c r="AA282" s="35"/>
      <c r="AB282" s="35"/>
      <c r="AC282" s="35"/>
      <c r="AD282" s="35"/>
      <c r="AE282" s="35"/>
      <c r="AT282" s="18" t="s">
        <v>136</v>
      </c>
      <c r="AU282" s="18" t="s">
        <v>78</v>
      </c>
    </row>
    <row r="283" spans="1:65" s="2" customFormat="1" ht="24.2" customHeight="1">
      <c r="A283" s="35"/>
      <c r="B283" s="36"/>
      <c r="C283" s="174" t="s">
        <v>586</v>
      </c>
      <c r="D283" s="174" t="s">
        <v>129</v>
      </c>
      <c r="E283" s="175" t="s">
        <v>587</v>
      </c>
      <c r="F283" s="176" t="s">
        <v>588</v>
      </c>
      <c r="G283" s="177" t="s">
        <v>164</v>
      </c>
      <c r="H283" s="178">
        <v>6</v>
      </c>
      <c r="I283" s="179"/>
      <c r="J283" s="180">
        <f>ROUND(I283*H283,2)</f>
        <v>0</v>
      </c>
      <c r="K283" s="176" t="s">
        <v>133</v>
      </c>
      <c r="L283" s="40"/>
      <c r="M283" s="181" t="s">
        <v>19</v>
      </c>
      <c r="N283" s="182" t="s">
        <v>39</v>
      </c>
      <c r="O283" s="65"/>
      <c r="P283" s="183">
        <f>O283*H283</f>
        <v>0</v>
      </c>
      <c r="Q283" s="183">
        <v>0</v>
      </c>
      <c r="R283" s="183">
        <f>Q283*H283</f>
        <v>0</v>
      </c>
      <c r="S283" s="183">
        <v>0</v>
      </c>
      <c r="T283" s="184">
        <f>S283*H283</f>
        <v>0</v>
      </c>
      <c r="U283" s="35"/>
      <c r="V283" s="35"/>
      <c r="W283" s="35"/>
      <c r="X283" s="35"/>
      <c r="Y283" s="35"/>
      <c r="Z283" s="35"/>
      <c r="AA283" s="35"/>
      <c r="AB283" s="35"/>
      <c r="AC283" s="35"/>
      <c r="AD283" s="35"/>
      <c r="AE283" s="35"/>
      <c r="AR283" s="185" t="s">
        <v>208</v>
      </c>
      <c r="AT283" s="185" t="s">
        <v>129</v>
      </c>
      <c r="AU283" s="185" t="s">
        <v>78</v>
      </c>
      <c r="AY283" s="18" t="s">
        <v>126</v>
      </c>
      <c r="BE283" s="186">
        <f>IF(N283="základní",J283,0)</f>
        <v>0</v>
      </c>
      <c r="BF283" s="186">
        <f>IF(N283="snížená",J283,0)</f>
        <v>0</v>
      </c>
      <c r="BG283" s="186">
        <f>IF(N283="zákl. přenesená",J283,0)</f>
        <v>0</v>
      </c>
      <c r="BH283" s="186">
        <f>IF(N283="sníž. přenesená",J283,0)</f>
        <v>0</v>
      </c>
      <c r="BI283" s="186">
        <f>IF(N283="nulová",J283,0)</f>
        <v>0</v>
      </c>
      <c r="BJ283" s="18" t="s">
        <v>76</v>
      </c>
      <c r="BK283" s="186">
        <f>ROUND(I283*H283,2)</f>
        <v>0</v>
      </c>
      <c r="BL283" s="18" t="s">
        <v>208</v>
      </c>
      <c r="BM283" s="185" t="s">
        <v>589</v>
      </c>
    </row>
    <row r="284" spans="1:65" s="2" customFormat="1" ht="11.25">
      <c r="A284" s="35"/>
      <c r="B284" s="36"/>
      <c r="C284" s="37"/>
      <c r="D284" s="187" t="s">
        <v>136</v>
      </c>
      <c r="E284" s="37"/>
      <c r="F284" s="188" t="s">
        <v>590</v>
      </c>
      <c r="G284" s="37"/>
      <c r="H284" s="37"/>
      <c r="I284" s="189"/>
      <c r="J284" s="37"/>
      <c r="K284" s="37"/>
      <c r="L284" s="40"/>
      <c r="M284" s="190"/>
      <c r="N284" s="191"/>
      <c r="O284" s="65"/>
      <c r="P284" s="65"/>
      <c r="Q284" s="65"/>
      <c r="R284" s="65"/>
      <c r="S284" s="65"/>
      <c r="T284" s="66"/>
      <c r="U284" s="35"/>
      <c r="V284" s="35"/>
      <c r="W284" s="35"/>
      <c r="X284" s="35"/>
      <c r="Y284" s="35"/>
      <c r="Z284" s="35"/>
      <c r="AA284" s="35"/>
      <c r="AB284" s="35"/>
      <c r="AC284" s="35"/>
      <c r="AD284" s="35"/>
      <c r="AE284" s="35"/>
      <c r="AT284" s="18" t="s">
        <v>136</v>
      </c>
      <c r="AU284" s="18" t="s">
        <v>78</v>
      </c>
    </row>
    <row r="285" spans="1:65" s="2" customFormat="1" ht="24.2" customHeight="1">
      <c r="A285" s="35"/>
      <c r="B285" s="36"/>
      <c r="C285" s="174" t="s">
        <v>591</v>
      </c>
      <c r="D285" s="174" t="s">
        <v>129</v>
      </c>
      <c r="E285" s="175" t="s">
        <v>592</v>
      </c>
      <c r="F285" s="176" t="s">
        <v>593</v>
      </c>
      <c r="G285" s="177" t="s">
        <v>164</v>
      </c>
      <c r="H285" s="178">
        <v>2</v>
      </c>
      <c r="I285" s="179"/>
      <c r="J285" s="180">
        <f>ROUND(I285*H285,2)</f>
        <v>0</v>
      </c>
      <c r="K285" s="176" t="s">
        <v>133</v>
      </c>
      <c r="L285" s="40"/>
      <c r="M285" s="181" t="s">
        <v>19</v>
      </c>
      <c r="N285" s="182" t="s">
        <v>39</v>
      </c>
      <c r="O285" s="65"/>
      <c r="P285" s="183">
        <f>O285*H285</f>
        <v>0</v>
      </c>
      <c r="Q285" s="183">
        <v>0</v>
      </c>
      <c r="R285" s="183">
        <f>Q285*H285</f>
        <v>0</v>
      </c>
      <c r="S285" s="183">
        <v>0</v>
      </c>
      <c r="T285" s="184">
        <f>S285*H285</f>
        <v>0</v>
      </c>
      <c r="U285" s="35"/>
      <c r="V285" s="35"/>
      <c r="W285" s="35"/>
      <c r="X285" s="35"/>
      <c r="Y285" s="35"/>
      <c r="Z285" s="35"/>
      <c r="AA285" s="35"/>
      <c r="AB285" s="35"/>
      <c r="AC285" s="35"/>
      <c r="AD285" s="35"/>
      <c r="AE285" s="35"/>
      <c r="AR285" s="185" t="s">
        <v>208</v>
      </c>
      <c r="AT285" s="185" t="s">
        <v>129</v>
      </c>
      <c r="AU285" s="185" t="s">
        <v>78</v>
      </c>
      <c r="AY285" s="18" t="s">
        <v>126</v>
      </c>
      <c r="BE285" s="186">
        <f>IF(N285="základní",J285,0)</f>
        <v>0</v>
      </c>
      <c r="BF285" s="186">
        <f>IF(N285="snížená",J285,0)</f>
        <v>0</v>
      </c>
      <c r="BG285" s="186">
        <f>IF(N285="zákl. přenesená",J285,0)</f>
        <v>0</v>
      </c>
      <c r="BH285" s="186">
        <f>IF(N285="sníž. přenesená",J285,0)</f>
        <v>0</v>
      </c>
      <c r="BI285" s="186">
        <f>IF(N285="nulová",J285,0)</f>
        <v>0</v>
      </c>
      <c r="BJ285" s="18" t="s">
        <v>76</v>
      </c>
      <c r="BK285" s="186">
        <f>ROUND(I285*H285,2)</f>
        <v>0</v>
      </c>
      <c r="BL285" s="18" t="s">
        <v>208</v>
      </c>
      <c r="BM285" s="185" t="s">
        <v>594</v>
      </c>
    </row>
    <row r="286" spans="1:65" s="2" customFormat="1" ht="11.25">
      <c r="A286" s="35"/>
      <c r="B286" s="36"/>
      <c r="C286" s="37"/>
      <c r="D286" s="187" t="s">
        <v>136</v>
      </c>
      <c r="E286" s="37"/>
      <c r="F286" s="188" t="s">
        <v>595</v>
      </c>
      <c r="G286" s="37"/>
      <c r="H286" s="37"/>
      <c r="I286" s="189"/>
      <c r="J286" s="37"/>
      <c r="K286" s="37"/>
      <c r="L286" s="40"/>
      <c r="M286" s="190"/>
      <c r="N286" s="191"/>
      <c r="O286" s="65"/>
      <c r="P286" s="65"/>
      <c r="Q286" s="65"/>
      <c r="R286" s="65"/>
      <c r="S286" s="65"/>
      <c r="T286" s="66"/>
      <c r="U286" s="35"/>
      <c r="V286" s="35"/>
      <c r="W286" s="35"/>
      <c r="X286" s="35"/>
      <c r="Y286" s="35"/>
      <c r="Z286" s="35"/>
      <c r="AA286" s="35"/>
      <c r="AB286" s="35"/>
      <c r="AC286" s="35"/>
      <c r="AD286" s="35"/>
      <c r="AE286" s="35"/>
      <c r="AT286" s="18" t="s">
        <v>136</v>
      </c>
      <c r="AU286" s="18" t="s">
        <v>78</v>
      </c>
    </row>
    <row r="287" spans="1:65" s="2" customFormat="1" ht="24.2" customHeight="1">
      <c r="A287" s="35"/>
      <c r="B287" s="36"/>
      <c r="C287" s="174" t="s">
        <v>596</v>
      </c>
      <c r="D287" s="174" t="s">
        <v>129</v>
      </c>
      <c r="E287" s="175" t="s">
        <v>597</v>
      </c>
      <c r="F287" s="176" t="s">
        <v>598</v>
      </c>
      <c r="G287" s="177" t="s">
        <v>164</v>
      </c>
      <c r="H287" s="178">
        <v>12</v>
      </c>
      <c r="I287" s="179"/>
      <c r="J287" s="180">
        <f>ROUND(I287*H287,2)</f>
        <v>0</v>
      </c>
      <c r="K287" s="176" t="s">
        <v>133</v>
      </c>
      <c r="L287" s="40"/>
      <c r="M287" s="181" t="s">
        <v>19</v>
      </c>
      <c r="N287" s="182" t="s">
        <v>39</v>
      </c>
      <c r="O287" s="65"/>
      <c r="P287" s="183">
        <f>O287*H287</f>
        <v>0</v>
      </c>
      <c r="Q287" s="183">
        <v>0</v>
      </c>
      <c r="R287" s="183">
        <f>Q287*H287</f>
        <v>0</v>
      </c>
      <c r="S287" s="183">
        <v>0</v>
      </c>
      <c r="T287" s="184">
        <f>S287*H287</f>
        <v>0</v>
      </c>
      <c r="U287" s="35"/>
      <c r="V287" s="35"/>
      <c r="W287" s="35"/>
      <c r="X287" s="35"/>
      <c r="Y287" s="35"/>
      <c r="Z287" s="35"/>
      <c r="AA287" s="35"/>
      <c r="AB287" s="35"/>
      <c r="AC287" s="35"/>
      <c r="AD287" s="35"/>
      <c r="AE287" s="35"/>
      <c r="AR287" s="185" t="s">
        <v>208</v>
      </c>
      <c r="AT287" s="185" t="s">
        <v>129</v>
      </c>
      <c r="AU287" s="185" t="s">
        <v>78</v>
      </c>
      <c r="AY287" s="18" t="s">
        <v>126</v>
      </c>
      <c r="BE287" s="186">
        <f>IF(N287="základní",J287,0)</f>
        <v>0</v>
      </c>
      <c r="BF287" s="186">
        <f>IF(N287="snížená",J287,0)</f>
        <v>0</v>
      </c>
      <c r="BG287" s="186">
        <f>IF(N287="zákl. přenesená",J287,0)</f>
        <v>0</v>
      </c>
      <c r="BH287" s="186">
        <f>IF(N287="sníž. přenesená",J287,0)</f>
        <v>0</v>
      </c>
      <c r="BI287" s="186">
        <f>IF(N287="nulová",J287,0)</f>
        <v>0</v>
      </c>
      <c r="BJ287" s="18" t="s">
        <v>76</v>
      </c>
      <c r="BK287" s="186">
        <f>ROUND(I287*H287,2)</f>
        <v>0</v>
      </c>
      <c r="BL287" s="18" t="s">
        <v>208</v>
      </c>
      <c r="BM287" s="185" t="s">
        <v>599</v>
      </c>
    </row>
    <row r="288" spans="1:65" s="2" customFormat="1" ht="11.25">
      <c r="A288" s="35"/>
      <c r="B288" s="36"/>
      <c r="C288" s="37"/>
      <c r="D288" s="187" t="s">
        <v>136</v>
      </c>
      <c r="E288" s="37"/>
      <c r="F288" s="188" t="s">
        <v>600</v>
      </c>
      <c r="G288" s="37"/>
      <c r="H288" s="37"/>
      <c r="I288" s="189"/>
      <c r="J288" s="37"/>
      <c r="K288" s="37"/>
      <c r="L288" s="40"/>
      <c r="M288" s="190"/>
      <c r="N288" s="191"/>
      <c r="O288" s="65"/>
      <c r="P288" s="65"/>
      <c r="Q288" s="65"/>
      <c r="R288" s="65"/>
      <c r="S288" s="65"/>
      <c r="T288" s="66"/>
      <c r="U288" s="35"/>
      <c r="V288" s="35"/>
      <c r="W288" s="35"/>
      <c r="X288" s="35"/>
      <c r="Y288" s="35"/>
      <c r="Z288" s="35"/>
      <c r="AA288" s="35"/>
      <c r="AB288" s="35"/>
      <c r="AC288" s="35"/>
      <c r="AD288" s="35"/>
      <c r="AE288" s="35"/>
      <c r="AT288" s="18" t="s">
        <v>136</v>
      </c>
      <c r="AU288" s="18" t="s">
        <v>78</v>
      </c>
    </row>
    <row r="289" spans="1:65" s="2" customFormat="1" ht="24.2" customHeight="1">
      <c r="A289" s="35"/>
      <c r="B289" s="36"/>
      <c r="C289" s="174" t="s">
        <v>601</v>
      </c>
      <c r="D289" s="174" t="s">
        <v>129</v>
      </c>
      <c r="E289" s="175" t="s">
        <v>602</v>
      </c>
      <c r="F289" s="176" t="s">
        <v>603</v>
      </c>
      <c r="G289" s="177" t="s">
        <v>132</v>
      </c>
      <c r="H289" s="178">
        <v>16.881</v>
      </c>
      <c r="I289" s="179"/>
      <c r="J289" s="180">
        <f>ROUND(I289*H289,2)</f>
        <v>0</v>
      </c>
      <c r="K289" s="176" t="s">
        <v>133</v>
      </c>
      <c r="L289" s="40"/>
      <c r="M289" s="181" t="s">
        <v>19</v>
      </c>
      <c r="N289" s="182" t="s">
        <v>39</v>
      </c>
      <c r="O289" s="65"/>
      <c r="P289" s="183">
        <f>O289*H289</f>
        <v>0</v>
      </c>
      <c r="Q289" s="183">
        <v>4.5000000000000003E-5</v>
      </c>
      <c r="R289" s="183">
        <f>Q289*H289</f>
        <v>7.5964500000000009E-4</v>
      </c>
      <c r="S289" s="183">
        <v>0</v>
      </c>
      <c r="T289" s="184">
        <f>S289*H289</f>
        <v>0</v>
      </c>
      <c r="U289" s="35"/>
      <c r="V289" s="35"/>
      <c r="W289" s="35"/>
      <c r="X289" s="35"/>
      <c r="Y289" s="35"/>
      <c r="Z289" s="35"/>
      <c r="AA289" s="35"/>
      <c r="AB289" s="35"/>
      <c r="AC289" s="35"/>
      <c r="AD289" s="35"/>
      <c r="AE289" s="35"/>
      <c r="AR289" s="185" t="s">
        <v>208</v>
      </c>
      <c r="AT289" s="185" t="s">
        <v>129</v>
      </c>
      <c r="AU289" s="185" t="s">
        <v>78</v>
      </c>
      <c r="AY289" s="18" t="s">
        <v>126</v>
      </c>
      <c r="BE289" s="186">
        <f>IF(N289="základní",J289,0)</f>
        <v>0</v>
      </c>
      <c r="BF289" s="186">
        <f>IF(N289="snížená",J289,0)</f>
        <v>0</v>
      </c>
      <c r="BG289" s="186">
        <f>IF(N289="zákl. přenesená",J289,0)</f>
        <v>0</v>
      </c>
      <c r="BH289" s="186">
        <f>IF(N289="sníž. přenesená",J289,0)</f>
        <v>0</v>
      </c>
      <c r="BI289" s="186">
        <f>IF(N289="nulová",J289,0)</f>
        <v>0</v>
      </c>
      <c r="BJ289" s="18" t="s">
        <v>76</v>
      </c>
      <c r="BK289" s="186">
        <f>ROUND(I289*H289,2)</f>
        <v>0</v>
      </c>
      <c r="BL289" s="18" t="s">
        <v>208</v>
      </c>
      <c r="BM289" s="185" t="s">
        <v>604</v>
      </c>
    </row>
    <row r="290" spans="1:65" s="2" customFormat="1" ht="11.25">
      <c r="A290" s="35"/>
      <c r="B290" s="36"/>
      <c r="C290" s="37"/>
      <c r="D290" s="187" t="s">
        <v>136</v>
      </c>
      <c r="E290" s="37"/>
      <c r="F290" s="188" t="s">
        <v>605</v>
      </c>
      <c r="G290" s="37"/>
      <c r="H290" s="37"/>
      <c r="I290" s="189"/>
      <c r="J290" s="37"/>
      <c r="K290" s="37"/>
      <c r="L290" s="40"/>
      <c r="M290" s="190"/>
      <c r="N290" s="191"/>
      <c r="O290" s="65"/>
      <c r="P290" s="65"/>
      <c r="Q290" s="65"/>
      <c r="R290" s="65"/>
      <c r="S290" s="65"/>
      <c r="T290" s="66"/>
      <c r="U290" s="35"/>
      <c r="V290" s="35"/>
      <c r="W290" s="35"/>
      <c r="X290" s="35"/>
      <c r="Y290" s="35"/>
      <c r="Z290" s="35"/>
      <c r="AA290" s="35"/>
      <c r="AB290" s="35"/>
      <c r="AC290" s="35"/>
      <c r="AD290" s="35"/>
      <c r="AE290" s="35"/>
      <c r="AT290" s="18" t="s">
        <v>136</v>
      </c>
      <c r="AU290" s="18" t="s">
        <v>78</v>
      </c>
    </row>
    <row r="291" spans="1:65" s="2" customFormat="1" ht="44.25" customHeight="1">
      <c r="A291" s="35"/>
      <c r="B291" s="36"/>
      <c r="C291" s="174" t="s">
        <v>606</v>
      </c>
      <c r="D291" s="174" t="s">
        <v>129</v>
      </c>
      <c r="E291" s="175" t="s">
        <v>607</v>
      </c>
      <c r="F291" s="176" t="s">
        <v>608</v>
      </c>
      <c r="G291" s="177" t="s">
        <v>331</v>
      </c>
      <c r="H291" s="215"/>
      <c r="I291" s="179"/>
      <c r="J291" s="180">
        <f>ROUND(I291*H291,2)</f>
        <v>0</v>
      </c>
      <c r="K291" s="176" t="s">
        <v>133</v>
      </c>
      <c r="L291" s="40"/>
      <c r="M291" s="181" t="s">
        <v>19</v>
      </c>
      <c r="N291" s="182" t="s">
        <v>39</v>
      </c>
      <c r="O291" s="65"/>
      <c r="P291" s="183">
        <f>O291*H291</f>
        <v>0</v>
      </c>
      <c r="Q291" s="183">
        <v>0</v>
      </c>
      <c r="R291" s="183">
        <f>Q291*H291</f>
        <v>0</v>
      </c>
      <c r="S291" s="183">
        <v>0</v>
      </c>
      <c r="T291" s="184">
        <f>S291*H291</f>
        <v>0</v>
      </c>
      <c r="U291" s="35"/>
      <c r="V291" s="35"/>
      <c r="W291" s="35"/>
      <c r="X291" s="35"/>
      <c r="Y291" s="35"/>
      <c r="Z291" s="35"/>
      <c r="AA291" s="35"/>
      <c r="AB291" s="35"/>
      <c r="AC291" s="35"/>
      <c r="AD291" s="35"/>
      <c r="AE291" s="35"/>
      <c r="AR291" s="185" t="s">
        <v>208</v>
      </c>
      <c r="AT291" s="185" t="s">
        <v>129</v>
      </c>
      <c r="AU291" s="185" t="s">
        <v>78</v>
      </c>
      <c r="AY291" s="18" t="s">
        <v>126</v>
      </c>
      <c r="BE291" s="186">
        <f>IF(N291="základní",J291,0)</f>
        <v>0</v>
      </c>
      <c r="BF291" s="186">
        <f>IF(N291="snížená",J291,0)</f>
        <v>0</v>
      </c>
      <c r="BG291" s="186">
        <f>IF(N291="zákl. přenesená",J291,0)</f>
        <v>0</v>
      </c>
      <c r="BH291" s="186">
        <f>IF(N291="sníž. přenesená",J291,0)</f>
        <v>0</v>
      </c>
      <c r="BI291" s="186">
        <f>IF(N291="nulová",J291,0)</f>
        <v>0</v>
      </c>
      <c r="BJ291" s="18" t="s">
        <v>76</v>
      </c>
      <c r="BK291" s="186">
        <f>ROUND(I291*H291,2)</f>
        <v>0</v>
      </c>
      <c r="BL291" s="18" t="s">
        <v>208</v>
      </c>
      <c r="BM291" s="185" t="s">
        <v>609</v>
      </c>
    </row>
    <row r="292" spans="1:65" s="2" customFormat="1" ht="11.25">
      <c r="A292" s="35"/>
      <c r="B292" s="36"/>
      <c r="C292" s="37"/>
      <c r="D292" s="187" t="s">
        <v>136</v>
      </c>
      <c r="E292" s="37"/>
      <c r="F292" s="188" t="s">
        <v>610</v>
      </c>
      <c r="G292" s="37"/>
      <c r="H292" s="37"/>
      <c r="I292" s="189"/>
      <c r="J292" s="37"/>
      <c r="K292" s="37"/>
      <c r="L292" s="40"/>
      <c r="M292" s="190"/>
      <c r="N292" s="191"/>
      <c r="O292" s="65"/>
      <c r="P292" s="65"/>
      <c r="Q292" s="65"/>
      <c r="R292" s="65"/>
      <c r="S292" s="65"/>
      <c r="T292" s="66"/>
      <c r="U292" s="35"/>
      <c r="V292" s="35"/>
      <c r="W292" s="35"/>
      <c r="X292" s="35"/>
      <c r="Y292" s="35"/>
      <c r="Z292" s="35"/>
      <c r="AA292" s="35"/>
      <c r="AB292" s="35"/>
      <c r="AC292" s="35"/>
      <c r="AD292" s="35"/>
      <c r="AE292" s="35"/>
      <c r="AT292" s="18" t="s">
        <v>136</v>
      </c>
      <c r="AU292" s="18" t="s">
        <v>78</v>
      </c>
    </row>
    <row r="293" spans="1:65" s="12" customFormat="1" ht="22.9" customHeight="1">
      <c r="B293" s="158"/>
      <c r="C293" s="159"/>
      <c r="D293" s="160" t="s">
        <v>67</v>
      </c>
      <c r="E293" s="172" t="s">
        <v>611</v>
      </c>
      <c r="F293" s="172" t="s">
        <v>612</v>
      </c>
      <c r="G293" s="159"/>
      <c r="H293" s="159"/>
      <c r="I293" s="162"/>
      <c r="J293" s="173">
        <f>BK293</f>
        <v>0</v>
      </c>
      <c r="K293" s="159"/>
      <c r="L293" s="164"/>
      <c r="M293" s="165"/>
      <c r="N293" s="166"/>
      <c r="O293" s="166"/>
      <c r="P293" s="167">
        <f>SUM(P294:P305)</f>
        <v>0</v>
      </c>
      <c r="Q293" s="166"/>
      <c r="R293" s="167">
        <f>SUM(R294:R305)</f>
        <v>1.5664367159999998E-2</v>
      </c>
      <c r="S293" s="166"/>
      <c r="T293" s="168">
        <f>SUM(T294:T305)</f>
        <v>0</v>
      </c>
      <c r="AR293" s="169" t="s">
        <v>78</v>
      </c>
      <c r="AT293" s="170" t="s">
        <v>67</v>
      </c>
      <c r="AU293" s="170" t="s">
        <v>76</v>
      </c>
      <c r="AY293" s="169" t="s">
        <v>126</v>
      </c>
      <c r="BK293" s="171">
        <f>SUM(BK294:BK305)</f>
        <v>0</v>
      </c>
    </row>
    <row r="294" spans="1:65" s="2" customFormat="1" ht="33" customHeight="1">
      <c r="A294" s="35"/>
      <c r="B294" s="36"/>
      <c r="C294" s="174" t="s">
        <v>613</v>
      </c>
      <c r="D294" s="174" t="s">
        <v>129</v>
      </c>
      <c r="E294" s="175" t="s">
        <v>614</v>
      </c>
      <c r="F294" s="176" t="s">
        <v>615</v>
      </c>
      <c r="G294" s="177" t="s">
        <v>132</v>
      </c>
      <c r="H294" s="178">
        <v>8</v>
      </c>
      <c r="I294" s="179"/>
      <c r="J294" s="180">
        <f>ROUND(I294*H294,2)</f>
        <v>0</v>
      </c>
      <c r="K294" s="176" t="s">
        <v>133</v>
      </c>
      <c r="L294" s="40"/>
      <c r="M294" s="181" t="s">
        <v>19</v>
      </c>
      <c r="N294" s="182" t="s">
        <v>39</v>
      </c>
      <c r="O294" s="65"/>
      <c r="P294" s="183">
        <f>O294*H294</f>
        <v>0</v>
      </c>
      <c r="Q294" s="183">
        <v>0</v>
      </c>
      <c r="R294" s="183">
        <f>Q294*H294</f>
        <v>0</v>
      </c>
      <c r="S294" s="183">
        <v>0</v>
      </c>
      <c r="T294" s="184">
        <f>S294*H294</f>
        <v>0</v>
      </c>
      <c r="U294" s="35"/>
      <c r="V294" s="35"/>
      <c r="W294" s="35"/>
      <c r="X294" s="35"/>
      <c r="Y294" s="35"/>
      <c r="Z294" s="35"/>
      <c r="AA294" s="35"/>
      <c r="AB294" s="35"/>
      <c r="AC294" s="35"/>
      <c r="AD294" s="35"/>
      <c r="AE294" s="35"/>
      <c r="AR294" s="185" t="s">
        <v>134</v>
      </c>
      <c r="AT294" s="185" t="s">
        <v>129</v>
      </c>
      <c r="AU294" s="185" t="s">
        <v>78</v>
      </c>
      <c r="AY294" s="18" t="s">
        <v>126</v>
      </c>
      <c r="BE294" s="186">
        <f>IF(N294="základní",J294,0)</f>
        <v>0</v>
      </c>
      <c r="BF294" s="186">
        <f>IF(N294="snížená",J294,0)</f>
        <v>0</v>
      </c>
      <c r="BG294" s="186">
        <f>IF(N294="zákl. přenesená",J294,0)</f>
        <v>0</v>
      </c>
      <c r="BH294" s="186">
        <f>IF(N294="sníž. přenesená",J294,0)</f>
        <v>0</v>
      </c>
      <c r="BI294" s="186">
        <f>IF(N294="nulová",J294,0)</f>
        <v>0</v>
      </c>
      <c r="BJ294" s="18" t="s">
        <v>76</v>
      </c>
      <c r="BK294" s="186">
        <f>ROUND(I294*H294,2)</f>
        <v>0</v>
      </c>
      <c r="BL294" s="18" t="s">
        <v>134</v>
      </c>
      <c r="BM294" s="185" t="s">
        <v>616</v>
      </c>
    </row>
    <row r="295" spans="1:65" s="2" customFormat="1" ht="11.25">
      <c r="A295" s="35"/>
      <c r="B295" s="36"/>
      <c r="C295" s="37"/>
      <c r="D295" s="187" t="s">
        <v>136</v>
      </c>
      <c r="E295" s="37"/>
      <c r="F295" s="188" t="s">
        <v>617</v>
      </c>
      <c r="G295" s="37"/>
      <c r="H295" s="37"/>
      <c r="I295" s="189"/>
      <c r="J295" s="37"/>
      <c r="K295" s="37"/>
      <c r="L295" s="40"/>
      <c r="M295" s="190"/>
      <c r="N295" s="191"/>
      <c r="O295" s="65"/>
      <c r="P295" s="65"/>
      <c r="Q295" s="65"/>
      <c r="R295" s="65"/>
      <c r="S295" s="65"/>
      <c r="T295" s="66"/>
      <c r="U295" s="35"/>
      <c r="V295" s="35"/>
      <c r="W295" s="35"/>
      <c r="X295" s="35"/>
      <c r="Y295" s="35"/>
      <c r="Z295" s="35"/>
      <c r="AA295" s="35"/>
      <c r="AB295" s="35"/>
      <c r="AC295" s="35"/>
      <c r="AD295" s="35"/>
      <c r="AE295" s="35"/>
      <c r="AT295" s="18" t="s">
        <v>136</v>
      </c>
      <c r="AU295" s="18" t="s">
        <v>78</v>
      </c>
    </row>
    <row r="296" spans="1:65" s="2" customFormat="1" ht="37.9" customHeight="1">
      <c r="A296" s="35"/>
      <c r="B296" s="36"/>
      <c r="C296" s="174" t="s">
        <v>618</v>
      </c>
      <c r="D296" s="174" t="s">
        <v>129</v>
      </c>
      <c r="E296" s="175" t="s">
        <v>619</v>
      </c>
      <c r="F296" s="176" t="s">
        <v>620</v>
      </c>
      <c r="G296" s="177" t="s">
        <v>132</v>
      </c>
      <c r="H296" s="178">
        <v>6</v>
      </c>
      <c r="I296" s="179"/>
      <c r="J296" s="180">
        <f>ROUND(I296*H296,2)</f>
        <v>0</v>
      </c>
      <c r="K296" s="176" t="s">
        <v>133</v>
      </c>
      <c r="L296" s="40"/>
      <c r="M296" s="181" t="s">
        <v>19</v>
      </c>
      <c r="N296" s="182" t="s">
        <v>39</v>
      </c>
      <c r="O296" s="65"/>
      <c r="P296" s="183">
        <f>O296*H296</f>
        <v>0</v>
      </c>
      <c r="Q296" s="183">
        <v>0</v>
      </c>
      <c r="R296" s="183">
        <f>Q296*H296</f>
        <v>0</v>
      </c>
      <c r="S296" s="183">
        <v>0</v>
      </c>
      <c r="T296" s="184">
        <f>S296*H296</f>
        <v>0</v>
      </c>
      <c r="U296" s="35"/>
      <c r="V296" s="35"/>
      <c r="W296" s="35"/>
      <c r="X296" s="35"/>
      <c r="Y296" s="35"/>
      <c r="Z296" s="35"/>
      <c r="AA296" s="35"/>
      <c r="AB296" s="35"/>
      <c r="AC296" s="35"/>
      <c r="AD296" s="35"/>
      <c r="AE296" s="35"/>
      <c r="AR296" s="185" t="s">
        <v>134</v>
      </c>
      <c r="AT296" s="185" t="s">
        <v>129</v>
      </c>
      <c r="AU296" s="185" t="s">
        <v>78</v>
      </c>
      <c r="AY296" s="18" t="s">
        <v>126</v>
      </c>
      <c r="BE296" s="186">
        <f>IF(N296="základní",J296,0)</f>
        <v>0</v>
      </c>
      <c r="BF296" s="186">
        <f>IF(N296="snížená",J296,0)</f>
        <v>0</v>
      </c>
      <c r="BG296" s="186">
        <f>IF(N296="zákl. přenesená",J296,0)</f>
        <v>0</v>
      </c>
      <c r="BH296" s="186">
        <f>IF(N296="sníž. přenesená",J296,0)</f>
        <v>0</v>
      </c>
      <c r="BI296" s="186">
        <f>IF(N296="nulová",J296,0)</f>
        <v>0</v>
      </c>
      <c r="BJ296" s="18" t="s">
        <v>76</v>
      </c>
      <c r="BK296" s="186">
        <f>ROUND(I296*H296,2)</f>
        <v>0</v>
      </c>
      <c r="BL296" s="18" t="s">
        <v>134</v>
      </c>
      <c r="BM296" s="185" t="s">
        <v>621</v>
      </c>
    </row>
    <row r="297" spans="1:65" s="2" customFormat="1" ht="11.25">
      <c r="A297" s="35"/>
      <c r="B297" s="36"/>
      <c r="C297" s="37"/>
      <c r="D297" s="187" t="s">
        <v>136</v>
      </c>
      <c r="E297" s="37"/>
      <c r="F297" s="188" t="s">
        <v>622</v>
      </c>
      <c r="G297" s="37"/>
      <c r="H297" s="37"/>
      <c r="I297" s="189"/>
      <c r="J297" s="37"/>
      <c r="K297" s="37"/>
      <c r="L297" s="40"/>
      <c r="M297" s="190"/>
      <c r="N297" s="191"/>
      <c r="O297" s="65"/>
      <c r="P297" s="65"/>
      <c r="Q297" s="65"/>
      <c r="R297" s="65"/>
      <c r="S297" s="65"/>
      <c r="T297" s="66"/>
      <c r="U297" s="35"/>
      <c r="V297" s="35"/>
      <c r="W297" s="35"/>
      <c r="X297" s="35"/>
      <c r="Y297" s="35"/>
      <c r="Z297" s="35"/>
      <c r="AA297" s="35"/>
      <c r="AB297" s="35"/>
      <c r="AC297" s="35"/>
      <c r="AD297" s="35"/>
      <c r="AE297" s="35"/>
      <c r="AT297" s="18" t="s">
        <v>136</v>
      </c>
      <c r="AU297" s="18" t="s">
        <v>78</v>
      </c>
    </row>
    <row r="298" spans="1:65" s="2" customFormat="1" ht="24.2" customHeight="1">
      <c r="A298" s="35"/>
      <c r="B298" s="36"/>
      <c r="C298" s="174" t="s">
        <v>623</v>
      </c>
      <c r="D298" s="174" t="s">
        <v>129</v>
      </c>
      <c r="E298" s="175" t="s">
        <v>624</v>
      </c>
      <c r="F298" s="176" t="s">
        <v>625</v>
      </c>
      <c r="G298" s="177" t="s">
        <v>132</v>
      </c>
      <c r="H298" s="178">
        <v>33.96</v>
      </c>
      <c r="I298" s="179"/>
      <c r="J298" s="180">
        <f>ROUND(I298*H298,2)</f>
        <v>0</v>
      </c>
      <c r="K298" s="176" t="s">
        <v>133</v>
      </c>
      <c r="L298" s="40"/>
      <c r="M298" s="181" t="s">
        <v>19</v>
      </c>
      <c r="N298" s="182" t="s">
        <v>39</v>
      </c>
      <c r="O298" s="65"/>
      <c r="P298" s="183">
        <f>O298*H298</f>
        <v>0</v>
      </c>
      <c r="Q298" s="183">
        <v>0</v>
      </c>
      <c r="R298" s="183">
        <f>Q298*H298</f>
        <v>0</v>
      </c>
      <c r="S298" s="183">
        <v>0</v>
      </c>
      <c r="T298" s="184">
        <f>S298*H298</f>
        <v>0</v>
      </c>
      <c r="U298" s="35"/>
      <c r="V298" s="35"/>
      <c r="W298" s="35"/>
      <c r="X298" s="35"/>
      <c r="Y298" s="35"/>
      <c r="Z298" s="35"/>
      <c r="AA298" s="35"/>
      <c r="AB298" s="35"/>
      <c r="AC298" s="35"/>
      <c r="AD298" s="35"/>
      <c r="AE298" s="35"/>
      <c r="AR298" s="185" t="s">
        <v>208</v>
      </c>
      <c r="AT298" s="185" t="s">
        <v>129</v>
      </c>
      <c r="AU298" s="185" t="s">
        <v>78</v>
      </c>
      <c r="AY298" s="18" t="s">
        <v>126</v>
      </c>
      <c r="BE298" s="186">
        <f>IF(N298="základní",J298,0)</f>
        <v>0</v>
      </c>
      <c r="BF298" s="186">
        <f>IF(N298="snížená",J298,0)</f>
        <v>0</v>
      </c>
      <c r="BG298" s="186">
        <f>IF(N298="zákl. přenesená",J298,0)</f>
        <v>0</v>
      </c>
      <c r="BH298" s="186">
        <f>IF(N298="sníž. přenesená",J298,0)</f>
        <v>0</v>
      </c>
      <c r="BI298" s="186">
        <f>IF(N298="nulová",J298,0)</f>
        <v>0</v>
      </c>
      <c r="BJ298" s="18" t="s">
        <v>76</v>
      </c>
      <c r="BK298" s="186">
        <f>ROUND(I298*H298,2)</f>
        <v>0</v>
      </c>
      <c r="BL298" s="18" t="s">
        <v>208</v>
      </c>
      <c r="BM298" s="185" t="s">
        <v>626</v>
      </c>
    </row>
    <row r="299" spans="1:65" s="2" customFormat="1" ht="11.25">
      <c r="A299" s="35"/>
      <c r="B299" s="36"/>
      <c r="C299" s="37"/>
      <c r="D299" s="187" t="s">
        <v>136</v>
      </c>
      <c r="E299" s="37"/>
      <c r="F299" s="188" t="s">
        <v>627</v>
      </c>
      <c r="G299" s="37"/>
      <c r="H299" s="37"/>
      <c r="I299" s="189"/>
      <c r="J299" s="37"/>
      <c r="K299" s="37"/>
      <c r="L299" s="40"/>
      <c r="M299" s="190"/>
      <c r="N299" s="191"/>
      <c r="O299" s="65"/>
      <c r="P299" s="65"/>
      <c r="Q299" s="65"/>
      <c r="R299" s="65"/>
      <c r="S299" s="65"/>
      <c r="T299" s="66"/>
      <c r="U299" s="35"/>
      <c r="V299" s="35"/>
      <c r="W299" s="35"/>
      <c r="X299" s="35"/>
      <c r="Y299" s="35"/>
      <c r="Z299" s="35"/>
      <c r="AA299" s="35"/>
      <c r="AB299" s="35"/>
      <c r="AC299" s="35"/>
      <c r="AD299" s="35"/>
      <c r="AE299" s="35"/>
      <c r="AT299" s="18" t="s">
        <v>136</v>
      </c>
      <c r="AU299" s="18" t="s">
        <v>78</v>
      </c>
    </row>
    <row r="300" spans="1:65" s="2" customFormat="1" ht="33" customHeight="1">
      <c r="A300" s="35"/>
      <c r="B300" s="36"/>
      <c r="C300" s="174" t="s">
        <v>628</v>
      </c>
      <c r="D300" s="174" t="s">
        <v>129</v>
      </c>
      <c r="E300" s="175" t="s">
        <v>629</v>
      </c>
      <c r="F300" s="176" t="s">
        <v>630</v>
      </c>
      <c r="G300" s="177" t="s">
        <v>175</v>
      </c>
      <c r="H300" s="178">
        <v>8.4</v>
      </c>
      <c r="I300" s="179"/>
      <c r="J300" s="180">
        <f>ROUND(I300*H300,2)</f>
        <v>0</v>
      </c>
      <c r="K300" s="176" t="s">
        <v>133</v>
      </c>
      <c r="L300" s="40"/>
      <c r="M300" s="181" t="s">
        <v>19</v>
      </c>
      <c r="N300" s="182" t="s">
        <v>39</v>
      </c>
      <c r="O300" s="65"/>
      <c r="P300" s="183">
        <f>O300*H300</f>
        <v>0</v>
      </c>
      <c r="Q300" s="183">
        <v>1.1559899999999999E-5</v>
      </c>
      <c r="R300" s="183">
        <f>Q300*H300</f>
        <v>9.7103159999999993E-5</v>
      </c>
      <c r="S300" s="183">
        <v>0</v>
      </c>
      <c r="T300" s="184">
        <f>S300*H300</f>
        <v>0</v>
      </c>
      <c r="U300" s="35"/>
      <c r="V300" s="35"/>
      <c r="W300" s="35"/>
      <c r="X300" s="35"/>
      <c r="Y300" s="35"/>
      <c r="Z300" s="35"/>
      <c r="AA300" s="35"/>
      <c r="AB300" s="35"/>
      <c r="AC300" s="35"/>
      <c r="AD300" s="35"/>
      <c r="AE300" s="35"/>
      <c r="AR300" s="185" t="s">
        <v>208</v>
      </c>
      <c r="AT300" s="185" t="s">
        <v>129</v>
      </c>
      <c r="AU300" s="185" t="s">
        <v>78</v>
      </c>
      <c r="AY300" s="18" t="s">
        <v>126</v>
      </c>
      <c r="BE300" s="186">
        <f>IF(N300="základní",J300,0)</f>
        <v>0</v>
      </c>
      <c r="BF300" s="186">
        <f>IF(N300="snížená",J300,0)</f>
        <v>0</v>
      </c>
      <c r="BG300" s="186">
        <f>IF(N300="zákl. přenesená",J300,0)</f>
        <v>0</v>
      </c>
      <c r="BH300" s="186">
        <f>IF(N300="sníž. přenesená",J300,0)</f>
        <v>0</v>
      </c>
      <c r="BI300" s="186">
        <f>IF(N300="nulová",J300,0)</f>
        <v>0</v>
      </c>
      <c r="BJ300" s="18" t="s">
        <v>76</v>
      </c>
      <c r="BK300" s="186">
        <f>ROUND(I300*H300,2)</f>
        <v>0</v>
      </c>
      <c r="BL300" s="18" t="s">
        <v>208</v>
      </c>
      <c r="BM300" s="185" t="s">
        <v>631</v>
      </c>
    </row>
    <row r="301" spans="1:65" s="2" customFormat="1" ht="11.25">
      <c r="A301" s="35"/>
      <c r="B301" s="36"/>
      <c r="C301" s="37"/>
      <c r="D301" s="187" t="s">
        <v>136</v>
      </c>
      <c r="E301" s="37"/>
      <c r="F301" s="188" t="s">
        <v>632</v>
      </c>
      <c r="G301" s="37"/>
      <c r="H301" s="37"/>
      <c r="I301" s="189"/>
      <c r="J301" s="37"/>
      <c r="K301" s="37"/>
      <c r="L301" s="40"/>
      <c r="M301" s="190"/>
      <c r="N301" s="191"/>
      <c r="O301" s="65"/>
      <c r="P301" s="65"/>
      <c r="Q301" s="65"/>
      <c r="R301" s="65"/>
      <c r="S301" s="65"/>
      <c r="T301" s="66"/>
      <c r="U301" s="35"/>
      <c r="V301" s="35"/>
      <c r="W301" s="35"/>
      <c r="X301" s="35"/>
      <c r="Y301" s="35"/>
      <c r="Z301" s="35"/>
      <c r="AA301" s="35"/>
      <c r="AB301" s="35"/>
      <c r="AC301" s="35"/>
      <c r="AD301" s="35"/>
      <c r="AE301" s="35"/>
      <c r="AT301" s="18" t="s">
        <v>136</v>
      </c>
      <c r="AU301" s="18" t="s">
        <v>78</v>
      </c>
    </row>
    <row r="302" spans="1:65" s="2" customFormat="1" ht="33" customHeight="1">
      <c r="A302" s="35"/>
      <c r="B302" s="36"/>
      <c r="C302" s="174" t="s">
        <v>633</v>
      </c>
      <c r="D302" s="174" t="s">
        <v>129</v>
      </c>
      <c r="E302" s="175" t="s">
        <v>634</v>
      </c>
      <c r="F302" s="176" t="s">
        <v>635</v>
      </c>
      <c r="G302" s="177" t="s">
        <v>132</v>
      </c>
      <c r="H302" s="178">
        <v>33.96</v>
      </c>
      <c r="I302" s="179"/>
      <c r="J302" s="180">
        <f>ROUND(I302*H302,2)</f>
        <v>0</v>
      </c>
      <c r="K302" s="176" t="s">
        <v>133</v>
      </c>
      <c r="L302" s="40"/>
      <c r="M302" s="181" t="s">
        <v>19</v>
      </c>
      <c r="N302" s="182" t="s">
        <v>39</v>
      </c>
      <c r="O302" s="65"/>
      <c r="P302" s="183">
        <f>O302*H302</f>
        <v>0</v>
      </c>
      <c r="Q302" s="183">
        <v>2.0000000000000001E-4</v>
      </c>
      <c r="R302" s="183">
        <f>Q302*H302</f>
        <v>6.7920000000000003E-3</v>
      </c>
      <c r="S302" s="183">
        <v>0</v>
      </c>
      <c r="T302" s="184">
        <f>S302*H302</f>
        <v>0</v>
      </c>
      <c r="U302" s="35"/>
      <c r="V302" s="35"/>
      <c r="W302" s="35"/>
      <c r="X302" s="35"/>
      <c r="Y302" s="35"/>
      <c r="Z302" s="35"/>
      <c r="AA302" s="35"/>
      <c r="AB302" s="35"/>
      <c r="AC302" s="35"/>
      <c r="AD302" s="35"/>
      <c r="AE302" s="35"/>
      <c r="AR302" s="185" t="s">
        <v>208</v>
      </c>
      <c r="AT302" s="185" t="s">
        <v>129</v>
      </c>
      <c r="AU302" s="185" t="s">
        <v>78</v>
      </c>
      <c r="AY302" s="18" t="s">
        <v>126</v>
      </c>
      <c r="BE302" s="186">
        <f>IF(N302="základní",J302,0)</f>
        <v>0</v>
      </c>
      <c r="BF302" s="186">
        <f>IF(N302="snížená",J302,0)</f>
        <v>0</v>
      </c>
      <c r="BG302" s="186">
        <f>IF(N302="zákl. přenesená",J302,0)</f>
        <v>0</v>
      </c>
      <c r="BH302" s="186">
        <f>IF(N302="sníž. přenesená",J302,0)</f>
        <v>0</v>
      </c>
      <c r="BI302" s="186">
        <f>IF(N302="nulová",J302,0)</f>
        <v>0</v>
      </c>
      <c r="BJ302" s="18" t="s">
        <v>76</v>
      </c>
      <c r="BK302" s="186">
        <f>ROUND(I302*H302,2)</f>
        <v>0</v>
      </c>
      <c r="BL302" s="18" t="s">
        <v>208</v>
      </c>
      <c r="BM302" s="185" t="s">
        <v>636</v>
      </c>
    </row>
    <row r="303" spans="1:65" s="2" customFormat="1" ht="11.25">
      <c r="A303" s="35"/>
      <c r="B303" s="36"/>
      <c r="C303" s="37"/>
      <c r="D303" s="187" t="s">
        <v>136</v>
      </c>
      <c r="E303" s="37"/>
      <c r="F303" s="188" t="s">
        <v>637</v>
      </c>
      <c r="G303" s="37"/>
      <c r="H303" s="37"/>
      <c r="I303" s="189"/>
      <c r="J303" s="37"/>
      <c r="K303" s="37"/>
      <c r="L303" s="40"/>
      <c r="M303" s="190"/>
      <c r="N303" s="191"/>
      <c r="O303" s="65"/>
      <c r="P303" s="65"/>
      <c r="Q303" s="65"/>
      <c r="R303" s="65"/>
      <c r="S303" s="65"/>
      <c r="T303" s="66"/>
      <c r="U303" s="35"/>
      <c r="V303" s="35"/>
      <c r="W303" s="35"/>
      <c r="X303" s="35"/>
      <c r="Y303" s="35"/>
      <c r="Z303" s="35"/>
      <c r="AA303" s="35"/>
      <c r="AB303" s="35"/>
      <c r="AC303" s="35"/>
      <c r="AD303" s="35"/>
      <c r="AE303" s="35"/>
      <c r="AT303" s="18" t="s">
        <v>136</v>
      </c>
      <c r="AU303" s="18" t="s">
        <v>78</v>
      </c>
    </row>
    <row r="304" spans="1:65" s="2" customFormat="1" ht="37.9" customHeight="1">
      <c r="A304" s="35"/>
      <c r="B304" s="36"/>
      <c r="C304" s="174" t="s">
        <v>638</v>
      </c>
      <c r="D304" s="174" t="s">
        <v>129</v>
      </c>
      <c r="E304" s="175" t="s">
        <v>639</v>
      </c>
      <c r="F304" s="176" t="s">
        <v>640</v>
      </c>
      <c r="G304" s="177" t="s">
        <v>132</v>
      </c>
      <c r="H304" s="178">
        <v>33.96</v>
      </c>
      <c r="I304" s="179"/>
      <c r="J304" s="180">
        <f>ROUND(I304*H304,2)</f>
        <v>0</v>
      </c>
      <c r="K304" s="176" t="s">
        <v>133</v>
      </c>
      <c r="L304" s="40"/>
      <c r="M304" s="181" t="s">
        <v>19</v>
      </c>
      <c r="N304" s="182" t="s">
        <v>39</v>
      </c>
      <c r="O304" s="65"/>
      <c r="P304" s="183">
        <f>O304*H304</f>
        <v>0</v>
      </c>
      <c r="Q304" s="183">
        <v>2.5839999999999999E-4</v>
      </c>
      <c r="R304" s="183">
        <f>Q304*H304</f>
        <v>8.7752639999999996E-3</v>
      </c>
      <c r="S304" s="183">
        <v>0</v>
      </c>
      <c r="T304" s="184">
        <f>S304*H304</f>
        <v>0</v>
      </c>
      <c r="U304" s="35"/>
      <c r="V304" s="35"/>
      <c r="W304" s="35"/>
      <c r="X304" s="35"/>
      <c r="Y304" s="35"/>
      <c r="Z304" s="35"/>
      <c r="AA304" s="35"/>
      <c r="AB304" s="35"/>
      <c r="AC304" s="35"/>
      <c r="AD304" s="35"/>
      <c r="AE304" s="35"/>
      <c r="AR304" s="185" t="s">
        <v>208</v>
      </c>
      <c r="AT304" s="185" t="s">
        <v>129</v>
      </c>
      <c r="AU304" s="185" t="s">
        <v>78</v>
      </c>
      <c r="AY304" s="18" t="s">
        <v>126</v>
      </c>
      <c r="BE304" s="186">
        <f>IF(N304="základní",J304,0)</f>
        <v>0</v>
      </c>
      <c r="BF304" s="186">
        <f>IF(N304="snížená",J304,0)</f>
        <v>0</v>
      </c>
      <c r="BG304" s="186">
        <f>IF(N304="zákl. přenesená",J304,0)</f>
        <v>0</v>
      </c>
      <c r="BH304" s="186">
        <f>IF(N304="sníž. přenesená",J304,0)</f>
        <v>0</v>
      </c>
      <c r="BI304" s="186">
        <f>IF(N304="nulová",J304,0)</f>
        <v>0</v>
      </c>
      <c r="BJ304" s="18" t="s">
        <v>76</v>
      </c>
      <c r="BK304" s="186">
        <f>ROUND(I304*H304,2)</f>
        <v>0</v>
      </c>
      <c r="BL304" s="18" t="s">
        <v>208</v>
      </c>
      <c r="BM304" s="185" t="s">
        <v>641</v>
      </c>
    </row>
    <row r="305" spans="1:65" s="2" customFormat="1" ht="11.25">
      <c r="A305" s="35"/>
      <c r="B305" s="36"/>
      <c r="C305" s="37"/>
      <c r="D305" s="187" t="s">
        <v>136</v>
      </c>
      <c r="E305" s="37"/>
      <c r="F305" s="188" t="s">
        <v>642</v>
      </c>
      <c r="G305" s="37"/>
      <c r="H305" s="37"/>
      <c r="I305" s="189"/>
      <c r="J305" s="37"/>
      <c r="K305" s="37"/>
      <c r="L305" s="40"/>
      <c r="M305" s="190"/>
      <c r="N305" s="191"/>
      <c r="O305" s="65"/>
      <c r="P305" s="65"/>
      <c r="Q305" s="65"/>
      <c r="R305" s="65"/>
      <c r="S305" s="65"/>
      <c r="T305" s="66"/>
      <c r="U305" s="35"/>
      <c r="V305" s="35"/>
      <c r="W305" s="35"/>
      <c r="X305" s="35"/>
      <c r="Y305" s="35"/>
      <c r="Z305" s="35"/>
      <c r="AA305" s="35"/>
      <c r="AB305" s="35"/>
      <c r="AC305" s="35"/>
      <c r="AD305" s="35"/>
      <c r="AE305" s="35"/>
      <c r="AT305" s="18" t="s">
        <v>136</v>
      </c>
      <c r="AU305" s="18" t="s">
        <v>78</v>
      </c>
    </row>
    <row r="306" spans="1:65" s="12" customFormat="1" ht="25.9" customHeight="1">
      <c r="B306" s="158"/>
      <c r="C306" s="159"/>
      <c r="D306" s="160" t="s">
        <v>67</v>
      </c>
      <c r="E306" s="161" t="s">
        <v>643</v>
      </c>
      <c r="F306" s="161" t="s">
        <v>644</v>
      </c>
      <c r="G306" s="159"/>
      <c r="H306" s="159"/>
      <c r="I306" s="162"/>
      <c r="J306" s="163">
        <f>BK306</f>
        <v>0</v>
      </c>
      <c r="K306" s="159"/>
      <c r="L306" s="164"/>
      <c r="M306" s="165"/>
      <c r="N306" s="166"/>
      <c r="O306" s="166"/>
      <c r="P306" s="167">
        <f>SUM(P307:P312)</f>
        <v>0</v>
      </c>
      <c r="Q306" s="166"/>
      <c r="R306" s="167">
        <f>SUM(R307:R312)</f>
        <v>0</v>
      </c>
      <c r="S306" s="166"/>
      <c r="T306" s="168">
        <f>SUM(T307:T312)</f>
        <v>0</v>
      </c>
      <c r="AR306" s="169" t="s">
        <v>134</v>
      </c>
      <c r="AT306" s="170" t="s">
        <v>67</v>
      </c>
      <c r="AU306" s="170" t="s">
        <v>68</v>
      </c>
      <c r="AY306" s="169" t="s">
        <v>126</v>
      </c>
      <c r="BK306" s="171">
        <f>SUM(BK307:BK312)</f>
        <v>0</v>
      </c>
    </row>
    <row r="307" spans="1:65" s="2" customFormat="1" ht="24.2" customHeight="1">
      <c r="A307" s="35"/>
      <c r="B307" s="36"/>
      <c r="C307" s="174" t="s">
        <v>645</v>
      </c>
      <c r="D307" s="174" t="s">
        <v>129</v>
      </c>
      <c r="E307" s="175" t="s">
        <v>646</v>
      </c>
      <c r="F307" s="176" t="s">
        <v>647</v>
      </c>
      <c r="G307" s="177" t="s">
        <v>648</v>
      </c>
      <c r="H307" s="178">
        <v>6</v>
      </c>
      <c r="I307" s="179"/>
      <c r="J307" s="180">
        <f>ROUND(I307*H307,2)</f>
        <v>0</v>
      </c>
      <c r="K307" s="176" t="s">
        <v>133</v>
      </c>
      <c r="L307" s="40"/>
      <c r="M307" s="181" t="s">
        <v>19</v>
      </c>
      <c r="N307" s="182" t="s">
        <v>39</v>
      </c>
      <c r="O307" s="65"/>
      <c r="P307" s="183">
        <f>O307*H307</f>
        <v>0</v>
      </c>
      <c r="Q307" s="183">
        <v>0</v>
      </c>
      <c r="R307" s="183">
        <f>Q307*H307</f>
        <v>0</v>
      </c>
      <c r="S307" s="183">
        <v>0</v>
      </c>
      <c r="T307" s="184">
        <f>S307*H307</f>
        <v>0</v>
      </c>
      <c r="U307" s="35"/>
      <c r="V307" s="35"/>
      <c r="W307" s="35"/>
      <c r="X307" s="35"/>
      <c r="Y307" s="35"/>
      <c r="Z307" s="35"/>
      <c r="AA307" s="35"/>
      <c r="AB307" s="35"/>
      <c r="AC307" s="35"/>
      <c r="AD307" s="35"/>
      <c r="AE307" s="35"/>
      <c r="AR307" s="185" t="s">
        <v>649</v>
      </c>
      <c r="AT307" s="185" t="s">
        <v>129</v>
      </c>
      <c r="AU307" s="185" t="s">
        <v>76</v>
      </c>
      <c r="AY307" s="18" t="s">
        <v>126</v>
      </c>
      <c r="BE307" s="186">
        <f>IF(N307="základní",J307,0)</f>
        <v>0</v>
      </c>
      <c r="BF307" s="186">
        <f>IF(N307="snížená",J307,0)</f>
        <v>0</v>
      </c>
      <c r="BG307" s="186">
        <f>IF(N307="zákl. přenesená",J307,0)</f>
        <v>0</v>
      </c>
      <c r="BH307" s="186">
        <f>IF(N307="sníž. přenesená",J307,0)</f>
        <v>0</v>
      </c>
      <c r="BI307" s="186">
        <f>IF(N307="nulová",J307,0)</f>
        <v>0</v>
      </c>
      <c r="BJ307" s="18" t="s">
        <v>76</v>
      </c>
      <c r="BK307" s="186">
        <f>ROUND(I307*H307,2)</f>
        <v>0</v>
      </c>
      <c r="BL307" s="18" t="s">
        <v>649</v>
      </c>
      <c r="BM307" s="185" t="s">
        <v>650</v>
      </c>
    </row>
    <row r="308" spans="1:65" s="2" customFormat="1" ht="11.25">
      <c r="A308" s="35"/>
      <c r="B308" s="36"/>
      <c r="C308" s="37"/>
      <c r="D308" s="187" t="s">
        <v>136</v>
      </c>
      <c r="E308" s="37"/>
      <c r="F308" s="188" t="s">
        <v>651</v>
      </c>
      <c r="G308" s="37"/>
      <c r="H308" s="37"/>
      <c r="I308" s="189"/>
      <c r="J308" s="37"/>
      <c r="K308" s="37"/>
      <c r="L308" s="40"/>
      <c r="M308" s="190"/>
      <c r="N308" s="191"/>
      <c r="O308" s="65"/>
      <c r="P308" s="65"/>
      <c r="Q308" s="65"/>
      <c r="R308" s="65"/>
      <c r="S308" s="65"/>
      <c r="T308" s="66"/>
      <c r="U308" s="35"/>
      <c r="V308" s="35"/>
      <c r="W308" s="35"/>
      <c r="X308" s="35"/>
      <c r="Y308" s="35"/>
      <c r="Z308" s="35"/>
      <c r="AA308" s="35"/>
      <c r="AB308" s="35"/>
      <c r="AC308" s="35"/>
      <c r="AD308" s="35"/>
      <c r="AE308" s="35"/>
      <c r="AT308" s="18" t="s">
        <v>136</v>
      </c>
      <c r="AU308" s="18" t="s">
        <v>76</v>
      </c>
    </row>
    <row r="309" spans="1:65" s="2" customFormat="1" ht="24.2" customHeight="1">
      <c r="A309" s="35"/>
      <c r="B309" s="36"/>
      <c r="C309" s="174" t="s">
        <v>652</v>
      </c>
      <c r="D309" s="174" t="s">
        <v>129</v>
      </c>
      <c r="E309" s="175" t="s">
        <v>653</v>
      </c>
      <c r="F309" s="176" t="s">
        <v>654</v>
      </c>
      <c r="G309" s="177" t="s">
        <v>648</v>
      </c>
      <c r="H309" s="178">
        <v>10</v>
      </c>
      <c r="I309" s="179"/>
      <c r="J309" s="180">
        <f>ROUND(I309*H309,2)</f>
        <v>0</v>
      </c>
      <c r="K309" s="176" t="s">
        <v>133</v>
      </c>
      <c r="L309" s="40"/>
      <c r="M309" s="181" t="s">
        <v>19</v>
      </c>
      <c r="N309" s="182" t="s">
        <v>39</v>
      </c>
      <c r="O309" s="65"/>
      <c r="P309" s="183">
        <f>O309*H309</f>
        <v>0</v>
      </c>
      <c r="Q309" s="183">
        <v>0</v>
      </c>
      <c r="R309" s="183">
        <f>Q309*H309</f>
        <v>0</v>
      </c>
      <c r="S309" s="183">
        <v>0</v>
      </c>
      <c r="T309" s="184">
        <f>S309*H309</f>
        <v>0</v>
      </c>
      <c r="U309" s="35"/>
      <c r="V309" s="35"/>
      <c r="W309" s="35"/>
      <c r="X309" s="35"/>
      <c r="Y309" s="35"/>
      <c r="Z309" s="35"/>
      <c r="AA309" s="35"/>
      <c r="AB309" s="35"/>
      <c r="AC309" s="35"/>
      <c r="AD309" s="35"/>
      <c r="AE309" s="35"/>
      <c r="AR309" s="185" t="s">
        <v>649</v>
      </c>
      <c r="AT309" s="185" t="s">
        <v>129</v>
      </c>
      <c r="AU309" s="185" t="s">
        <v>76</v>
      </c>
      <c r="AY309" s="18" t="s">
        <v>126</v>
      </c>
      <c r="BE309" s="186">
        <f>IF(N309="základní",J309,0)</f>
        <v>0</v>
      </c>
      <c r="BF309" s="186">
        <f>IF(N309="snížená",J309,0)</f>
        <v>0</v>
      </c>
      <c r="BG309" s="186">
        <f>IF(N309="zákl. přenesená",J309,0)</f>
        <v>0</v>
      </c>
      <c r="BH309" s="186">
        <f>IF(N309="sníž. přenesená",J309,0)</f>
        <v>0</v>
      </c>
      <c r="BI309" s="186">
        <f>IF(N309="nulová",J309,0)</f>
        <v>0</v>
      </c>
      <c r="BJ309" s="18" t="s">
        <v>76</v>
      </c>
      <c r="BK309" s="186">
        <f>ROUND(I309*H309,2)</f>
        <v>0</v>
      </c>
      <c r="BL309" s="18" t="s">
        <v>649</v>
      </c>
      <c r="BM309" s="185" t="s">
        <v>655</v>
      </c>
    </row>
    <row r="310" spans="1:65" s="2" customFormat="1" ht="11.25">
      <c r="A310" s="35"/>
      <c r="B310" s="36"/>
      <c r="C310" s="37"/>
      <c r="D310" s="187" t="s">
        <v>136</v>
      </c>
      <c r="E310" s="37"/>
      <c r="F310" s="188" t="s">
        <v>656</v>
      </c>
      <c r="G310" s="37"/>
      <c r="H310" s="37"/>
      <c r="I310" s="189"/>
      <c r="J310" s="37"/>
      <c r="K310" s="37"/>
      <c r="L310" s="40"/>
      <c r="M310" s="190"/>
      <c r="N310" s="191"/>
      <c r="O310" s="65"/>
      <c r="P310" s="65"/>
      <c r="Q310" s="65"/>
      <c r="R310" s="65"/>
      <c r="S310" s="65"/>
      <c r="T310" s="66"/>
      <c r="U310" s="35"/>
      <c r="V310" s="35"/>
      <c r="W310" s="35"/>
      <c r="X310" s="35"/>
      <c r="Y310" s="35"/>
      <c r="Z310" s="35"/>
      <c r="AA310" s="35"/>
      <c r="AB310" s="35"/>
      <c r="AC310" s="35"/>
      <c r="AD310" s="35"/>
      <c r="AE310" s="35"/>
      <c r="AT310" s="18" t="s">
        <v>136</v>
      </c>
      <c r="AU310" s="18" t="s">
        <v>76</v>
      </c>
    </row>
    <row r="311" spans="1:65" s="2" customFormat="1" ht="24.2" customHeight="1">
      <c r="A311" s="35"/>
      <c r="B311" s="36"/>
      <c r="C311" s="174" t="s">
        <v>657</v>
      </c>
      <c r="D311" s="174" t="s">
        <v>129</v>
      </c>
      <c r="E311" s="175" t="s">
        <v>658</v>
      </c>
      <c r="F311" s="176" t="s">
        <v>659</v>
      </c>
      <c r="G311" s="177" t="s">
        <v>648</v>
      </c>
      <c r="H311" s="178">
        <v>14</v>
      </c>
      <c r="I311" s="179"/>
      <c r="J311" s="180">
        <f>ROUND(I311*H311,2)</f>
        <v>0</v>
      </c>
      <c r="K311" s="176" t="s">
        <v>133</v>
      </c>
      <c r="L311" s="40"/>
      <c r="M311" s="181" t="s">
        <v>19</v>
      </c>
      <c r="N311" s="182" t="s">
        <v>39</v>
      </c>
      <c r="O311" s="65"/>
      <c r="P311" s="183">
        <f>O311*H311</f>
        <v>0</v>
      </c>
      <c r="Q311" s="183">
        <v>0</v>
      </c>
      <c r="R311" s="183">
        <f>Q311*H311</f>
        <v>0</v>
      </c>
      <c r="S311" s="183">
        <v>0</v>
      </c>
      <c r="T311" s="184">
        <f>S311*H311</f>
        <v>0</v>
      </c>
      <c r="U311" s="35"/>
      <c r="V311" s="35"/>
      <c r="W311" s="35"/>
      <c r="X311" s="35"/>
      <c r="Y311" s="35"/>
      <c r="Z311" s="35"/>
      <c r="AA311" s="35"/>
      <c r="AB311" s="35"/>
      <c r="AC311" s="35"/>
      <c r="AD311" s="35"/>
      <c r="AE311" s="35"/>
      <c r="AR311" s="185" t="s">
        <v>649</v>
      </c>
      <c r="AT311" s="185" t="s">
        <v>129</v>
      </c>
      <c r="AU311" s="185" t="s">
        <v>76</v>
      </c>
      <c r="AY311" s="18" t="s">
        <v>126</v>
      </c>
      <c r="BE311" s="186">
        <f>IF(N311="základní",J311,0)</f>
        <v>0</v>
      </c>
      <c r="BF311" s="186">
        <f>IF(N311="snížená",J311,0)</f>
        <v>0</v>
      </c>
      <c r="BG311" s="186">
        <f>IF(N311="zákl. přenesená",J311,0)</f>
        <v>0</v>
      </c>
      <c r="BH311" s="186">
        <f>IF(N311="sníž. přenesená",J311,0)</f>
        <v>0</v>
      </c>
      <c r="BI311" s="186">
        <f>IF(N311="nulová",J311,0)</f>
        <v>0</v>
      </c>
      <c r="BJ311" s="18" t="s">
        <v>76</v>
      </c>
      <c r="BK311" s="186">
        <f>ROUND(I311*H311,2)</f>
        <v>0</v>
      </c>
      <c r="BL311" s="18" t="s">
        <v>649</v>
      </c>
      <c r="BM311" s="185" t="s">
        <v>660</v>
      </c>
    </row>
    <row r="312" spans="1:65" s="2" customFormat="1" ht="11.25">
      <c r="A312" s="35"/>
      <c r="B312" s="36"/>
      <c r="C312" s="37"/>
      <c r="D312" s="187" t="s">
        <v>136</v>
      </c>
      <c r="E312" s="37"/>
      <c r="F312" s="188" t="s">
        <v>661</v>
      </c>
      <c r="G312" s="37"/>
      <c r="H312" s="37"/>
      <c r="I312" s="189"/>
      <c r="J312" s="37"/>
      <c r="K312" s="37"/>
      <c r="L312" s="40"/>
      <c r="M312" s="226"/>
      <c r="N312" s="227"/>
      <c r="O312" s="228"/>
      <c r="P312" s="228"/>
      <c r="Q312" s="228"/>
      <c r="R312" s="228"/>
      <c r="S312" s="228"/>
      <c r="T312" s="229"/>
      <c r="U312" s="35"/>
      <c r="V312" s="35"/>
      <c r="W312" s="35"/>
      <c r="X312" s="35"/>
      <c r="Y312" s="35"/>
      <c r="Z312" s="35"/>
      <c r="AA312" s="35"/>
      <c r="AB312" s="35"/>
      <c r="AC312" s="35"/>
      <c r="AD312" s="35"/>
      <c r="AE312" s="35"/>
      <c r="AT312" s="18" t="s">
        <v>136</v>
      </c>
      <c r="AU312" s="18" t="s">
        <v>76</v>
      </c>
    </row>
    <row r="313" spans="1:65" s="2" customFormat="1" ht="6.95" customHeight="1">
      <c r="A313" s="35"/>
      <c r="B313" s="48"/>
      <c r="C313" s="49"/>
      <c r="D313" s="49"/>
      <c r="E313" s="49"/>
      <c r="F313" s="49"/>
      <c r="G313" s="49"/>
      <c r="H313" s="49"/>
      <c r="I313" s="49"/>
      <c r="J313" s="49"/>
      <c r="K313" s="49"/>
      <c r="L313" s="40"/>
      <c r="M313" s="35"/>
      <c r="O313" s="35"/>
      <c r="P313" s="35"/>
      <c r="Q313" s="35"/>
      <c r="R313" s="35"/>
      <c r="S313" s="35"/>
      <c r="T313" s="35"/>
      <c r="U313" s="35"/>
      <c r="V313" s="35"/>
      <c r="W313" s="35"/>
      <c r="X313" s="35"/>
      <c r="Y313" s="35"/>
      <c r="Z313" s="35"/>
      <c r="AA313" s="35"/>
      <c r="AB313" s="35"/>
      <c r="AC313" s="35"/>
      <c r="AD313" s="35"/>
      <c r="AE313" s="35"/>
    </row>
  </sheetData>
  <sheetProtection algorithmName="SHA-512" hashValue="f9aZbX5OhbmZq9SZSMtrpo82tI0LYfCuGKSDtqocrleKgtsF2hzaHokYrfrbc1uRvix12nKj+GIQhWmwqJvKww==" saltValue="PHsZ42RuDTo1OPot4Y9PrqjhlVmo54wKOxuDcAoNfDgcVS7NZKKp7WJK8xag9V59drjVexDMntTedXlmgAqjSw==" spinCount="100000" sheet="1" objects="1" scenarios="1" formatColumns="0" formatRows="0" autoFilter="0"/>
  <autoFilter ref="C94:K312"/>
  <mergeCells count="9">
    <mergeCell ref="E50:H50"/>
    <mergeCell ref="E85:H85"/>
    <mergeCell ref="E87:H87"/>
    <mergeCell ref="L2:V2"/>
    <mergeCell ref="E7:H7"/>
    <mergeCell ref="E9:H9"/>
    <mergeCell ref="E18:H18"/>
    <mergeCell ref="E27:H27"/>
    <mergeCell ref="E48:H48"/>
  </mergeCells>
  <hyperlinks>
    <hyperlink ref="F99" r:id="rId1"/>
    <hyperlink ref="F101" r:id="rId2"/>
    <hyperlink ref="F104" r:id="rId3"/>
    <hyperlink ref="F106" r:id="rId4"/>
    <hyperlink ref="F108" r:id="rId5"/>
    <hyperlink ref="F110" r:id="rId6"/>
    <hyperlink ref="F112" r:id="rId7"/>
    <hyperlink ref="F114" r:id="rId8"/>
    <hyperlink ref="F116" r:id="rId9"/>
    <hyperlink ref="F119" r:id="rId10"/>
    <hyperlink ref="F121" r:id="rId11"/>
    <hyperlink ref="F123" r:id="rId12"/>
    <hyperlink ref="F125" r:id="rId13"/>
    <hyperlink ref="F127" r:id="rId14"/>
    <hyperlink ref="F129" r:id="rId15"/>
    <hyperlink ref="F131" r:id="rId16"/>
    <hyperlink ref="F133" r:id="rId17"/>
    <hyperlink ref="F135" r:id="rId18"/>
    <hyperlink ref="F138" r:id="rId19"/>
    <hyperlink ref="F141" r:id="rId20"/>
    <hyperlink ref="F143" r:id="rId21"/>
    <hyperlink ref="F145" r:id="rId22"/>
    <hyperlink ref="F147" r:id="rId23"/>
    <hyperlink ref="F149" r:id="rId24"/>
    <hyperlink ref="F152" r:id="rId25"/>
    <hyperlink ref="F156" r:id="rId26"/>
    <hyperlink ref="F158" r:id="rId27"/>
    <hyperlink ref="F163" r:id="rId28"/>
    <hyperlink ref="F165" r:id="rId29"/>
    <hyperlink ref="F167" r:id="rId30"/>
    <hyperlink ref="F172" r:id="rId31"/>
    <hyperlink ref="F174" r:id="rId32"/>
    <hyperlink ref="F176" r:id="rId33"/>
    <hyperlink ref="F178" r:id="rId34"/>
    <hyperlink ref="F180" r:id="rId35"/>
    <hyperlink ref="F182" r:id="rId36"/>
    <hyperlink ref="F184" r:id="rId37"/>
    <hyperlink ref="F187" r:id="rId38"/>
    <hyperlink ref="F192" r:id="rId39"/>
    <hyperlink ref="F194" r:id="rId40"/>
    <hyperlink ref="F198" r:id="rId41"/>
    <hyperlink ref="F200" r:id="rId42"/>
    <hyperlink ref="F203" r:id="rId43"/>
    <hyperlink ref="F205" r:id="rId44"/>
    <hyperlink ref="F207" r:id="rId45"/>
    <hyperlink ref="F209" r:id="rId46"/>
    <hyperlink ref="F211" r:id="rId47"/>
    <hyperlink ref="F213" r:id="rId48"/>
    <hyperlink ref="F215" r:id="rId49"/>
    <hyperlink ref="F217" r:id="rId50"/>
    <hyperlink ref="F219" r:id="rId51"/>
    <hyperlink ref="F222" r:id="rId52"/>
    <hyperlink ref="F225" r:id="rId53"/>
    <hyperlink ref="F227" r:id="rId54"/>
    <hyperlink ref="F230" r:id="rId55"/>
    <hyperlink ref="F232" r:id="rId56"/>
    <hyperlink ref="F234" r:id="rId57"/>
    <hyperlink ref="F236" r:id="rId58"/>
    <hyperlink ref="F239" r:id="rId59"/>
    <hyperlink ref="F241" r:id="rId60"/>
    <hyperlink ref="F244" r:id="rId61"/>
    <hyperlink ref="F246" r:id="rId62"/>
    <hyperlink ref="F248" r:id="rId63"/>
    <hyperlink ref="F250" r:id="rId64"/>
    <hyperlink ref="F252" r:id="rId65"/>
    <hyperlink ref="F255" r:id="rId66"/>
    <hyperlink ref="F257" r:id="rId67"/>
    <hyperlink ref="F259" r:id="rId68"/>
    <hyperlink ref="F261" r:id="rId69"/>
    <hyperlink ref="F263" r:id="rId70"/>
    <hyperlink ref="F265" r:id="rId71"/>
    <hyperlink ref="F268" r:id="rId72"/>
    <hyperlink ref="F270" r:id="rId73"/>
    <hyperlink ref="F272" r:id="rId74"/>
    <hyperlink ref="F274" r:id="rId75"/>
    <hyperlink ref="F278" r:id="rId76"/>
    <hyperlink ref="F280" r:id="rId77"/>
    <hyperlink ref="F282" r:id="rId78"/>
    <hyperlink ref="F284" r:id="rId79"/>
    <hyperlink ref="F286" r:id="rId80"/>
    <hyperlink ref="F288" r:id="rId81"/>
    <hyperlink ref="F290" r:id="rId82"/>
    <hyperlink ref="F292" r:id="rId83"/>
    <hyperlink ref="F295" r:id="rId84"/>
    <hyperlink ref="F297" r:id="rId85"/>
    <hyperlink ref="F299" r:id="rId86"/>
    <hyperlink ref="F301" r:id="rId87"/>
    <hyperlink ref="F303" r:id="rId88"/>
    <hyperlink ref="F305" r:id="rId89"/>
    <hyperlink ref="F308" r:id="rId90"/>
    <hyperlink ref="F310" r:id="rId91"/>
    <hyperlink ref="F312" r:id="rId92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9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336"/>
  <sheetViews>
    <sheetView showGridLines="0" workbookViewId="0"/>
  </sheetViews>
  <sheetFormatPr defaultRowHeight="12.7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1" width="22.332031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364"/>
      <c r="M2" s="364"/>
      <c r="N2" s="364"/>
      <c r="O2" s="364"/>
      <c r="P2" s="364"/>
      <c r="Q2" s="364"/>
      <c r="R2" s="364"/>
      <c r="S2" s="364"/>
      <c r="T2" s="364"/>
      <c r="U2" s="364"/>
      <c r="V2" s="364"/>
      <c r="AT2" s="18" t="s">
        <v>81</v>
      </c>
    </row>
    <row r="3" spans="1:46" s="1" customFormat="1" ht="6.95" customHeight="1">
      <c r="B3" s="102"/>
      <c r="C3" s="103"/>
      <c r="D3" s="103"/>
      <c r="E3" s="103"/>
      <c r="F3" s="103"/>
      <c r="G3" s="103"/>
      <c r="H3" s="103"/>
      <c r="I3" s="103"/>
      <c r="J3" s="103"/>
      <c r="K3" s="103"/>
      <c r="L3" s="21"/>
      <c r="AT3" s="18" t="s">
        <v>78</v>
      </c>
    </row>
    <row r="4" spans="1:46" s="1" customFormat="1" ht="24.95" customHeight="1">
      <c r="B4" s="21"/>
      <c r="D4" s="104" t="s">
        <v>88</v>
      </c>
      <c r="L4" s="21"/>
      <c r="M4" s="105" t="s">
        <v>10</v>
      </c>
      <c r="AT4" s="18" t="s">
        <v>4</v>
      </c>
    </row>
    <row r="5" spans="1:46" s="1" customFormat="1" ht="6.95" customHeight="1">
      <c r="B5" s="21"/>
      <c r="L5" s="21"/>
    </row>
    <row r="6" spans="1:46" s="1" customFormat="1" ht="12" customHeight="1">
      <c r="B6" s="21"/>
      <c r="D6" s="106" t="s">
        <v>16</v>
      </c>
      <c r="L6" s="21"/>
    </row>
    <row r="7" spans="1:46" s="1" customFormat="1" ht="16.5" customHeight="1">
      <c r="B7" s="21"/>
      <c r="E7" s="365" t="str">
        <f>'Rekapitulace stavby'!K6</f>
        <v>oprava sociálních zařízení b.j. OŘ Olomouc</v>
      </c>
      <c r="F7" s="366"/>
      <c r="G7" s="366"/>
      <c r="H7" s="366"/>
      <c r="L7" s="21"/>
    </row>
    <row r="8" spans="1:46" s="2" customFormat="1" ht="12" customHeight="1">
      <c r="A8" s="35"/>
      <c r="B8" s="40"/>
      <c r="C8" s="35"/>
      <c r="D8" s="106" t="s">
        <v>89</v>
      </c>
      <c r="E8" s="35"/>
      <c r="F8" s="35"/>
      <c r="G8" s="35"/>
      <c r="H8" s="35"/>
      <c r="I8" s="35"/>
      <c r="J8" s="35"/>
      <c r="K8" s="35"/>
      <c r="L8" s="107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</row>
    <row r="9" spans="1:46" s="2" customFormat="1" ht="16.5" customHeight="1">
      <c r="A9" s="35"/>
      <c r="B9" s="40"/>
      <c r="C9" s="35"/>
      <c r="D9" s="35"/>
      <c r="E9" s="367" t="s">
        <v>662</v>
      </c>
      <c r="F9" s="368"/>
      <c r="G9" s="368"/>
      <c r="H9" s="368"/>
      <c r="I9" s="35"/>
      <c r="J9" s="35"/>
      <c r="K9" s="35"/>
      <c r="L9" s="107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spans="1:46" s="2" customFormat="1" ht="11.25">
      <c r="A10" s="35"/>
      <c r="B10" s="40"/>
      <c r="C10" s="35"/>
      <c r="D10" s="35"/>
      <c r="E10" s="35"/>
      <c r="F10" s="35"/>
      <c r="G10" s="35"/>
      <c r="H10" s="35"/>
      <c r="I10" s="35"/>
      <c r="J10" s="35"/>
      <c r="K10" s="35"/>
      <c r="L10" s="107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spans="1:46" s="2" customFormat="1" ht="12" customHeight="1">
      <c r="A11" s="35"/>
      <c r="B11" s="40"/>
      <c r="C11" s="35"/>
      <c r="D11" s="106" t="s">
        <v>18</v>
      </c>
      <c r="E11" s="35"/>
      <c r="F11" s="108" t="s">
        <v>19</v>
      </c>
      <c r="G11" s="35"/>
      <c r="H11" s="35"/>
      <c r="I11" s="106" t="s">
        <v>20</v>
      </c>
      <c r="J11" s="108" t="s">
        <v>19</v>
      </c>
      <c r="K11" s="35"/>
      <c r="L11" s="107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spans="1:46" s="2" customFormat="1" ht="12" customHeight="1">
      <c r="A12" s="35"/>
      <c r="B12" s="40"/>
      <c r="C12" s="35"/>
      <c r="D12" s="106" t="s">
        <v>21</v>
      </c>
      <c r="E12" s="35"/>
      <c r="F12" s="108" t="s">
        <v>22</v>
      </c>
      <c r="G12" s="35"/>
      <c r="H12" s="35"/>
      <c r="I12" s="106" t="s">
        <v>23</v>
      </c>
      <c r="J12" s="109">
        <f>'Rekapitulace stavby'!AN8</f>
        <v>0</v>
      </c>
      <c r="K12" s="35"/>
      <c r="L12" s="107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spans="1:46" s="2" customFormat="1" ht="10.9" customHeight="1">
      <c r="A13" s="35"/>
      <c r="B13" s="40"/>
      <c r="C13" s="35"/>
      <c r="D13" s="35"/>
      <c r="E13" s="35"/>
      <c r="F13" s="35"/>
      <c r="G13" s="35"/>
      <c r="H13" s="35"/>
      <c r="I13" s="35"/>
      <c r="J13" s="35"/>
      <c r="K13" s="35"/>
      <c r="L13" s="107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pans="1:46" s="2" customFormat="1" ht="12" customHeight="1">
      <c r="A14" s="35"/>
      <c r="B14" s="40"/>
      <c r="C14" s="35"/>
      <c r="D14" s="106" t="s">
        <v>24</v>
      </c>
      <c r="E14" s="35"/>
      <c r="F14" s="35"/>
      <c r="G14" s="35"/>
      <c r="H14" s="35"/>
      <c r="I14" s="106" t="s">
        <v>25</v>
      </c>
      <c r="J14" s="108" t="str">
        <f>IF('Rekapitulace stavby'!AN10="","",'Rekapitulace stavby'!AN10)</f>
        <v/>
      </c>
      <c r="K14" s="35"/>
      <c r="L14" s="107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spans="1:46" s="2" customFormat="1" ht="18" customHeight="1">
      <c r="A15" s="35"/>
      <c r="B15" s="40"/>
      <c r="C15" s="35"/>
      <c r="D15" s="35"/>
      <c r="E15" s="108" t="str">
        <f>IF('Rekapitulace stavby'!E11="","",'Rekapitulace stavby'!E11)</f>
        <v xml:space="preserve"> </v>
      </c>
      <c r="F15" s="35"/>
      <c r="G15" s="35"/>
      <c r="H15" s="35"/>
      <c r="I15" s="106" t="s">
        <v>26</v>
      </c>
      <c r="J15" s="108" t="str">
        <f>IF('Rekapitulace stavby'!AN11="","",'Rekapitulace stavby'!AN11)</f>
        <v/>
      </c>
      <c r="K15" s="35"/>
      <c r="L15" s="107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spans="1:46" s="2" customFormat="1" ht="6.95" customHeight="1">
      <c r="A16" s="35"/>
      <c r="B16" s="40"/>
      <c r="C16" s="35"/>
      <c r="D16" s="35"/>
      <c r="E16" s="35"/>
      <c r="F16" s="35"/>
      <c r="G16" s="35"/>
      <c r="H16" s="35"/>
      <c r="I16" s="35"/>
      <c r="J16" s="35"/>
      <c r="K16" s="35"/>
      <c r="L16" s="107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spans="1:31" s="2" customFormat="1" ht="12" customHeight="1">
      <c r="A17" s="35"/>
      <c r="B17" s="40"/>
      <c r="C17" s="35"/>
      <c r="D17" s="106" t="s">
        <v>27</v>
      </c>
      <c r="E17" s="35"/>
      <c r="F17" s="35"/>
      <c r="G17" s="35"/>
      <c r="H17" s="35"/>
      <c r="I17" s="106" t="s">
        <v>25</v>
      </c>
      <c r="J17" s="31" t="str">
        <f>'Rekapitulace stavby'!AN13</f>
        <v>Vyplň údaj</v>
      </c>
      <c r="K17" s="35"/>
      <c r="L17" s="107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spans="1:31" s="2" customFormat="1" ht="18" customHeight="1">
      <c r="A18" s="35"/>
      <c r="B18" s="40"/>
      <c r="C18" s="35"/>
      <c r="D18" s="35"/>
      <c r="E18" s="369" t="str">
        <f>'Rekapitulace stavby'!E14</f>
        <v>Vyplň údaj</v>
      </c>
      <c r="F18" s="370"/>
      <c r="G18" s="370"/>
      <c r="H18" s="370"/>
      <c r="I18" s="106" t="s">
        <v>26</v>
      </c>
      <c r="J18" s="31" t="str">
        <f>'Rekapitulace stavby'!AN14</f>
        <v>Vyplň údaj</v>
      </c>
      <c r="K18" s="35"/>
      <c r="L18" s="107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spans="1:31" s="2" customFormat="1" ht="6.95" customHeight="1">
      <c r="A19" s="35"/>
      <c r="B19" s="40"/>
      <c r="C19" s="35"/>
      <c r="D19" s="35"/>
      <c r="E19" s="35"/>
      <c r="F19" s="35"/>
      <c r="G19" s="35"/>
      <c r="H19" s="35"/>
      <c r="I19" s="35"/>
      <c r="J19" s="35"/>
      <c r="K19" s="35"/>
      <c r="L19" s="107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spans="1:31" s="2" customFormat="1" ht="12" customHeight="1">
      <c r="A20" s="35"/>
      <c r="B20" s="40"/>
      <c r="C20" s="35"/>
      <c r="D20" s="106" t="s">
        <v>29</v>
      </c>
      <c r="E20" s="35"/>
      <c r="F20" s="35"/>
      <c r="G20" s="35"/>
      <c r="H20" s="35"/>
      <c r="I20" s="106" t="s">
        <v>25</v>
      </c>
      <c r="J20" s="108" t="str">
        <f>IF('Rekapitulace stavby'!AN16="","",'Rekapitulace stavby'!AN16)</f>
        <v/>
      </c>
      <c r="K20" s="35"/>
      <c r="L20" s="107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spans="1:31" s="2" customFormat="1" ht="18" customHeight="1">
      <c r="A21" s="35"/>
      <c r="B21" s="40"/>
      <c r="C21" s="35"/>
      <c r="D21" s="35"/>
      <c r="E21" s="108" t="str">
        <f>IF('Rekapitulace stavby'!E17="","",'Rekapitulace stavby'!E17)</f>
        <v xml:space="preserve"> </v>
      </c>
      <c r="F21" s="35"/>
      <c r="G21" s="35"/>
      <c r="H21" s="35"/>
      <c r="I21" s="106" t="s">
        <v>26</v>
      </c>
      <c r="J21" s="108" t="str">
        <f>IF('Rekapitulace stavby'!AN17="","",'Rekapitulace stavby'!AN17)</f>
        <v/>
      </c>
      <c r="K21" s="35"/>
      <c r="L21" s="107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spans="1:31" s="2" customFormat="1" ht="6.95" customHeight="1">
      <c r="A22" s="35"/>
      <c r="B22" s="40"/>
      <c r="C22" s="35"/>
      <c r="D22" s="35"/>
      <c r="E22" s="35"/>
      <c r="F22" s="35"/>
      <c r="G22" s="35"/>
      <c r="H22" s="35"/>
      <c r="I22" s="35"/>
      <c r="J22" s="35"/>
      <c r="K22" s="35"/>
      <c r="L22" s="107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spans="1:31" s="2" customFormat="1" ht="12" customHeight="1">
      <c r="A23" s="35"/>
      <c r="B23" s="40"/>
      <c r="C23" s="35"/>
      <c r="D23" s="106" t="s">
        <v>31</v>
      </c>
      <c r="E23" s="35"/>
      <c r="F23" s="35"/>
      <c r="G23" s="35"/>
      <c r="H23" s="35"/>
      <c r="I23" s="106" t="s">
        <v>25</v>
      </c>
      <c r="J23" s="108" t="str">
        <f>IF('Rekapitulace stavby'!AN19="","",'Rekapitulace stavby'!AN19)</f>
        <v/>
      </c>
      <c r="K23" s="35"/>
      <c r="L23" s="107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spans="1:31" s="2" customFormat="1" ht="18" customHeight="1">
      <c r="A24" s="35"/>
      <c r="B24" s="40"/>
      <c r="C24" s="35"/>
      <c r="D24" s="35"/>
      <c r="E24" s="108" t="str">
        <f>IF('Rekapitulace stavby'!E20="","",'Rekapitulace stavby'!E20)</f>
        <v xml:space="preserve"> </v>
      </c>
      <c r="F24" s="35"/>
      <c r="G24" s="35"/>
      <c r="H24" s="35"/>
      <c r="I24" s="106" t="s">
        <v>26</v>
      </c>
      <c r="J24" s="108" t="str">
        <f>IF('Rekapitulace stavby'!AN20="","",'Rekapitulace stavby'!AN20)</f>
        <v/>
      </c>
      <c r="K24" s="35"/>
      <c r="L24" s="107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spans="1:31" s="2" customFormat="1" ht="6.95" customHeight="1">
      <c r="A25" s="35"/>
      <c r="B25" s="40"/>
      <c r="C25" s="35"/>
      <c r="D25" s="35"/>
      <c r="E25" s="35"/>
      <c r="F25" s="35"/>
      <c r="G25" s="35"/>
      <c r="H25" s="35"/>
      <c r="I25" s="35"/>
      <c r="J25" s="35"/>
      <c r="K25" s="35"/>
      <c r="L25" s="107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spans="1:31" s="2" customFormat="1" ht="12" customHeight="1">
      <c r="A26" s="35"/>
      <c r="B26" s="40"/>
      <c r="C26" s="35"/>
      <c r="D26" s="106" t="s">
        <v>32</v>
      </c>
      <c r="E26" s="35"/>
      <c r="F26" s="35"/>
      <c r="G26" s="35"/>
      <c r="H26" s="35"/>
      <c r="I26" s="35"/>
      <c r="J26" s="35"/>
      <c r="K26" s="35"/>
      <c r="L26" s="107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spans="1:31" s="8" customFormat="1" ht="16.5" customHeight="1">
      <c r="A27" s="110"/>
      <c r="B27" s="111"/>
      <c r="C27" s="110"/>
      <c r="D27" s="110"/>
      <c r="E27" s="371" t="s">
        <v>19</v>
      </c>
      <c r="F27" s="371"/>
      <c r="G27" s="371"/>
      <c r="H27" s="371"/>
      <c r="I27" s="110"/>
      <c r="J27" s="110"/>
      <c r="K27" s="110"/>
      <c r="L27" s="112"/>
      <c r="S27" s="110"/>
      <c r="T27" s="110"/>
      <c r="U27" s="110"/>
      <c r="V27" s="110"/>
      <c r="W27" s="110"/>
      <c r="X27" s="110"/>
      <c r="Y27" s="110"/>
      <c r="Z27" s="110"/>
      <c r="AA27" s="110"/>
      <c r="AB27" s="110"/>
      <c r="AC27" s="110"/>
      <c r="AD27" s="110"/>
      <c r="AE27" s="110"/>
    </row>
    <row r="28" spans="1:31" s="2" customFormat="1" ht="6.95" customHeight="1">
      <c r="A28" s="35"/>
      <c r="B28" s="40"/>
      <c r="C28" s="35"/>
      <c r="D28" s="35"/>
      <c r="E28" s="35"/>
      <c r="F28" s="35"/>
      <c r="G28" s="35"/>
      <c r="H28" s="35"/>
      <c r="I28" s="35"/>
      <c r="J28" s="35"/>
      <c r="K28" s="35"/>
      <c r="L28" s="107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spans="1:31" s="2" customFormat="1" ht="6.95" customHeight="1">
      <c r="A29" s="35"/>
      <c r="B29" s="40"/>
      <c r="C29" s="35"/>
      <c r="D29" s="113"/>
      <c r="E29" s="113"/>
      <c r="F29" s="113"/>
      <c r="G29" s="113"/>
      <c r="H29" s="113"/>
      <c r="I29" s="113"/>
      <c r="J29" s="113"/>
      <c r="K29" s="113"/>
      <c r="L29" s="107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</row>
    <row r="30" spans="1:31" s="2" customFormat="1" ht="25.35" customHeight="1">
      <c r="A30" s="35"/>
      <c r="B30" s="40"/>
      <c r="C30" s="35"/>
      <c r="D30" s="114" t="s">
        <v>34</v>
      </c>
      <c r="E30" s="35"/>
      <c r="F30" s="35"/>
      <c r="G30" s="35"/>
      <c r="H30" s="35"/>
      <c r="I30" s="35"/>
      <c r="J30" s="115">
        <f>ROUND(J97, 2)</f>
        <v>0</v>
      </c>
      <c r="K30" s="35"/>
      <c r="L30" s="107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spans="1:31" s="2" customFormat="1" ht="6.95" customHeight="1">
      <c r="A31" s="35"/>
      <c r="B31" s="40"/>
      <c r="C31" s="35"/>
      <c r="D31" s="113"/>
      <c r="E31" s="113"/>
      <c r="F31" s="113"/>
      <c r="G31" s="113"/>
      <c r="H31" s="113"/>
      <c r="I31" s="113"/>
      <c r="J31" s="113"/>
      <c r="K31" s="113"/>
      <c r="L31" s="107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spans="1:31" s="2" customFormat="1" ht="14.45" customHeight="1">
      <c r="A32" s="35"/>
      <c r="B32" s="40"/>
      <c r="C32" s="35"/>
      <c r="D32" s="35"/>
      <c r="E32" s="35"/>
      <c r="F32" s="116" t="s">
        <v>36</v>
      </c>
      <c r="G32" s="35"/>
      <c r="H32" s="35"/>
      <c r="I32" s="116" t="s">
        <v>35</v>
      </c>
      <c r="J32" s="116" t="s">
        <v>37</v>
      </c>
      <c r="K32" s="35"/>
      <c r="L32" s="107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spans="1:31" s="2" customFormat="1" ht="14.45" customHeight="1">
      <c r="A33" s="35"/>
      <c r="B33" s="40"/>
      <c r="C33" s="35"/>
      <c r="D33" s="117" t="s">
        <v>38</v>
      </c>
      <c r="E33" s="106" t="s">
        <v>39</v>
      </c>
      <c r="F33" s="118">
        <f>ROUND((SUM(BE97:BE335)),  2)</f>
        <v>0</v>
      </c>
      <c r="G33" s="35"/>
      <c r="H33" s="35"/>
      <c r="I33" s="119">
        <v>0.21</v>
      </c>
      <c r="J33" s="118">
        <f>ROUND(((SUM(BE97:BE335))*I33),  2)</f>
        <v>0</v>
      </c>
      <c r="K33" s="35"/>
      <c r="L33" s="107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spans="1:31" s="2" customFormat="1" ht="14.45" customHeight="1">
      <c r="A34" s="35"/>
      <c r="B34" s="40"/>
      <c r="C34" s="35"/>
      <c r="D34" s="35"/>
      <c r="E34" s="106" t="s">
        <v>40</v>
      </c>
      <c r="F34" s="118">
        <f>ROUND((SUM(BF97:BF335)),  2)</f>
        <v>0</v>
      </c>
      <c r="G34" s="35"/>
      <c r="H34" s="35"/>
      <c r="I34" s="119">
        <v>0.15</v>
      </c>
      <c r="J34" s="118">
        <f>ROUND(((SUM(BF97:BF335))*I34),  2)</f>
        <v>0</v>
      </c>
      <c r="K34" s="35"/>
      <c r="L34" s="107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spans="1:31" s="2" customFormat="1" ht="14.45" hidden="1" customHeight="1">
      <c r="A35" s="35"/>
      <c r="B35" s="40"/>
      <c r="C35" s="35"/>
      <c r="D35" s="35"/>
      <c r="E35" s="106" t="s">
        <v>41</v>
      </c>
      <c r="F35" s="118">
        <f>ROUND((SUM(BG97:BG335)),  2)</f>
        <v>0</v>
      </c>
      <c r="G35" s="35"/>
      <c r="H35" s="35"/>
      <c r="I35" s="119">
        <v>0.21</v>
      </c>
      <c r="J35" s="118">
        <f>0</f>
        <v>0</v>
      </c>
      <c r="K35" s="35"/>
      <c r="L35" s="107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spans="1:31" s="2" customFormat="1" ht="14.45" hidden="1" customHeight="1">
      <c r="A36" s="35"/>
      <c r="B36" s="40"/>
      <c r="C36" s="35"/>
      <c r="D36" s="35"/>
      <c r="E36" s="106" t="s">
        <v>42</v>
      </c>
      <c r="F36" s="118">
        <f>ROUND((SUM(BH97:BH335)),  2)</f>
        <v>0</v>
      </c>
      <c r="G36" s="35"/>
      <c r="H36" s="35"/>
      <c r="I36" s="119">
        <v>0.15</v>
      </c>
      <c r="J36" s="118">
        <f>0</f>
        <v>0</v>
      </c>
      <c r="K36" s="35"/>
      <c r="L36" s="107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spans="1:31" s="2" customFormat="1" ht="14.45" hidden="1" customHeight="1">
      <c r="A37" s="35"/>
      <c r="B37" s="40"/>
      <c r="C37" s="35"/>
      <c r="D37" s="35"/>
      <c r="E37" s="106" t="s">
        <v>43</v>
      </c>
      <c r="F37" s="118">
        <f>ROUND((SUM(BI97:BI335)),  2)</f>
        <v>0</v>
      </c>
      <c r="G37" s="35"/>
      <c r="H37" s="35"/>
      <c r="I37" s="119">
        <v>0</v>
      </c>
      <c r="J37" s="118">
        <f>0</f>
        <v>0</v>
      </c>
      <c r="K37" s="35"/>
      <c r="L37" s="107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spans="1:31" s="2" customFormat="1" ht="6.95" customHeight="1">
      <c r="A38" s="35"/>
      <c r="B38" s="40"/>
      <c r="C38" s="35"/>
      <c r="D38" s="35"/>
      <c r="E38" s="35"/>
      <c r="F38" s="35"/>
      <c r="G38" s="35"/>
      <c r="H38" s="35"/>
      <c r="I38" s="35"/>
      <c r="J38" s="35"/>
      <c r="K38" s="35"/>
      <c r="L38" s="107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spans="1:31" s="2" customFormat="1" ht="25.35" customHeight="1">
      <c r="A39" s="35"/>
      <c r="B39" s="40"/>
      <c r="C39" s="120"/>
      <c r="D39" s="121" t="s">
        <v>44</v>
      </c>
      <c r="E39" s="122"/>
      <c r="F39" s="122"/>
      <c r="G39" s="123" t="s">
        <v>45</v>
      </c>
      <c r="H39" s="124" t="s">
        <v>46</v>
      </c>
      <c r="I39" s="122"/>
      <c r="J39" s="125">
        <f>SUM(J30:J37)</f>
        <v>0</v>
      </c>
      <c r="K39" s="126"/>
      <c r="L39" s="107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spans="1:31" s="2" customFormat="1" ht="14.45" customHeight="1">
      <c r="A40" s="35"/>
      <c r="B40" s="127"/>
      <c r="C40" s="128"/>
      <c r="D40" s="128"/>
      <c r="E40" s="128"/>
      <c r="F40" s="128"/>
      <c r="G40" s="128"/>
      <c r="H40" s="128"/>
      <c r="I40" s="128"/>
      <c r="J40" s="128"/>
      <c r="K40" s="128"/>
      <c r="L40" s="107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4" spans="1:31" s="2" customFormat="1" ht="6.95" customHeight="1">
      <c r="A44" s="35"/>
      <c r="B44" s="129"/>
      <c r="C44" s="130"/>
      <c r="D44" s="130"/>
      <c r="E44" s="130"/>
      <c r="F44" s="130"/>
      <c r="G44" s="130"/>
      <c r="H44" s="130"/>
      <c r="I44" s="130"/>
      <c r="J44" s="130"/>
      <c r="K44" s="130"/>
      <c r="L44" s="107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</row>
    <row r="45" spans="1:31" s="2" customFormat="1" ht="24.95" customHeight="1">
      <c r="A45" s="35"/>
      <c r="B45" s="36"/>
      <c r="C45" s="24" t="s">
        <v>91</v>
      </c>
      <c r="D45" s="37"/>
      <c r="E45" s="37"/>
      <c r="F45" s="37"/>
      <c r="G45" s="37"/>
      <c r="H45" s="37"/>
      <c r="I45" s="37"/>
      <c r="J45" s="37"/>
      <c r="K45" s="37"/>
      <c r="L45" s="107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</row>
    <row r="46" spans="1:31" s="2" customFormat="1" ht="6.95" customHeight="1">
      <c r="A46" s="35"/>
      <c r="B46" s="36"/>
      <c r="C46" s="37"/>
      <c r="D46" s="37"/>
      <c r="E46" s="37"/>
      <c r="F46" s="37"/>
      <c r="G46" s="37"/>
      <c r="H46" s="37"/>
      <c r="I46" s="37"/>
      <c r="J46" s="37"/>
      <c r="K46" s="37"/>
      <c r="L46" s="107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</row>
    <row r="47" spans="1:31" s="2" customFormat="1" ht="12" customHeight="1">
      <c r="A47" s="35"/>
      <c r="B47" s="36"/>
      <c r="C47" s="30" t="s">
        <v>16</v>
      </c>
      <c r="D47" s="37"/>
      <c r="E47" s="37"/>
      <c r="F47" s="37"/>
      <c r="G47" s="37"/>
      <c r="H47" s="37"/>
      <c r="I47" s="37"/>
      <c r="J47" s="37"/>
      <c r="K47" s="37"/>
      <c r="L47" s="107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</row>
    <row r="48" spans="1:31" s="2" customFormat="1" ht="16.5" customHeight="1">
      <c r="A48" s="35"/>
      <c r="B48" s="36"/>
      <c r="C48" s="37"/>
      <c r="D48" s="37"/>
      <c r="E48" s="372" t="str">
        <f>E7</f>
        <v>oprava sociálních zařízení b.j. OŘ Olomouc</v>
      </c>
      <c r="F48" s="373"/>
      <c r="G48" s="373"/>
      <c r="H48" s="373"/>
      <c r="I48" s="37"/>
      <c r="J48" s="37"/>
      <c r="K48" s="37"/>
      <c r="L48" s="107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</row>
    <row r="49" spans="1:47" s="2" customFormat="1" ht="12" customHeight="1">
      <c r="A49" s="35"/>
      <c r="B49" s="36"/>
      <c r="C49" s="30" t="s">
        <v>89</v>
      </c>
      <c r="D49" s="37"/>
      <c r="E49" s="37"/>
      <c r="F49" s="37"/>
      <c r="G49" s="37"/>
      <c r="H49" s="37"/>
      <c r="I49" s="37"/>
      <c r="J49" s="37"/>
      <c r="K49" s="37"/>
      <c r="L49" s="107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</row>
    <row r="50" spans="1:47" s="2" customFormat="1" ht="16.5" customHeight="1">
      <c r="A50" s="35"/>
      <c r="B50" s="36"/>
      <c r="C50" s="37"/>
      <c r="D50" s="37"/>
      <c r="E50" s="325" t="str">
        <f>E9</f>
        <v>SO 02 - Litovel Předměstí B.J. 2 NP</v>
      </c>
      <c r="F50" s="374"/>
      <c r="G50" s="374"/>
      <c r="H50" s="374"/>
      <c r="I50" s="37"/>
      <c r="J50" s="37"/>
      <c r="K50" s="37"/>
      <c r="L50" s="107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</row>
    <row r="51" spans="1:47" s="2" customFormat="1" ht="6.95" customHeight="1">
      <c r="A51" s="35"/>
      <c r="B51" s="36"/>
      <c r="C51" s="37"/>
      <c r="D51" s="37"/>
      <c r="E51" s="37"/>
      <c r="F51" s="37"/>
      <c r="G51" s="37"/>
      <c r="H51" s="37"/>
      <c r="I51" s="37"/>
      <c r="J51" s="37"/>
      <c r="K51" s="37"/>
      <c r="L51" s="107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</row>
    <row r="52" spans="1:47" s="2" customFormat="1" ht="12" customHeight="1">
      <c r="A52" s="35"/>
      <c r="B52" s="36"/>
      <c r="C52" s="30" t="s">
        <v>21</v>
      </c>
      <c r="D52" s="37"/>
      <c r="E52" s="37"/>
      <c r="F52" s="28" t="str">
        <f>F12</f>
        <v xml:space="preserve"> </v>
      </c>
      <c r="G52" s="37"/>
      <c r="H52" s="37"/>
      <c r="I52" s="30" t="s">
        <v>23</v>
      </c>
      <c r="J52" s="60">
        <f>IF(J12="","",J12)</f>
        <v>0</v>
      </c>
      <c r="K52" s="37"/>
      <c r="L52" s="107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</row>
    <row r="53" spans="1:47" s="2" customFormat="1" ht="6.95" customHeight="1">
      <c r="A53" s="35"/>
      <c r="B53" s="36"/>
      <c r="C53" s="37"/>
      <c r="D53" s="37"/>
      <c r="E53" s="37"/>
      <c r="F53" s="37"/>
      <c r="G53" s="37"/>
      <c r="H53" s="37"/>
      <c r="I53" s="37"/>
      <c r="J53" s="37"/>
      <c r="K53" s="37"/>
      <c r="L53" s="107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</row>
    <row r="54" spans="1:47" s="2" customFormat="1" ht="15.2" customHeight="1">
      <c r="A54" s="35"/>
      <c r="B54" s="36"/>
      <c r="C54" s="30" t="s">
        <v>24</v>
      </c>
      <c r="D54" s="37"/>
      <c r="E54" s="37"/>
      <c r="F54" s="28" t="str">
        <f>E15</f>
        <v xml:space="preserve"> </v>
      </c>
      <c r="G54" s="37"/>
      <c r="H54" s="37"/>
      <c r="I54" s="30" t="s">
        <v>29</v>
      </c>
      <c r="J54" s="33" t="str">
        <f>E21</f>
        <v xml:space="preserve"> </v>
      </c>
      <c r="K54" s="37"/>
      <c r="L54" s="107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</row>
    <row r="55" spans="1:47" s="2" customFormat="1" ht="15.2" customHeight="1">
      <c r="A55" s="35"/>
      <c r="B55" s="36"/>
      <c r="C55" s="30" t="s">
        <v>27</v>
      </c>
      <c r="D55" s="37"/>
      <c r="E55" s="37"/>
      <c r="F55" s="28" t="str">
        <f>IF(E18="","",E18)</f>
        <v>Vyplň údaj</v>
      </c>
      <c r="G55" s="37"/>
      <c r="H55" s="37"/>
      <c r="I55" s="30" t="s">
        <v>31</v>
      </c>
      <c r="J55" s="33" t="str">
        <f>E24</f>
        <v xml:space="preserve"> </v>
      </c>
      <c r="K55" s="37"/>
      <c r="L55" s="107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</row>
    <row r="56" spans="1:47" s="2" customFormat="1" ht="10.35" customHeight="1">
      <c r="A56" s="35"/>
      <c r="B56" s="36"/>
      <c r="C56" s="37"/>
      <c r="D56" s="37"/>
      <c r="E56" s="37"/>
      <c r="F56" s="37"/>
      <c r="G56" s="37"/>
      <c r="H56" s="37"/>
      <c r="I56" s="37"/>
      <c r="J56" s="37"/>
      <c r="K56" s="37"/>
      <c r="L56" s="107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</row>
    <row r="57" spans="1:47" s="2" customFormat="1" ht="29.25" customHeight="1">
      <c r="A57" s="35"/>
      <c r="B57" s="36"/>
      <c r="C57" s="131" t="s">
        <v>92</v>
      </c>
      <c r="D57" s="132"/>
      <c r="E57" s="132"/>
      <c r="F57" s="132"/>
      <c r="G57" s="132"/>
      <c r="H57" s="132"/>
      <c r="I57" s="132"/>
      <c r="J57" s="133" t="s">
        <v>93</v>
      </c>
      <c r="K57" s="132"/>
      <c r="L57" s="107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</row>
    <row r="58" spans="1:47" s="2" customFormat="1" ht="10.35" customHeight="1">
      <c r="A58" s="35"/>
      <c r="B58" s="36"/>
      <c r="C58" s="37"/>
      <c r="D58" s="37"/>
      <c r="E58" s="37"/>
      <c r="F58" s="37"/>
      <c r="G58" s="37"/>
      <c r="H58" s="37"/>
      <c r="I58" s="37"/>
      <c r="J58" s="37"/>
      <c r="K58" s="37"/>
      <c r="L58" s="107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</row>
    <row r="59" spans="1:47" s="2" customFormat="1" ht="22.9" customHeight="1">
      <c r="A59" s="35"/>
      <c r="B59" s="36"/>
      <c r="C59" s="134" t="s">
        <v>66</v>
      </c>
      <c r="D59" s="37"/>
      <c r="E59" s="37"/>
      <c r="F59" s="37"/>
      <c r="G59" s="37"/>
      <c r="H59" s="37"/>
      <c r="I59" s="37"/>
      <c r="J59" s="78">
        <f>J97</f>
        <v>0</v>
      </c>
      <c r="K59" s="37"/>
      <c r="L59" s="107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U59" s="18" t="s">
        <v>94</v>
      </c>
    </row>
    <row r="60" spans="1:47" s="9" customFormat="1" ht="24.95" customHeight="1">
      <c r="B60" s="135"/>
      <c r="C60" s="136"/>
      <c r="D60" s="137" t="s">
        <v>95</v>
      </c>
      <c r="E60" s="138"/>
      <c r="F60" s="138"/>
      <c r="G60" s="138"/>
      <c r="H60" s="138"/>
      <c r="I60" s="138"/>
      <c r="J60" s="139">
        <f>J98</f>
        <v>0</v>
      </c>
      <c r="K60" s="136"/>
      <c r="L60" s="140"/>
    </row>
    <row r="61" spans="1:47" s="10" customFormat="1" ht="19.899999999999999" customHeight="1">
      <c r="B61" s="141"/>
      <c r="C61" s="142"/>
      <c r="D61" s="143" t="s">
        <v>96</v>
      </c>
      <c r="E61" s="144"/>
      <c r="F61" s="144"/>
      <c r="G61" s="144"/>
      <c r="H61" s="144"/>
      <c r="I61" s="144"/>
      <c r="J61" s="145">
        <f>J99</f>
        <v>0</v>
      </c>
      <c r="K61" s="142"/>
      <c r="L61" s="146"/>
    </row>
    <row r="62" spans="1:47" s="10" customFormat="1" ht="19.899999999999999" customHeight="1">
      <c r="B62" s="141"/>
      <c r="C62" s="142"/>
      <c r="D62" s="143" t="s">
        <v>97</v>
      </c>
      <c r="E62" s="144"/>
      <c r="F62" s="144"/>
      <c r="G62" s="144"/>
      <c r="H62" s="144"/>
      <c r="I62" s="144"/>
      <c r="J62" s="145">
        <f>J109</f>
        <v>0</v>
      </c>
      <c r="K62" s="142"/>
      <c r="L62" s="146"/>
    </row>
    <row r="63" spans="1:47" s="10" customFormat="1" ht="19.899999999999999" customHeight="1">
      <c r="B63" s="141"/>
      <c r="C63" s="142"/>
      <c r="D63" s="143" t="s">
        <v>98</v>
      </c>
      <c r="E63" s="144"/>
      <c r="F63" s="144"/>
      <c r="G63" s="144"/>
      <c r="H63" s="144"/>
      <c r="I63" s="144"/>
      <c r="J63" s="145">
        <f>J116</f>
        <v>0</v>
      </c>
      <c r="K63" s="142"/>
      <c r="L63" s="146"/>
    </row>
    <row r="64" spans="1:47" s="10" customFormat="1" ht="19.899999999999999" customHeight="1">
      <c r="B64" s="141"/>
      <c r="C64" s="142"/>
      <c r="D64" s="143" t="s">
        <v>99</v>
      </c>
      <c r="E64" s="144"/>
      <c r="F64" s="144"/>
      <c r="G64" s="144"/>
      <c r="H64" s="144"/>
      <c r="I64" s="144"/>
      <c r="J64" s="145">
        <f>J129</f>
        <v>0</v>
      </c>
      <c r="K64" s="142"/>
      <c r="L64" s="146"/>
    </row>
    <row r="65" spans="1:31" s="10" customFormat="1" ht="19.899999999999999" customHeight="1">
      <c r="B65" s="141"/>
      <c r="C65" s="142"/>
      <c r="D65" s="143" t="s">
        <v>100</v>
      </c>
      <c r="E65" s="144"/>
      <c r="F65" s="144"/>
      <c r="G65" s="144"/>
      <c r="H65" s="144"/>
      <c r="I65" s="144"/>
      <c r="J65" s="145">
        <f>J137</f>
        <v>0</v>
      </c>
      <c r="K65" s="142"/>
      <c r="L65" s="146"/>
    </row>
    <row r="66" spans="1:31" s="9" customFormat="1" ht="24.95" customHeight="1">
      <c r="B66" s="135"/>
      <c r="C66" s="136"/>
      <c r="D66" s="137" t="s">
        <v>101</v>
      </c>
      <c r="E66" s="138"/>
      <c r="F66" s="138"/>
      <c r="G66" s="138"/>
      <c r="H66" s="138"/>
      <c r="I66" s="138"/>
      <c r="J66" s="139">
        <f>J140</f>
        <v>0</v>
      </c>
      <c r="K66" s="136"/>
      <c r="L66" s="140"/>
    </row>
    <row r="67" spans="1:31" s="10" customFormat="1" ht="19.899999999999999" customHeight="1">
      <c r="B67" s="141"/>
      <c r="C67" s="142"/>
      <c r="D67" s="143" t="s">
        <v>663</v>
      </c>
      <c r="E67" s="144"/>
      <c r="F67" s="144"/>
      <c r="G67" s="144"/>
      <c r="H67" s="144"/>
      <c r="I67" s="144"/>
      <c r="J67" s="145">
        <f>J141</f>
        <v>0</v>
      </c>
      <c r="K67" s="142"/>
      <c r="L67" s="146"/>
    </row>
    <row r="68" spans="1:31" s="10" customFormat="1" ht="19.899999999999999" customHeight="1">
      <c r="B68" s="141"/>
      <c r="C68" s="142"/>
      <c r="D68" s="143" t="s">
        <v>102</v>
      </c>
      <c r="E68" s="144"/>
      <c r="F68" s="144"/>
      <c r="G68" s="144"/>
      <c r="H68" s="144"/>
      <c r="I68" s="144"/>
      <c r="J68" s="145">
        <f>J154</f>
        <v>0</v>
      </c>
      <c r="K68" s="142"/>
      <c r="L68" s="146"/>
    </row>
    <row r="69" spans="1:31" s="10" customFormat="1" ht="14.85" customHeight="1">
      <c r="B69" s="141"/>
      <c r="C69" s="142"/>
      <c r="D69" s="143" t="s">
        <v>103</v>
      </c>
      <c r="E69" s="144"/>
      <c r="F69" s="144"/>
      <c r="G69" s="144"/>
      <c r="H69" s="144"/>
      <c r="I69" s="144"/>
      <c r="J69" s="145">
        <f>J181</f>
        <v>0</v>
      </c>
      <c r="K69" s="142"/>
      <c r="L69" s="146"/>
    </row>
    <row r="70" spans="1:31" s="10" customFormat="1" ht="19.899999999999999" customHeight="1">
      <c r="B70" s="141"/>
      <c r="C70" s="142"/>
      <c r="D70" s="143" t="s">
        <v>105</v>
      </c>
      <c r="E70" s="144"/>
      <c r="F70" s="144"/>
      <c r="G70" s="144"/>
      <c r="H70" s="144"/>
      <c r="I70" s="144"/>
      <c r="J70" s="145">
        <f>J188</f>
        <v>0</v>
      </c>
      <c r="K70" s="142"/>
      <c r="L70" s="146"/>
    </row>
    <row r="71" spans="1:31" s="10" customFormat="1" ht="19.899999999999999" customHeight="1">
      <c r="B71" s="141"/>
      <c r="C71" s="142"/>
      <c r="D71" s="143" t="s">
        <v>664</v>
      </c>
      <c r="E71" s="144"/>
      <c r="F71" s="144"/>
      <c r="G71" s="144"/>
      <c r="H71" s="144"/>
      <c r="I71" s="144"/>
      <c r="J71" s="145">
        <f>J226</f>
        <v>0</v>
      </c>
      <c r="K71" s="142"/>
      <c r="L71" s="146"/>
    </row>
    <row r="72" spans="1:31" s="10" customFormat="1" ht="19.899999999999999" customHeight="1">
      <c r="B72" s="141"/>
      <c r="C72" s="142"/>
      <c r="D72" s="143" t="s">
        <v>665</v>
      </c>
      <c r="E72" s="144"/>
      <c r="F72" s="144"/>
      <c r="G72" s="144"/>
      <c r="H72" s="144"/>
      <c r="I72" s="144"/>
      <c r="J72" s="145">
        <f>J231</f>
        <v>0</v>
      </c>
      <c r="K72" s="142"/>
      <c r="L72" s="146"/>
    </row>
    <row r="73" spans="1:31" s="10" customFormat="1" ht="19.899999999999999" customHeight="1">
      <c r="B73" s="141"/>
      <c r="C73" s="142"/>
      <c r="D73" s="143" t="s">
        <v>666</v>
      </c>
      <c r="E73" s="144"/>
      <c r="F73" s="144"/>
      <c r="G73" s="144"/>
      <c r="H73" s="144"/>
      <c r="I73" s="144"/>
      <c r="J73" s="145">
        <f>J233</f>
        <v>0</v>
      </c>
      <c r="K73" s="142"/>
      <c r="L73" s="146"/>
    </row>
    <row r="74" spans="1:31" s="10" customFormat="1" ht="19.899999999999999" customHeight="1">
      <c r="B74" s="141"/>
      <c r="C74" s="142"/>
      <c r="D74" s="143" t="s">
        <v>667</v>
      </c>
      <c r="E74" s="144"/>
      <c r="F74" s="144"/>
      <c r="G74" s="144"/>
      <c r="H74" s="144"/>
      <c r="I74" s="144"/>
      <c r="J74" s="145">
        <f>J245</f>
        <v>0</v>
      </c>
      <c r="K74" s="142"/>
      <c r="L74" s="146"/>
    </row>
    <row r="75" spans="1:31" s="10" customFormat="1" ht="19.899999999999999" customHeight="1">
      <c r="B75" s="141"/>
      <c r="C75" s="142"/>
      <c r="D75" s="143" t="s">
        <v>107</v>
      </c>
      <c r="E75" s="144"/>
      <c r="F75" s="144"/>
      <c r="G75" s="144"/>
      <c r="H75" s="144"/>
      <c r="I75" s="144"/>
      <c r="J75" s="145">
        <f>J255</f>
        <v>0</v>
      </c>
      <c r="K75" s="142"/>
      <c r="L75" s="146"/>
    </row>
    <row r="76" spans="1:31" s="10" customFormat="1" ht="19.899999999999999" customHeight="1">
      <c r="B76" s="141"/>
      <c r="C76" s="142"/>
      <c r="D76" s="143" t="s">
        <v>108</v>
      </c>
      <c r="E76" s="144"/>
      <c r="F76" s="144"/>
      <c r="G76" s="144"/>
      <c r="H76" s="144"/>
      <c r="I76" s="144"/>
      <c r="J76" s="145">
        <f>J277</f>
        <v>0</v>
      </c>
      <c r="K76" s="142"/>
      <c r="L76" s="146"/>
    </row>
    <row r="77" spans="1:31" s="10" customFormat="1" ht="19.899999999999999" customHeight="1">
      <c r="B77" s="141"/>
      <c r="C77" s="142"/>
      <c r="D77" s="143" t="s">
        <v>109</v>
      </c>
      <c r="E77" s="144"/>
      <c r="F77" s="144"/>
      <c r="G77" s="144"/>
      <c r="H77" s="144"/>
      <c r="I77" s="144"/>
      <c r="J77" s="145">
        <f>J311</f>
        <v>0</v>
      </c>
      <c r="K77" s="142"/>
      <c r="L77" s="146"/>
    </row>
    <row r="78" spans="1:31" s="2" customFormat="1" ht="21.75" customHeight="1">
      <c r="A78" s="35"/>
      <c r="B78" s="36"/>
      <c r="C78" s="37"/>
      <c r="D78" s="37"/>
      <c r="E78" s="37"/>
      <c r="F78" s="37"/>
      <c r="G78" s="37"/>
      <c r="H78" s="37"/>
      <c r="I78" s="37"/>
      <c r="J78" s="37"/>
      <c r="K78" s="37"/>
      <c r="L78" s="107"/>
      <c r="S78" s="35"/>
      <c r="T78" s="35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</row>
    <row r="79" spans="1:31" s="2" customFormat="1" ht="6.95" customHeight="1">
      <c r="A79" s="35"/>
      <c r="B79" s="48"/>
      <c r="C79" s="49"/>
      <c r="D79" s="49"/>
      <c r="E79" s="49"/>
      <c r="F79" s="49"/>
      <c r="G79" s="49"/>
      <c r="H79" s="49"/>
      <c r="I79" s="49"/>
      <c r="J79" s="49"/>
      <c r="K79" s="49"/>
      <c r="L79" s="107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</row>
    <row r="83" spans="1:31" s="2" customFormat="1" ht="6.95" customHeight="1">
      <c r="A83" s="35"/>
      <c r="B83" s="50"/>
      <c r="C83" s="51"/>
      <c r="D83" s="51"/>
      <c r="E83" s="51"/>
      <c r="F83" s="51"/>
      <c r="G83" s="51"/>
      <c r="H83" s="51"/>
      <c r="I83" s="51"/>
      <c r="J83" s="51"/>
      <c r="K83" s="51"/>
      <c r="L83" s="107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spans="1:31" s="2" customFormat="1" ht="24.95" customHeight="1">
      <c r="A84" s="35"/>
      <c r="B84" s="36"/>
      <c r="C84" s="24" t="s">
        <v>111</v>
      </c>
      <c r="D84" s="37"/>
      <c r="E84" s="37"/>
      <c r="F84" s="37"/>
      <c r="G84" s="37"/>
      <c r="H84" s="37"/>
      <c r="I84" s="37"/>
      <c r="J84" s="37"/>
      <c r="K84" s="37"/>
      <c r="L84" s="107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spans="1:31" s="2" customFormat="1" ht="6.95" customHeight="1">
      <c r="A85" s="35"/>
      <c r="B85" s="36"/>
      <c r="C85" s="37"/>
      <c r="D85" s="37"/>
      <c r="E85" s="37"/>
      <c r="F85" s="37"/>
      <c r="G85" s="37"/>
      <c r="H85" s="37"/>
      <c r="I85" s="37"/>
      <c r="J85" s="37"/>
      <c r="K85" s="37"/>
      <c r="L85" s="107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spans="1:31" s="2" customFormat="1" ht="12" customHeight="1">
      <c r="A86" s="35"/>
      <c r="B86" s="36"/>
      <c r="C86" s="30" t="s">
        <v>16</v>
      </c>
      <c r="D86" s="37"/>
      <c r="E86" s="37"/>
      <c r="F86" s="37"/>
      <c r="G86" s="37"/>
      <c r="H86" s="37"/>
      <c r="I86" s="37"/>
      <c r="J86" s="37"/>
      <c r="K86" s="37"/>
      <c r="L86" s="107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</row>
    <row r="87" spans="1:31" s="2" customFormat="1" ht="16.5" customHeight="1">
      <c r="A87" s="35"/>
      <c r="B87" s="36"/>
      <c r="C87" s="37"/>
      <c r="D87" s="37"/>
      <c r="E87" s="372" t="str">
        <f>E7</f>
        <v>oprava sociálních zařízení b.j. OŘ Olomouc</v>
      </c>
      <c r="F87" s="373"/>
      <c r="G87" s="373"/>
      <c r="H87" s="373"/>
      <c r="I87" s="37"/>
      <c r="J87" s="37"/>
      <c r="K87" s="37"/>
      <c r="L87" s="107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spans="1:31" s="2" customFormat="1" ht="12" customHeight="1">
      <c r="A88" s="35"/>
      <c r="B88" s="36"/>
      <c r="C88" s="30" t="s">
        <v>89</v>
      </c>
      <c r="D88" s="37"/>
      <c r="E88" s="37"/>
      <c r="F88" s="37"/>
      <c r="G88" s="37"/>
      <c r="H88" s="37"/>
      <c r="I88" s="37"/>
      <c r="J88" s="37"/>
      <c r="K88" s="37"/>
      <c r="L88" s="107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spans="1:31" s="2" customFormat="1" ht="16.5" customHeight="1">
      <c r="A89" s="35"/>
      <c r="B89" s="36"/>
      <c r="C89" s="37"/>
      <c r="D89" s="37"/>
      <c r="E89" s="325" t="str">
        <f>E9</f>
        <v>SO 02 - Litovel Předměstí B.J. 2 NP</v>
      </c>
      <c r="F89" s="374"/>
      <c r="G89" s="374"/>
      <c r="H89" s="374"/>
      <c r="I89" s="37"/>
      <c r="J89" s="37"/>
      <c r="K89" s="37"/>
      <c r="L89" s="107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spans="1:31" s="2" customFormat="1" ht="6.95" customHeight="1">
      <c r="A90" s="35"/>
      <c r="B90" s="36"/>
      <c r="C90" s="37"/>
      <c r="D90" s="37"/>
      <c r="E90" s="37"/>
      <c r="F90" s="37"/>
      <c r="G90" s="37"/>
      <c r="H90" s="37"/>
      <c r="I90" s="37"/>
      <c r="J90" s="37"/>
      <c r="K90" s="37"/>
      <c r="L90" s="107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spans="1:31" s="2" customFormat="1" ht="12" customHeight="1">
      <c r="A91" s="35"/>
      <c r="B91" s="36"/>
      <c r="C91" s="30" t="s">
        <v>21</v>
      </c>
      <c r="D91" s="37"/>
      <c r="E91" s="37"/>
      <c r="F91" s="28" t="str">
        <f>F12</f>
        <v xml:space="preserve"> </v>
      </c>
      <c r="G91" s="37"/>
      <c r="H91" s="37"/>
      <c r="I91" s="30" t="s">
        <v>23</v>
      </c>
      <c r="J91" s="60">
        <f>IF(J12="","",J12)</f>
        <v>0</v>
      </c>
      <c r="K91" s="37"/>
      <c r="L91" s="107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spans="1:31" s="2" customFormat="1" ht="6.95" customHeight="1">
      <c r="A92" s="35"/>
      <c r="B92" s="36"/>
      <c r="C92" s="37"/>
      <c r="D92" s="37"/>
      <c r="E92" s="37"/>
      <c r="F92" s="37"/>
      <c r="G92" s="37"/>
      <c r="H92" s="37"/>
      <c r="I92" s="37"/>
      <c r="J92" s="37"/>
      <c r="K92" s="37"/>
      <c r="L92" s="107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spans="1:31" s="2" customFormat="1" ht="15.2" customHeight="1">
      <c r="A93" s="35"/>
      <c r="B93" s="36"/>
      <c r="C93" s="30" t="s">
        <v>24</v>
      </c>
      <c r="D93" s="37"/>
      <c r="E93" s="37"/>
      <c r="F93" s="28" t="str">
        <f>E15</f>
        <v xml:space="preserve"> </v>
      </c>
      <c r="G93" s="37"/>
      <c r="H93" s="37"/>
      <c r="I93" s="30" t="s">
        <v>29</v>
      </c>
      <c r="J93" s="33" t="str">
        <f>E21</f>
        <v xml:space="preserve"> </v>
      </c>
      <c r="K93" s="37"/>
      <c r="L93" s="107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spans="1:31" s="2" customFormat="1" ht="15.2" customHeight="1">
      <c r="A94" s="35"/>
      <c r="B94" s="36"/>
      <c r="C94" s="30" t="s">
        <v>27</v>
      </c>
      <c r="D94" s="37"/>
      <c r="E94" s="37"/>
      <c r="F94" s="28" t="str">
        <f>IF(E18="","",E18)</f>
        <v>Vyplň údaj</v>
      </c>
      <c r="G94" s="37"/>
      <c r="H94" s="37"/>
      <c r="I94" s="30" t="s">
        <v>31</v>
      </c>
      <c r="J94" s="33" t="str">
        <f>E24</f>
        <v xml:space="preserve"> </v>
      </c>
      <c r="K94" s="37"/>
      <c r="L94" s="107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</row>
    <row r="95" spans="1:31" s="2" customFormat="1" ht="10.35" customHeight="1">
      <c r="A95" s="35"/>
      <c r="B95" s="36"/>
      <c r="C95" s="37"/>
      <c r="D95" s="37"/>
      <c r="E95" s="37"/>
      <c r="F95" s="37"/>
      <c r="G95" s="37"/>
      <c r="H95" s="37"/>
      <c r="I95" s="37"/>
      <c r="J95" s="37"/>
      <c r="K95" s="37"/>
      <c r="L95" s="107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</row>
    <row r="96" spans="1:31" s="11" customFormat="1" ht="29.25" customHeight="1">
      <c r="A96" s="147"/>
      <c r="B96" s="148"/>
      <c r="C96" s="149" t="s">
        <v>112</v>
      </c>
      <c r="D96" s="150" t="s">
        <v>53</v>
      </c>
      <c r="E96" s="150" t="s">
        <v>49</v>
      </c>
      <c r="F96" s="150" t="s">
        <v>50</v>
      </c>
      <c r="G96" s="150" t="s">
        <v>113</v>
      </c>
      <c r="H96" s="150" t="s">
        <v>114</v>
      </c>
      <c r="I96" s="150" t="s">
        <v>115</v>
      </c>
      <c r="J96" s="150" t="s">
        <v>93</v>
      </c>
      <c r="K96" s="151" t="s">
        <v>116</v>
      </c>
      <c r="L96" s="152"/>
      <c r="M96" s="69" t="s">
        <v>19</v>
      </c>
      <c r="N96" s="70" t="s">
        <v>38</v>
      </c>
      <c r="O96" s="70" t="s">
        <v>117</v>
      </c>
      <c r="P96" s="70" t="s">
        <v>118</v>
      </c>
      <c r="Q96" s="70" t="s">
        <v>119</v>
      </c>
      <c r="R96" s="70" t="s">
        <v>120</v>
      </c>
      <c r="S96" s="70" t="s">
        <v>121</v>
      </c>
      <c r="T96" s="71" t="s">
        <v>122</v>
      </c>
      <c r="U96" s="147"/>
      <c r="V96" s="147"/>
      <c r="W96" s="147"/>
      <c r="X96" s="147"/>
      <c r="Y96" s="147"/>
      <c r="Z96" s="147"/>
      <c r="AA96" s="147"/>
      <c r="AB96" s="147"/>
      <c r="AC96" s="147"/>
      <c r="AD96" s="147"/>
      <c r="AE96" s="147"/>
    </row>
    <row r="97" spans="1:65" s="2" customFormat="1" ht="22.9" customHeight="1">
      <c r="A97" s="35"/>
      <c r="B97" s="36"/>
      <c r="C97" s="76" t="s">
        <v>123</v>
      </c>
      <c r="D97" s="37"/>
      <c r="E97" s="37"/>
      <c r="F97" s="37"/>
      <c r="G97" s="37"/>
      <c r="H97" s="37"/>
      <c r="I97" s="37"/>
      <c r="J97" s="153">
        <f>BK97</f>
        <v>0</v>
      </c>
      <c r="K97" s="37"/>
      <c r="L97" s="40"/>
      <c r="M97" s="72"/>
      <c r="N97" s="154"/>
      <c r="O97" s="73"/>
      <c r="P97" s="155">
        <f>P98+P140</f>
        <v>0</v>
      </c>
      <c r="Q97" s="73"/>
      <c r="R97" s="155">
        <f>R98+R140</f>
        <v>4.0593606700000002</v>
      </c>
      <c r="S97" s="73"/>
      <c r="T97" s="156">
        <f>T98+T140</f>
        <v>2.7462130300000003</v>
      </c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  <c r="AT97" s="18" t="s">
        <v>67</v>
      </c>
      <c r="AU97" s="18" t="s">
        <v>94</v>
      </c>
      <c r="BK97" s="157">
        <f>BK98+BK140</f>
        <v>0</v>
      </c>
    </row>
    <row r="98" spans="1:65" s="12" customFormat="1" ht="25.9" customHeight="1">
      <c r="B98" s="158"/>
      <c r="C98" s="159"/>
      <c r="D98" s="160" t="s">
        <v>67</v>
      </c>
      <c r="E98" s="161" t="s">
        <v>124</v>
      </c>
      <c r="F98" s="161" t="s">
        <v>125</v>
      </c>
      <c r="G98" s="159"/>
      <c r="H98" s="159"/>
      <c r="I98" s="162"/>
      <c r="J98" s="163">
        <f>BK98</f>
        <v>0</v>
      </c>
      <c r="K98" s="159"/>
      <c r="L98" s="164"/>
      <c r="M98" s="165"/>
      <c r="N98" s="166"/>
      <c r="O98" s="166"/>
      <c r="P98" s="167">
        <f>P99+P109+P116+P129+P137</f>
        <v>0</v>
      </c>
      <c r="Q98" s="166"/>
      <c r="R98" s="167">
        <f>R99+R109+R116+R129+R137</f>
        <v>0.44491999999999998</v>
      </c>
      <c r="S98" s="166"/>
      <c r="T98" s="168">
        <f>T99+T109+T116+T129+T137</f>
        <v>0.64679799999999998</v>
      </c>
      <c r="AR98" s="169" t="s">
        <v>76</v>
      </c>
      <c r="AT98" s="170" t="s">
        <v>67</v>
      </c>
      <c r="AU98" s="170" t="s">
        <v>68</v>
      </c>
      <c r="AY98" s="169" t="s">
        <v>126</v>
      </c>
      <c r="BK98" s="171">
        <f>BK99+BK109+BK116+BK129+BK137</f>
        <v>0</v>
      </c>
    </row>
    <row r="99" spans="1:65" s="12" customFormat="1" ht="22.9" customHeight="1">
      <c r="B99" s="158"/>
      <c r="C99" s="159"/>
      <c r="D99" s="160" t="s">
        <v>67</v>
      </c>
      <c r="E99" s="172" t="s">
        <v>127</v>
      </c>
      <c r="F99" s="172" t="s">
        <v>128</v>
      </c>
      <c r="G99" s="159"/>
      <c r="H99" s="159"/>
      <c r="I99" s="162"/>
      <c r="J99" s="173">
        <f>BK99</f>
        <v>0</v>
      </c>
      <c r="K99" s="159"/>
      <c r="L99" s="164"/>
      <c r="M99" s="165"/>
      <c r="N99" s="166"/>
      <c r="O99" s="166"/>
      <c r="P99" s="167">
        <f>SUM(P100:P108)</f>
        <v>0</v>
      </c>
      <c r="Q99" s="166"/>
      <c r="R99" s="167">
        <f>SUM(R100:R108)</f>
        <v>0.31809599999999999</v>
      </c>
      <c r="S99" s="166"/>
      <c r="T99" s="168">
        <f>SUM(T100:T108)</f>
        <v>0</v>
      </c>
      <c r="AR99" s="169" t="s">
        <v>76</v>
      </c>
      <c r="AT99" s="170" t="s">
        <v>67</v>
      </c>
      <c r="AU99" s="170" t="s">
        <v>76</v>
      </c>
      <c r="AY99" s="169" t="s">
        <v>126</v>
      </c>
      <c r="BK99" s="171">
        <f>SUM(BK100:BK108)</f>
        <v>0</v>
      </c>
    </row>
    <row r="100" spans="1:65" s="2" customFormat="1" ht="37.9" customHeight="1">
      <c r="A100" s="35"/>
      <c r="B100" s="36"/>
      <c r="C100" s="174" t="s">
        <v>76</v>
      </c>
      <c r="D100" s="174" t="s">
        <v>129</v>
      </c>
      <c r="E100" s="175" t="s">
        <v>668</v>
      </c>
      <c r="F100" s="176" t="s">
        <v>669</v>
      </c>
      <c r="G100" s="177" t="s">
        <v>132</v>
      </c>
      <c r="H100" s="178">
        <v>3</v>
      </c>
      <c r="I100" s="179"/>
      <c r="J100" s="180">
        <f>ROUND(I100*H100,2)</f>
        <v>0</v>
      </c>
      <c r="K100" s="176" t="s">
        <v>133</v>
      </c>
      <c r="L100" s="40"/>
      <c r="M100" s="181" t="s">
        <v>19</v>
      </c>
      <c r="N100" s="182" t="s">
        <v>39</v>
      </c>
      <c r="O100" s="65"/>
      <c r="P100" s="183">
        <f>O100*H100</f>
        <v>0</v>
      </c>
      <c r="Q100" s="183">
        <v>5.8970000000000002E-2</v>
      </c>
      <c r="R100" s="183">
        <f>Q100*H100</f>
        <v>0.17691000000000001</v>
      </c>
      <c r="S100" s="183">
        <v>0</v>
      </c>
      <c r="T100" s="184">
        <f>S100*H100</f>
        <v>0</v>
      </c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R100" s="185" t="s">
        <v>134</v>
      </c>
      <c r="AT100" s="185" t="s">
        <v>129</v>
      </c>
      <c r="AU100" s="185" t="s">
        <v>78</v>
      </c>
      <c r="AY100" s="18" t="s">
        <v>126</v>
      </c>
      <c r="BE100" s="186">
        <f>IF(N100="základní",J100,0)</f>
        <v>0</v>
      </c>
      <c r="BF100" s="186">
        <f>IF(N100="snížená",J100,0)</f>
        <v>0</v>
      </c>
      <c r="BG100" s="186">
        <f>IF(N100="zákl. přenesená",J100,0)</f>
        <v>0</v>
      </c>
      <c r="BH100" s="186">
        <f>IF(N100="sníž. přenesená",J100,0)</f>
        <v>0</v>
      </c>
      <c r="BI100" s="186">
        <f>IF(N100="nulová",J100,0)</f>
        <v>0</v>
      </c>
      <c r="BJ100" s="18" t="s">
        <v>76</v>
      </c>
      <c r="BK100" s="186">
        <f>ROUND(I100*H100,2)</f>
        <v>0</v>
      </c>
      <c r="BL100" s="18" t="s">
        <v>134</v>
      </c>
      <c r="BM100" s="185" t="s">
        <v>670</v>
      </c>
    </row>
    <row r="101" spans="1:65" s="2" customFormat="1" ht="11.25">
      <c r="A101" s="35"/>
      <c r="B101" s="36"/>
      <c r="C101" s="37"/>
      <c r="D101" s="187" t="s">
        <v>136</v>
      </c>
      <c r="E101" s="37"/>
      <c r="F101" s="188" t="s">
        <v>671</v>
      </c>
      <c r="G101" s="37"/>
      <c r="H101" s="37"/>
      <c r="I101" s="189"/>
      <c r="J101" s="37"/>
      <c r="K101" s="37"/>
      <c r="L101" s="40"/>
      <c r="M101" s="190"/>
      <c r="N101" s="191"/>
      <c r="O101" s="65"/>
      <c r="P101" s="65"/>
      <c r="Q101" s="65"/>
      <c r="R101" s="65"/>
      <c r="S101" s="65"/>
      <c r="T101" s="66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T101" s="18" t="s">
        <v>136</v>
      </c>
      <c r="AU101" s="18" t="s">
        <v>78</v>
      </c>
    </row>
    <row r="102" spans="1:65" s="13" customFormat="1" ht="11.25">
      <c r="B102" s="192"/>
      <c r="C102" s="193"/>
      <c r="D102" s="194" t="s">
        <v>223</v>
      </c>
      <c r="E102" s="195" t="s">
        <v>19</v>
      </c>
      <c r="F102" s="196" t="s">
        <v>672</v>
      </c>
      <c r="G102" s="193"/>
      <c r="H102" s="197">
        <v>3</v>
      </c>
      <c r="I102" s="198"/>
      <c r="J102" s="193"/>
      <c r="K102" s="193"/>
      <c r="L102" s="199"/>
      <c r="M102" s="200"/>
      <c r="N102" s="201"/>
      <c r="O102" s="201"/>
      <c r="P102" s="201"/>
      <c r="Q102" s="201"/>
      <c r="R102" s="201"/>
      <c r="S102" s="201"/>
      <c r="T102" s="202"/>
      <c r="AT102" s="203" t="s">
        <v>223</v>
      </c>
      <c r="AU102" s="203" t="s">
        <v>78</v>
      </c>
      <c r="AV102" s="13" t="s">
        <v>78</v>
      </c>
      <c r="AW102" s="13" t="s">
        <v>30</v>
      </c>
      <c r="AX102" s="13" t="s">
        <v>76</v>
      </c>
      <c r="AY102" s="203" t="s">
        <v>126</v>
      </c>
    </row>
    <row r="103" spans="1:65" s="2" customFormat="1" ht="37.9" customHeight="1">
      <c r="A103" s="35"/>
      <c r="B103" s="36"/>
      <c r="C103" s="174" t="s">
        <v>78</v>
      </c>
      <c r="D103" s="174" t="s">
        <v>129</v>
      </c>
      <c r="E103" s="175" t="s">
        <v>673</v>
      </c>
      <c r="F103" s="176" t="s">
        <v>674</v>
      </c>
      <c r="G103" s="177" t="s">
        <v>132</v>
      </c>
      <c r="H103" s="178">
        <v>1.89</v>
      </c>
      <c r="I103" s="179"/>
      <c r="J103" s="180">
        <f>ROUND(I103*H103,2)</f>
        <v>0</v>
      </c>
      <c r="K103" s="176" t="s">
        <v>133</v>
      </c>
      <c r="L103" s="40"/>
      <c r="M103" s="181" t="s">
        <v>19</v>
      </c>
      <c r="N103" s="182" t="s">
        <v>39</v>
      </c>
      <c r="O103" s="65"/>
      <c r="P103" s="183">
        <f>O103*H103</f>
        <v>0</v>
      </c>
      <c r="Q103" s="183">
        <v>5.2519999999999997E-2</v>
      </c>
      <c r="R103" s="183">
        <f>Q103*H103</f>
        <v>9.9262799999999984E-2</v>
      </c>
      <c r="S103" s="183">
        <v>0</v>
      </c>
      <c r="T103" s="184">
        <f>S103*H103</f>
        <v>0</v>
      </c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R103" s="185" t="s">
        <v>134</v>
      </c>
      <c r="AT103" s="185" t="s">
        <v>129</v>
      </c>
      <c r="AU103" s="185" t="s">
        <v>78</v>
      </c>
      <c r="AY103" s="18" t="s">
        <v>126</v>
      </c>
      <c r="BE103" s="186">
        <f>IF(N103="základní",J103,0)</f>
        <v>0</v>
      </c>
      <c r="BF103" s="186">
        <f>IF(N103="snížená",J103,0)</f>
        <v>0</v>
      </c>
      <c r="BG103" s="186">
        <f>IF(N103="zákl. přenesená",J103,0)</f>
        <v>0</v>
      </c>
      <c r="BH103" s="186">
        <f>IF(N103="sníž. přenesená",J103,0)</f>
        <v>0</v>
      </c>
      <c r="BI103" s="186">
        <f>IF(N103="nulová",J103,0)</f>
        <v>0</v>
      </c>
      <c r="BJ103" s="18" t="s">
        <v>76</v>
      </c>
      <c r="BK103" s="186">
        <f>ROUND(I103*H103,2)</f>
        <v>0</v>
      </c>
      <c r="BL103" s="18" t="s">
        <v>134</v>
      </c>
      <c r="BM103" s="185" t="s">
        <v>675</v>
      </c>
    </row>
    <row r="104" spans="1:65" s="2" customFormat="1" ht="11.25">
      <c r="A104" s="35"/>
      <c r="B104" s="36"/>
      <c r="C104" s="37"/>
      <c r="D104" s="187" t="s">
        <v>136</v>
      </c>
      <c r="E104" s="37"/>
      <c r="F104" s="188" t="s">
        <v>676</v>
      </c>
      <c r="G104" s="37"/>
      <c r="H104" s="37"/>
      <c r="I104" s="189"/>
      <c r="J104" s="37"/>
      <c r="K104" s="37"/>
      <c r="L104" s="40"/>
      <c r="M104" s="190"/>
      <c r="N104" s="191"/>
      <c r="O104" s="65"/>
      <c r="P104" s="65"/>
      <c r="Q104" s="65"/>
      <c r="R104" s="65"/>
      <c r="S104" s="65"/>
      <c r="T104" s="66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T104" s="18" t="s">
        <v>136</v>
      </c>
      <c r="AU104" s="18" t="s">
        <v>78</v>
      </c>
    </row>
    <row r="105" spans="1:65" s="13" customFormat="1" ht="11.25">
      <c r="B105" s="192"/>
      <c r="C105" s="193"/>
      <c r="D105" s="194" t="s">
        <v>223</v>
      </c>
      <c r="E105" s="195" t="s">
        <v>19</v>
      </c>
      <c r="F105" s="196" t="s">
        <v>677</v>
      </c>
      <c r="G105" s="193"/>
      <c r="H105" s="197">
        <v>1.89</v>
      </c>
      <c r="I105" s="198"/>
      <c r="J105" s="193"/>
      <c r="K105" s="193"/>
      <c r="L105" s="199"/>
      <c r="M105" s="200"/>
      <c r="N105" s="201"/>
      <c r="O105" s="201"/>
      <c r="P105" s="201"/>
      <c r="Q105" s="201"/>
      <c r="R105" s="201"/>
      <c r="S105" s="201"/>
      <c r="T105" s="202"/>
      <c r="AT105" s="203" t="s">
        <v>223</v>
      </c>
      <c r="AU105" s="203" t="s">
        <v>78</v>
      </c>
      <c r="AV105" s="13" t="s">
        <v>78</v>
      </c>
      <c r="AW105" s="13" t="s">
        <v>30</v>
      </c>
      <c r="AX105" s="13" t="s">
        <v>76</v>
      </c>
      <c r="AY105" s="203" t="s">
        <v>126</v>
      </c>
    </row>
    <row r="106" spans="1:65" s="2" customFormat="1" ht="37.9" customHeight="1">
      <c r="A106" s="35"/>
      <c r="B106" s="36"/>
      <c r="C106" s="174" t="s">
        <v>127</v>
      </c>
      <c r="D106" s="174" t="s">
        <v>129</v>
      </c>
      <c r="E106" s="175" t="s">
        <v>678</v>
      </c>
      <c r="F106" s="176" t="s">
        <v>679</v>
      </c>
      <c r="G106" s="177" t="s">
        <v>132</v>
      </c>
      <c r="H106" s="178">
        <v>0.96</v>
      </c>
      <c r="I106" s="179"/>
      <c r="J106" s="180">
        <f>ROUND(I106*H106,2)</f>
        <v>0</v>
      </c>
      <c r="K106" s="176" t="s">
        <v>133</v>
      </c>
      <c r="L106" s="40"/>
      <c r="M106" s="181" t="s">
        <v>19</v>
      </c>
      <c r="N106" s="182" t="s">
        <v>39</v>
      </c>
      <c r="O106" s="65"/>
      <c r="P106" s="183">
        <f>O106*H106</f>
        <v>0</v>
      </c>
      <c r="Q106" s="183">
        <v>4.367E-2</v>
      </c>
      <c r="R106" s="183">
        <f>Q106*H106</f>
        <v>4.1923200000000001E-2</v>
      </c>
      <c r="S106" s="183">
        <v>0</v>
      </c>
      <c r="T106" s="184">
        <f>S106*H106</f>
        <v>0</v>
      </c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  <c r="AR106" s="185" t="s">
        <v>134</v>
      </c>
      <c r="AT106" s="185" t="s">
        <v>129</v>
      </c>
      <c r="AU106" s="185" t="s">
        <v>78</v>
      </c>
      <c r="AY106" s="18" t="s">
        <v>126</v>
      </c>
      <c r="BE106" s="186">
        <f>IF(N106="základní",J106,0)</f>
        <v>0</v>
      </c>
      <c r="BF106" s="186">
        <f>IF(N106="snížená",J106,0)</f>
        <v>0</v>
      </c>
      <c r="BG106" s="186">
        <f>IF(N106="zákl. přenesená",J106,0)</f>
        <v>0</v>
      </c>
      <c r="BH106" s="186">
        <f>IF(N106="sníž. přenesená",J106,0)</f>
        <v>0</v>
      </c>
      <c r="BI106" s="186">
        <f>IF(N106="nulová",J106,0)</f>
        <v>0</v>
      </c>
      <c r="BJ106" s="18" t="s">
        <v>76</v>
      </c>
      <c r="BK106" s="186">
        <f>ROUND(I106*H106,2)</f>
        <v>0</v>
      </c>
      <c r="BL106" s="18" t="s">
        <v>134</v>
      </c>
      <c r="BM106" s="185" t="s">
        <v>680</v>
      </c>
    </row>
    <row r="107" spans="1:65" s="2" customFormat="1" ht="11.25">
      <c r="A107" s="35"/>
      <c r="B107" s="36"/>
      <c r="C107" s="37"/>
      <c r="D107" s="187" t="s">
        <v>136</v>
      </c>
      <c r="E107" s="37"/>
      <c r="F107" s="188" t="s">
        <v>681</v>
      </c>
      <c r="G107" s="37"/>
      <c r="H107" s="37"/>
      <c r="I107" s="189"/>
      <c r="J107" s="37"/>
      <c r="K107" s="37"/>
      <c r="L107" s="40"/>
      <c r="M107" s="190"/>
      <c r="N107" s="191"/>
      <c r="O107" s="65"/>
      <c r="P107" s="65"/>
      <c r="Q107" s="65"/>
      <c r="R107" s="65"/>
      <c r="S107" s="65"/>
      <c r="T107" s="66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  <c r="AT107" s="18" t="s">
        <v>136</v>
      </c>
      <c r="AU107" s="18" t="s">
        <v>78</v>
      </c>
    </row>
    <row r="108" spans="1:65" s="13" customFormat="1" ht="11.25">
      <c r="B108" s="192"/>
      <c r="C108" s="193"/>
      <c r="D108" s="194" t="s">
        <v>223</v>
      </c>
      <c r="E108" s="195" t="s">
        <v>19</v>
      </c>
      <c r="F108" s="196" t="s">
        <v>682</v>
      </c>
      <c r="G108" s="193"/>
      <c r="H108" s="197">
        <v>0.96</v>
      </c>
      <c r="I108" s="198"/>
      <c r="J108" s="193"/>
      <c r="K108" s="193"/>
      <c r="L108" s="199"/>
      <c r="M108" s="200"/>
      <c r="N108" s="201"/>
      <c r="O108" s="201"/>
      <c r="P108" s="201"/>
      <c r="Q108" s="201"/>
      <c r="R108" s="201"/>
      <c r="S108" s="201"/>
      <c r="T108" s="202"/>
      <c r="AT108" s="203" t="s">
        <v>223</v>
      </c>
      <c r="AU108" s="203" t="s">
        <v>78</v>
      </c>
      <c r="AV108" s="13" t="s">
        <v>78</v>
      </c>
      <c r="AW108" s="13" t="s">
        <v>30</v>
      </c>
      <c r="AX108" s="13" t="s">
        <v>76</v>
      </c>
      <c r="AY108" s="203" t="s">
        <v>126</v>
      </c>
    </row>
    <row r="109" spans="1:65" s="12" customFormat="1" ht="22.9" customHeight="1">
      <c r="B109" s="158"/>
      <c r="C109" s="159"/>
      <c r="D109" s="160" t="s">
        <v>67</v>
      </c>
      <c r="E109" s="172" t="s">
        <v>142</v>
      </c>
      <c r="F109" s="172" t="s">
        <v>143</v>
      </c>
      <c r="G109" s="159"/>
      <c r="H109" s="159"/>
      <c r="I109" s="162"/>
      <c r="J109" s="173">
        <f>BK109</f>
        <v>0</v>
      </c>
      <c r="K109" s="159"/>
      <c r="L109" s="164"/>
      <c r="M109" s="165"/>
      <c r="N109" s="166"/>
      <c r="O109" s="166"/>
      <c r="P109" s="167">
        <f>SUM(P110:P115)</f>
        <v>0</v>
      </c>
      <c r="Q109" s="166"/>
      <c r="R109" s="167">
        <f>SUM(R110:R115)</f>
        <v>0.12682399999999999</v>
      </c>
      <c r="S109" s="166"/>
      <c r="T109" s="168">
        <f>SUM(T110:T115)</f>
        <v>0</v>
      </c>
      <c r="AR109" s="169" t="s">
        <v>76</v>
      </c>
      <c r="AT109" s="170" t="s">
        <v>67</v>
      </c>
      <c r="AU109" s="170" t="s">
        <v>76</v>
      </c>
      <c r="AY109" s="169" t="s">
        <v>126</v>
      </c>
      <c r="BK109" s="171">
        <f>SUM(BK110:BK115)</f>
        <v>0</v>
      </c>
    </row>
    <row r="110" spans="1:65" s="2" customFormat="1" ht="24.2" customHeight="1">
      <c r="A110" s="35"/>
      <c r="B110" s="36"/>
      <c r="C110" s="174" t="s">
        <v>134</v>
      </c>
      <c r="D110" s="174" t="s">
        <v>129</v>
      </c>
      <c r="E110" s="175" t="s">
        <v>683</v>
      </c>
      <c r="F110" s="176" t="s">
        <v>684</v>
      </c>
      <c r="G110" s="177" t="s">
        <v>132</v>
      </c>
      <c r="H110" s="178">
        <v>3.32</v>
      </c>
      <c r="I110" s="179"/>
      <c r="J110" s="180">
        <f>ROUND(I110*H110,2)</f>
        <v>0</v>
      </c>
      <c r="K110" s="176" t="s">
        <v>133</v>
      </c>
      <c r="L110" s="40"/>
      <c r="M110" s="181" t="s">
        <v>19</v>
      </c>
      <c r="N110" s="182" t="s">
        <v>39</v>
      </c>
      <c r="O110" s="65"/>
      <c r="P110" s="183">
        <f>O110*H110</f>
        <v>0</v>
      </c>
      <c r="Q110" s="183">
        <v>3.8199999999999998E-2</v>
      </c>
      <c r="R110" s="183">
        <f>Q110*H110</f>
        <v>0.12682399999999999</v>
      </c>
      <c r="S110" s="183">
        <v>0</v>
      </c>
      <c r="T110" s="184">
        <f>S110*H110</f>
        <v>0</v>
      </c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R110" s="185" t="s">
        <v>134</v>
      </c>
      <c r="AT110" s="185" t="s">
        <v>129</v>
      </c>
      <c r="AU110" s="185" t="s">
        <v>78</v>
      </c>
      <c r="AY110" s="18" t="s">
        <v>126</v>
      </c>
      <c r="BE110" s="186">
        <f>IF(N110="základní",J110,0)</f>
        <v>0</v>
      </c>
      <c r="BF110" s="186">
        <f>IF(N110="snížená",J110,0)</f>
        <v>0</v>
      </c>
      <c r="BG110" s="186">
        <f>IF(N110="zákl. přenesená",J110,0)</f>
        <v>0</v>
      </c>
      <c r="BH110" s="186">
        <f>IF(N110="sníž. přenesená",J110,0)</f>
        <v>0</v>
      </c>
      <c r="BI110" s="186">
        <f>IF(N110="nulová",J110,0)</f>
        <v>0</v>
      </c>
      <c r="BJ110" s="18" t="s">
        <v>76</v>
      </c>
      <c r="BK110" s="186">
        <f>ROUND(I110*H110,2)</f>
        <v>0</v>
      </c>
      <c r="BL110" s="18" t="s">
        <v>134</v>
      </c>
      <c r="BM110" s="185" t="s">
        <v>685</v>
      </c>
    </row>
    <row r="111" spans="1:65" s="2" customFormat="1" ht="11.25">
      <c r="A111" s="35"/>
      <c r="B111" s="36"/>
      <c r="C111" s="37"/>
      <c r="D111" s="187" t="s">
        <v>136</v>
      </c>
      <c r="E111" s="37"/>
      <c r="F111" s="188" t="s">
        <v>686</v>
      </c>
      <c r="G111" s="37"/>
      <c r="H111" s="37"/>
      <c r="I111" s="189"/>
      <c r="J111" s="37"/>
      <c r="K111" s="37"/>
      <c r="L111" s="40"/>
      <c r="M111" s="190"/>
      <c r="N111" s="191"/>
      <c r="O111" s="65"/>
      <c r="P111" s="65"/>
      <c r="Q111" s="65"/>
      <c r="R111" s="65"/>
      <c r="S111" s="65"/>
      <c r="T111" s="66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T111" s="18" t="s">
        <v>136</v>
      </c>
      <c r="AU111" s="18" t="s">
        <v>78</v>
      </c>
    </row>
    <row r="112" spans="1:65" s="13" customFormat="1" ht="11.25">
      <c r="B112" s="192"/>
      <c r="C112" s="193"/>
      <c r="D112" s="194" t="s">
        <v>223</v>
      </c>
      <c r="E112" s="195" t="s">
        <v>19</v>
      </c>
      <c r="F112" s="196" t="s">
        <v>687</v>
      </c>
      <c r="G112" s="193"/>
      <c r="H112" s="197">
        <v>2.3450000000000002</v>
      </c>
      <c r="I112" s="198"/>
      <c r="J112" s="193"/>
      <c r="K112" s="193"/>
      <c r="L112" s="199"/>
      <c r="M112" s="200"/>
      <c r="N112" s="201"/>
      <c r="O112" s="201"/>
      <c r="P112" s="201"/>
      <c r="Q112" s="201"/>
      <c r="R112" s="201"/>
      <c r="S112" s="201"/>
      <c r="T112" s="202"/>
      <c r="AT112" s="203" t="s">
        <v>223</v>
      </c>
      <c r="AU112" s="203" t="s">
        <v>78</v>
      </c>
      <c r="AV112" s="13" t="s">
        <v>78</v>
      </c>
      <c r="AW112" s="13" t="s">
        <v>30</v>
      </c>
      <c r="AX112" s="13" t="s">
        <v>68</v>
      </c>
      <c r="AY112" s="203" t="s">
        <v>126</v>
      </c>
    </row>
    <row r="113" spans="1:65" s="13" customFormat="1" ht="11.25">
      <c r="B113" s="192"/>
      <c r="C113" s="193"/>
      <c r="D113" s="194" t="s">
        <v>223</v>
      </c>
      <c r="E113" s="195" t="s">
        <v>19</v>
      </c>
      <c r="F113" s="196" t="s">
        <v>688</v>
      </c>
      <c r="G113" s="193"/>
      <c r="H113" s="197">
        <v>0.75</v>
      </c>
      <c r="I113" s="198"/>
      <c r="J113" s="193"/>
      <c r="K113" s="193"/>
      <c r="L113" s="199"/>
      <c r="M113" s="200"/>
      <c r="N113" s="201"/>
      <c r="O113" s="201"/>
      <c r="P113" s="201"/>
      <c r="Q113" s="201"/>
      <c r="R113" s="201"/>
      <c r="S113" s="201"/>
      <c r="T113" s="202"/>
      <c r="AT113" s="203" t="s">
        <v>223</v>
      </c>
      <c r="AU113" s="203" t="s">
        <v>78</v>
      </c>
      <c r="AV113" s="13" t="s">
        <v>78</v>
      </c>
      <c r="AW113" s="13" t="s">
        <v>30</v>
      </c>
      <c r="AX113" s="13" t="s">
        <v>68</v>
      </c>
      <c r="AY113" s="203" t="s">
        <v>126</v>
      </c>
    </row>
    <row r="114" spans="1:65" s="13" customFormat="1" ht="11.25">
      <c r="B114" s="192"/>
      <c r="C114" s="193"/>
      <c r="D114" s="194" t="s">
        <v>223</v>
      </c>
      <c r="E114" s="195" t="s">
        <v>19</v>
      </c>
      <c r="F114" s="196" t="s">
        <v>689</v>
      </c>
      <c r="G114" s="193"/>
      <c r="H114" s="197">
        <v>0.22500000000000001</v>
      </c>
      <c r="I114" s="198"/>
      <c r="J114" s="193"/>
      <c r="K114" s="193"/>
      <c r="L114" s="199"/>
      <c r="M114" s="200"/>
      <c r="N114" s="201"/>
      <c r="O114" s="201"/>
      <c r="P114" s="201"/>
      <c r="Q114" s="201"/>
      <c r="R114" s="201"/>
      <c r="S114" s="201"/>
      <c r="T114" s="202"/>
      <c r="AT114" s="203" t="s">
        <v>223</v>
      </c>
      <c r="AU114" s="203" t="s">
        <v>78</v>
      </c>
      <c r="AV114" s="13" t="s">
        <v>78</v>
      </c>
      <c r="AW114" s="13" t="s">
        <v>30</v>
      </c>
      <c r="AX114" s="13" t="s">
        <v>68</v>
      </c>
      <c r="AY114" s="203" t="s">
        <v>126</v>
      </c>
    </row>
    <row r="115" spans="1:65" s="14" customFormat="1" ht="11.25">
      <c r="B115" s="204"/>
      <c r="C115" s="205"/>
      <c r="D115" s="194" t="s">
        <v>223</v>
      </c>
      <c r="E115" s="206" t="s">
        <v>19</v>
      </c>
      <c r="F115" s="207" t="s">
        <v>280</v>
      </c>
      <c r="G115" s="205"/>
      <c r="H115" s="208">
        <v>3.32</v>
      </c>
      <c r="I115" s="209"/>
      <c r="J115" s="205"/>
      <c r="K115" s="205"/>
      <c r="L115" s="210"/>
      <c r="M115" s="211"/>
      <c r="N115" s="212"/>
      <c r="O115" s="212"/>
      <c r="P115" s="212"/>
      <c r="Q115" s="212"/>
      <c r="R115" s="212"/>
      <c r="S115" s="212"/>
      <c r="T115" s="213"/>
      <c r="AT115" s="214" t="s">
        <v>223</v>
      </c>
      <c r="AU115" s="214" t="s">
        <v>78</v>
      </c>
      <c r="AV115" s="14" t="s">
        <v>134</v>
      </c>
      <c r="AW115" s="14" t="s">
        <v>30</v>
      </c>
      <c r="AX115" s="14" t="s">
        <v>76</v>
      </c>
      <c r="AY115" s="214" t="s">
        <v>126</v>
      </c>
    </row>
    <row r="116" spans="1:65" s="12" customFormat="1" ht="22.9" customHeight="1">
      <c r="B116" s="158"/>
      <c r="C116" s="159"/>
      <c r="D116" s="160" t="s">
        <v>67</v>
      </c>
      <c r="E116" s="172" t="s">
        <v>172</v>
      </c>
      <c r="F116" s="172" t="s">
        <v>178</v>
      </c>
      <c r="G116" s="159"/>
      <c r="H116" s="159"/>
      <c r="I116" s="162"/>
      <c r="J116" s="173">
        <f>BK116</f>
        <v>0</v>
      </c>
      <c r="K116" s="159"/>
      <c r="L116" s="164"/>
      <c r="M116" s="165"/>
      <c r="N116" s="166"/>
      <c r="O116" s="166"/>
      <c r="P116" s="167">
        <f>SUM(P117:P128)</f>
        <v>0</v>
      </c>
      <c r="Q116" s="166"/>
      <c r="R116" s="167">
        <f>SUM(R117:R128)</f>
        <v>0</v>
      </c>
      <c r="S116" s="166"/>
      <c r="T116" s="168">
        <f>SUM(T117:T128)</f>
        <v>0.64679799999999998</v>
      </c>
      <c r="AR116" s="169" t="s">
        <v>76</v>
      </c>
      <c r="AT116" s="170" t="s">
        <v>67</v>
      </c>
      <c r="AU116" s="170" t="s">
        <v>76</v>
      </c>
      <c r="AY116" s="169" t="s">
        <v>126</v>
      </c>
      <c r="BK116" s="171">
        <f>SUM(BK117:BK128)</f>
        <v>0</v>
      </c>
    </row>
    <row r="117" spans="1:65" s="2" customFormat="1" ht="44.25" customHeight="1">
      <c r="A117" s="35"/>
      <c r="B117" s="36"/>
      <c r="C117" s="174" t="s">
        <v>152</v>
      </c>
      <c r="D117" s="174" t="s">
        <v>129</v>
      </c>
      <c r="E117" s="175" t="s">
        <v>690</v>
      </c>
      <c r="F117" s="176" t="s">
        <v>691</v>
      </c>
      <c r="G117" s="177" t="s">
        <v>132</v>
      </c>
      <c r="H117" s="178">
        <v>1.68</v>
      </c>
      <c r="I117" s="179"/>
      <c r="J117" s="180">
        <f>ROUND(I117*H117,2)</f>
        <v>0</v>
      </c>
      <c r="K117" s="176" t="s">
        <v>133</v>
      </c>
      <c r="L117" s="40"/>
      <c r="M117" s="181" t="s">
        <v>19</v>
      </c>
      <c r="N117" s="182" t="s">
        <v>39</v>
      </c>
      <c r="O117" s="65"/>
      <c r="P117" s="183">
        <f>O117*H117</f>
        <v>0</v>
      </c>
      <c r="Q117" s="183">
        <v>0</v>
      </c>
      <c r="R117" s="183">
        <f>Q117*H117</f>
        <v>0</v>
      </c>
      <c r="S117" s="183">
        <v>0.13100000000000001</v>
      </c>
      <c r="T117" s="184">
        <f>S117*H117</f>
        <v>0.22008</v>
      </c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  <c r="AR117" s="185" t="s">
        <v>134</v>
      </c>
      <c r="AT117" s="185" t="s">
        <v>129</v>
      </c>
      <c r="AU117" s="185" t="s">
        <v>78</v>
      </c>
      <c r="AY117" s="18" t="s">
        <v>126</v>
      </c>
      <c r="BE117" s="186">
        <f>IF(N117="základní",J117,0)</f>
        <v>0</v>
      </c>
      <c r="BF117" s="186">
        <f>IF(N117="snížená",J117,0)</f>
        <v>0</v>
      </c>
      <c r="BG117" s="186">
        <f>IF(N117="zákl. přenesená",J117,0)</f>
        <v>0</v>
      </c>
      <c r="BH117" s="186">
        <f>IF(N117="sníž. přenesená",J117,0)</f>
        <v>0</v>
      </c>
      <c r="BI117" s="186">
        <f>IF(N117="nulová",J117,0)</f>
        <v>0</v>
      </c>
      <c r="BJ117" s="18" t="s">
        <v>76</v>
      </c>
      <c r="BK117" s="186">
        <f>ROUND(I117*H117,2)</f>
        <v>0</v>
      </c>
      <c r="BL117" s="18" t="s">
        <v>134</v>
      </c>
      <c r="BM117" s="185" t="s">
        <v>692</v>
      </c>
    </row>
    <row r="118" spans="1:65" s="2" customFormat="1" ht="11.25">
      <c r="A118" s="35"/>
      <c r="B118" s="36"/>
      <c r="C118" s="37"/>
      <c r="D118" s="187" t="s">
        <v>136</v>
      </c>
      <c r="E118" s="37"/>
      <c r="F118" s="188" t="s">
        <v>693</v>
      </c>
      <c r="G118" s="37"/>
      <c r="H118" s="37"/>
      <c r="I118" s="189"/>
      <c r="J118" s="37"/>
      <c r="K118" s="37"/>
      <c r="L118" s="40"/>
      <c r="M118" s="190"/>
      <c r="N118" s="191"/>
      <c r="O118" s="65"/>
      <c r="P118" s="65"/>
      <c r="Q118" s="65"/>
      <c r="R118" s="65"/>
      <c r="S118" s="65"/>
      <c r="T118" s="66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  <c r="AT118" s="18" t="s">
        <v>136</v>
      </c>
      <c r="AU118" s="18" t="s">
        <v>78</v>
      </c>
    </row>
    <row r="119" spans="1:65" s="13" customFormat="1" ht="11.25">
      <c r="B119" s="192"/>
      <c r="C119" s="193"/>
      <c r="D119" s="194" t="s">
        <v>223</v>
      </c>
      <c r="E119" s="195" t="s">
        <v>19</v>
      </c>
      <c r="F119" s="196" t="s">
        <v>694</v>
      </c>
      <c r="G119" s="193"/>
      <c r="H119" s="197">
        <v>1.68</v>
      </c>
      <c r="I119" s="198"/>
      <c r="J119" s="193"/>
      <c r="K119" s="193"/>
      <c r="L119" s="199"/>
      <c r="M119" s="200"/>
      <c r="N119" s="201"/>
      <c r="O119" s="201"/>
      <c r="P119" s="201"/>
      <c r="Q119" s="201"/>
      <c r="R119" s="201"/>
      <c r="S119" s="201"/>
      <c r="T119" s="202"/>
      <c r="AT119" s="203" t="s">
        <v>223</v>
      </c>
      <c r="AU119" s="203" t="s">
        <v>78</v>
      </c>
      <c r="AV119" s="13" t="s">
        <v>78</v>
      </c>
      <c r="AW119" s="13" t="s">
        <v>30</v>
      </c>
      <c r="AX119" s="13" t="s">
        <v>76</v>
      </c>
      <c r="AY119" s="203" t="s">
        <v>126</v>
      </c>
    </row>
    <row r="120" spans="1:65" s="2" customFormat="1" ht="24.2" customHeight="1">
      <c r="A120" s="35"/>
      <c r="B120" s="36"/>
      <c r="C120" s="174" t="s">
        <v>142</v>
      </c>
      <c r="D120" s="174" t="s">
        <v>129</v>
      </c>
      <c r="E120" s="175" t="s">
        <v>695</v>
      </c>
      <c r="F120" s="176" t="s">
        <v>696</v>
      </c>
      <c r="G120" s="177" t="s">
        <v>132</v>
      </c>
      <c r="H120" s="178">
        <v>1.649</v>
      </c>
      <c r="I120" s="179"/>
      <c r="J120" s="180">
        <f>ROUND(I120*H120,2)</f>
        <v>0</v>
      </c>
      <c r="K120" s="176" t="s">
        <v>133</v>
      </c>
      <c r="L120" s="40"/>
      <c r="M120" s="181" t="s">
        <v>19</v>
      </c>
      <c r="N120" s="182" t="s">
        <v>39</v>
      </c>
      <c r="O120" s="65"/>
      <c r="P120" s="183">
        <f>O120*H120</f>
        <v>0</v>
      </c>
      <c r="Q120" s="183">
        <v>0</v>
      </c>
      <c r="R120" s="183">
        <f>Q120*H120</f>
        <v>0</v>
      </c>
      <c r="S120" s="183">
        <v>8.2000000000000003E-2</v>
      </c>
      <c r="T120" s="184">
        <f>S120*H120</f>
        <v>0.135218</v>
      </c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  <c r="AR120" s="185" t="s">
        <v>134</v>
      </c>
      <c r="AT120" s="185" t="s">
        <v>129</v>
      </c>
      <c r="AU120" s="185" t="s">
        <v>78</v>
      </c>
      <c r="AY120" s="18" t="s">
        <v>126</v>
      </c>
      <c r="BE120" s="186">
        <f>IF(N120="základní",J120,0)</f>
        <v>0</v>
      </c>
      <c r="BF120" s="186">
        <f>IF(N120="snížená",J120,0)</f>
        <v>0</v>
      </c>
      <c r="BG120" s="186">
        <f>IF(N120="zákl. přenesená",J120,0)</f>
        <v>0</v>
      </c>
      <c r="BH120" s="186">
        <f>IF(N120="sníž. přenesená",J120,0)</f>
        <v>0</v>
      </c>
      <c r="BI120" s="186">
        <f>IF(N120="nulová",J120,0)</f>
        <v>0</v>
      </c>
      <c r="BJ120" s="18" t="s">
        <v>76</v>
      </c>
      <c r="BK120" s="186">
        <f>ROUND(I120*H120,2)</f>
        <v>0</v>
      </c>
      <c r="BL120" s="18" t="s">
        <v>134</v>
      </c>
      <c r="BM120" s="185" t="s">
        <v>697</v>
      </c>
    </row>
    <row r="121" spans="1:65" s="2" customFormat="1" ht="11.25">
      <c r="A121" s="35"/>
      <c r="B121" s="36"/>
      <c r="C121" s="37"/>
      <c r="D121" s="187" t="s">
        <v>136</v>
      </c>
      <c r="E121" s="37"/>
      <c r="F121" s="188" t="s">
        <v>698</v>
      </c>
      <c r="G121" s="37"/>
      <c r="H121" s="37"/>
      <c r="I121" s="189"/>
      <c r="J121" s="37"/>
      <c r="K121" s="37"/>
      <c r="L121" s="40"/>
      <c r="M121" s="190"/>
      <c r="N121" s="191"/>
      <c r="O121" s="65"/>
      <c r="P121" s="65"/>
      <c r="Q121" s="65"/>
      <c r="R121" s="65"/>
      <c r="S121" s="65"/>
      <c r="T121" s="66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T121" s="18" t="s">
        <v>136</v>
      </c>
      <c r="AU121" s="18" t="s">
        <v>78</v>
      </c>
    </row>
    <row r="122" spans="1:65" s="13" customFormat="1" ht="11.25">
      <c r="B122" s="192"/>
      <c r="C122" s="193"/>
      <c r="D122" s="194" t="s">
        <v>223</v>
      </c>
      <c r="E122" s="195" t="s">
        <v>19</v>
      </c>
      <c r="F122" s="196" t="s">
        <v>699</v>
      </c>
      <c r="G122" s="193"/>
      <c r="H122" s="197">
        <v>1.649</v>
      </c>
      <c r="I122" s="198"/>
      <c r="J122" s="193"/>
      <c r="K122" s="193"/>
      <c r="L122" s="199"/>
      <c r="M122" s="200"/>
      <c r="N122" s="201"/>
      <c r="O122" s="201"/>
      <c r="P122" s="201"/>
      <c r="Q122" s="201"/>
      <c r="R122" s="201"/>
      <c r="S122" s="201"/>
      <c r="T122" s="202"/>
      <c r="AT122" s="203" t="s">
        <v>223</v>
      </c>
      <c r="AU122" s="203" t="s">
        <v>78</v>
      </c>
      <c r="AV122" s="13" t="s">
        <v>78</v>
      </c>
      <c r="AW122" s="13" t="s">
        <v>30</v>
      </c>
      <c r="AX122" s="13" t="s">
        <v>76</v>
      </c>
      <c r="AY122" s="203" t="s">
        <v>126</v>
      </c>
    </row>
    <row r="123" spans="1:65" s="2" customFormat="1" ht="37.9" customHeight="1">
      <c r="A123" s="35"/>
      <c r="B123" s="36"/>
      <c r="C123" s="174" t="s">
        <v>161</v>
      </c>
      <c r="D123" s="174" t="s">
        <v>129</v>
      </c>
      <c r="E123" s="175" t="s">
        <v>700</v>
      </c>
      <c r="F123" s="176" t="s">
        <v>701</v>
      </c>
      <c r="G123" s="177" t="s">
        <v>175</v>
      </c>
      <c r="H123" s="178">
        <v>25</v>
      </c>
      <c r="I123" s="179"/>
      <c r="J123" s="180">
        <f>ROUND(I123*H123,2)</f>
        <v>0</v>
      </c>
      <c r="K123" s="176" t="s">
        <v>133</v>
      </c>
      <c r="L123" s="40"/>
      <c r="M123" s="181" t="s">
        <v>19</v>
      </c>
      <c r="N123" s="182" t="s">
        <v>39</v>
      </c>
      <c r="O123" s="65"/>
      <c r="P123" s="183">
        <f>O123*H123</f>
        <v>0</v>
      </c>
      <c r="Q123" s="183">
        <v>0</v>
      </c>
      <c r="R123" s="183">
        <f>Q123*H123</f>
        <v>0</v>
      </c>
      <c r="S123" s="183">
        <v>2E-3</v>
      </c>
      <c r="T123" s="184">
        <f>S123*H123</f>
        <v>0.05</v>
      </c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R123" s="185" t="s">
        <v>134</v>
      </c>
      <c r="AT123" s="185" t="s">
        <v>129</v>
      </c>
      <c r="AU123" s="185" t="s">
        <v>78</v>
      </c>
      <c r="AY123" s="18" t="s">
        <v>126</v>
      </c>
      <c r="BE123" s="186">
        <f>IF(N123="základní",J123,0)</f>
        <v>0</v>
      </c>
      <c r="BF123" s="186">
        <f>IF(N123="snížená",J123,0)</f>
        <v>0</v>
      </c>
      <c r="BG123" s="186">
        <f>IF(N123="zákl. přenesená",J123,0)</f>
        <v>0</v>
      </c>
      <c r="BH123" s="186">
        <f>IF(N123="sníž. přenesená",J123,0)</f>
        <v>0</v>
      </c>
      <c r="BI123" s="186">
        <f>IF(N123="nulová",J123,0)</f>
        <v>0</v>
      </c>
      <c r="BJ123" s="18" t="s">
        <v>76</v>
      </c>
      <c r="BK123" s="186">
        <f>ROUND(I123*H123,2)</f>
        <v>0</v>
      </c>
      <c r="BL123" s="18" t="s">
        <v>134</v>
      </c>
      <c r="BM123" s="185" t="s">
        <v>702</v>
      </c>
    </row>
    <row r="124" spans="1:65" s="2" customFormat="1" ht="11.25">
      <c r="A124" s="35"/>
      <c r="B124" s="36"/>
      <c r="C124" s="37"/>
      <c r="D124" s="187" t="s">
        <v>136</v>
      </c>
      <c r="E124" s="37"/>
      <c r="F124" s="188" t="s">
        <v>703</v>
      </c>
      <c r="G124" s="37"/>
      <c r="H124" s="37"/>
      <c r="I124" s="189"/>
      <c r="J124" s="37"/>
      <c r="K124" s="37"/>
      <c r="L124" s="40"/>
      <c r="M124" s="190"/>
      <c r="N124" s="191"/>
      <c r="O124" s="65"/>
      <c r="P124" s="65"/>
      <c r="Q124" s="65"/>
      <c r="R124" s="65"/>
      <c r="S124" s="65"/>
      <c r="T124" s="66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T124" s="18" t="s">
        <v>136</v>
      </c>
      <c r="AU124" s="18" t="s">
        <v>78</v>
      </c>
    </row>
    <row r="125" spans="1:65" s="2" customFormat="1" ht="37.9" customHeight="1">
      <c r="A125" s="35"/>
      <c r="B125" s="36"/>
      <c r="C125" s="174" t="s">
        <v>167</v>
      </c>
      <c r="D125" s="174" t="s">
        <v>129</v>
      </c>
      <c r="E125" s="175" t="s">
        <v>704</v>
      </c>
      <c r="F125" s="176" t="s">
        <v>705</v>
      </c>
      <c r="G125" s="177" t="s">
        <v>175</v>
      </c>
      <c r="H125" s="178">
        <v>33.5</v>
      </c>
      <c r="I125" s="179"/>
      <c r="J125" s="180">
        <f>ROUND(I125*H125,2)</f>
        <v>0</v>
      </c>
      <c r="K125" s="176" t="s">
        <v>133</v>
      </c>
      <c r="L125" s="40"/>
      <c r="M125" s="181" t="s">
        <v>19</v>
      </c>
      <c r="N125" s="182" t="s">
        <v>39</v>
      </c>
      <c r="O125" s="65"/>
      <c r="P125" s="183">
        <f>O125*H125</f>
        <v>0</v>
      </c>
      <c r="Q125" s="183">
        <v>0</v>
      </c>
      <c r="R125" s="183">
        <f>Q125*H125</f>
        <v>0</v>
      </c>
      <c r="S125" s="183">
        <v>6.0000000000000001E-3</v>
      </c>
      <c r="T125" s="184">
        <f>S125*H125</f>
        <v>0.20100000000000001</v>
      </c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R125" s="185" t="s">
        <v>134</v>
      </c>
      <c r="AT125" s="185" t="s">
        <v>129</v>
      </c>
      <c r="AU125" s="185" t="s">
        <v>78</v>
      </c>
      <c r="AY125" s="18" t="s">
        <v>126</v>
      </c>
      <c r="BE125" s="186">
        <f>IF(N125="základní",J125,0)</f>
        <v>0</v>
      </c>
      <c r="BF125" s="186">
        <f>IF(N125="snížená",J125,0)</f>
        <v>0</v>
      </c>
      <c r="BG125" s="186">
        <f>IF(N125="zákl. přenesená",J125,0)</f>
        <v>0</v>
      </c>
      <c r="BH125" s="186">
        <f>IF(N125="sníž. přenesená",J125,0)</f>
        <v>0</v>
      </c>
      <c r="BI125" s="186">
        <f>IF(N125="nulová",J125,0)</f>
        <v>0</v>
      </c>
      <c r="BJ125" s="18" t="s">
        <v>76</v>
      </c>
      <c r="BK125" s="186">
        <f>ROUND(I125*H125,2)</f>
        <v>0</v>
      </c>
      <c r="BL125" s="18" t="s">
        <v>134</v>
      </c>
      <c r="BM125" s="185" t="s">
        <v>706</v>
      </c>
    </row>
    <row r="126" spans="1:65" s="2" customFormat="1" ht="11.25">
      <c r="A126" s="35"/>
      <c r="B126" s="36"/>
      <c r="C126" s="37"/>
      <c r="D126" s="187" t="s">
        <v>136</v>
      </c>
      <c r="E126" s="37"/>
      <c r="F126" s="188" t="s">
        <v>707</v>
      </c>
      <c r="G126" s="37"/>
      <c r="H126" s="37"/>
      <c r="I126" s="189"/>
      <c r="J126" s="37"/>
      <c r="K126" s="37"/>
      <c r="L126" s="40"/>
      <c r="M126" s="190"/>
      <c r="N126" s="191"/>
      <c r="O126" s="65"/>
      <c r="P126" s="65"/>
      <c r="Q126" s="65"/>
      <c r="R126" s="65"/>
      <c r="S126" s="65"/>
      <c r="T126" s="66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T126" s="18" t="s">
        <v>136</v>
      </c>
      <c r="AU126" s="18" t="s">
        <v>78</v>
      </c>
    </row>
    <row r="127" spans="1:65" s="2" customFormat="1" ht="37.9" customHeight="1">
      <c r="A127" s="35"/>
      <c r="B127" s="36"/>
      <c r="C127" s="174" t="s">
        <v>172</v>
      </c>
      <c r="D127" s="174" t="s">
        <v>129</v>
      </c>
      <c r="E127" s="175" t="s">
        <v>708</v>
      </c>
      <c r="F127" s="176" t="s">
        <v>709</v>
      </c>
      <c r="G127" s="177" t="s">
        <v>175</v>
      </c>
      <c r="H127" s="178">
        <v>1.5</v>
      </c>
      <c r="I127" s="179"/>
      <c r="J127" s="180">
        <f>ROUND(I127*H127,2)</f>
        <v>0</v>
      </c>
      <c r="K127" s="176" t="s">
        <v>133</v>
      </c>
      <c r="L127" s="40"/>
      <c r="M127" s="181" t="s">
        <v>19</v>
      </c>
      <c r="N127" s="182" t="s">
        <v>39</v>
      </c>
      <c r="O127" s="65"/>
      <c r="P127" s="183">
        <f>O127*H127</f>
        <v>0</v>
      </c>
      <c r="Q127" s="183">
        <v>0</v>
      </c>
      <c r="R127" s="183">
        <f>Q127*H127</f>
        <v>0</v>
      </c>
      <c r="S127" s="183">
        <v>2.7E-2</v>
      </c>
      <c r="T127" s="184">
        <f>S127*H127</f>
        <v>4.0500000000000001E-2</v>
      </c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R127" s="185" t="s">
        <v>134</v>
      </c>
      <c r="AT127" s="185" t="s">
        <v>129</v>
      </c>
      <c r="AU127" s="185" t="s">
        <v>78</v>
      </c>
      <c r="AY127" s="18" t="s">
        <v>126</v>
      </c>
      <c r="BE127" s="186">
        <f>IF(N127="základní",J127,0)</f>
        <v>0</v>
      </c>
      <c r="BF127" s="186">
        <f>IF(N127="snížená",J127,0)</f>
        <v>0</v>
      </c>
      <c r="BG127" s="186">
        <f>IF(N127="zákl. přenesená",J127,0)</f>
        <v>0</v>
      </c>
      <c r="BH127" s="186">
        <f>IF(N127="sníž. přenesená",J127,0)</f>
        <v>0</v>
      </c>
      <c r="BI127" s="186">
        <f>IF(N127="nulová",J127,0)</f>
        <v>0</v>
      </c>
      <c r="BJ127" s="18" t="s">
        <v>76</v>
      </c>
      <c r="BK127" s="186">
        <f>ROUND(I127*H127,2)</f>
        <v>0</v>
      </c>
      <c r="BL127" s="18" t="s">
        <v>134</v>
      </c>
      <c r="BM127" s="185" t="s">
        <v>710</v>
      </c>
    </row>
    <row r="128" spans="1:65" s="2" customFormat="1" ht="11.25">
      <c r="A128" s="35"/>
      <c r="B128" s="36"/>
      <c r="C128" s="37"/>
      <c r="D128" s="187" t="s">
        <v>136</v>
      </c>
      <c r="E128" s="37"/>
      <c r="F128" s="188" t="s">
        <v>711</v>
      </c>
      <c r="G128" s="37"/>
      <c r="H128" s="37"/>
      <c r="I128" s="189"/>
      <c r="J128" s="37"/>
      <c r="K128" s="37"/>
      <c r="L128" s="40"/>
      <c r="M128" s="190"/>
      <c r="N128" s="191"/>
      <c r="O128" s="65"/>
      <c r="P128" s="65"/>
      <c r="Q128" s="65"/>
      <c r="R128" s="65"/>
      <c r="S128" s="65"/>
      <c r="T128" s="66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T128" s="18" t="s">
        <v>136</v>
      </c>
      <c r="AU128" s="18" t="s">
        <v>78</v>
      </c>
    </row>
    <row r="129" spans="1:65" s="12" customFormat="1" ht="22.9" customHeight="1">
      <c r="B129" s="158"/>
      <c r="C129" s="159"/>
      <c r="D129" s="160" t="s">
        <v>67</v>
      </c>
      <c r="E129" s="172" t="s">
        <v>230</v>
      </c>
      <c r="F129" s="172" t="s">
        <v>231</v>
      </c>
      <c r="G129" s="159"/>
      <c r="H129" s="159"/>
      <c r="I129" s="162"/>
      <c r="J129" s="173">
        <f>BK129</f>
        <v>0</v>
      </c>
      <c r="K129" s="159"/>
      <c r="L129" s="164"/>
      <c r="M129" s="165"/>
      <c r="N129" s="166"/>
      <c r="O129" s="166"/>
      <c r="P129" s="167">
        <f>SUM(P130:P136)</f>
        <v>0</v>
      </c>
      <c r="Q129" s="166"/>
      <c r="R129" s="167">
        <f>SUM(R130:R136)</f>
        <v>0</v>
      </c>
      <c r="S129" s="166"/>
      <c r="T129" s="168">
        <f>SUM(T130:T136)</f>
        <v>0</v>
      </c>
      <c r="AR129" s="169" t="s">
        <v>76</v>
      </c>
      <c r="AT129" s="170" t="s">
        <v>67</v>
      </c>
      <c r="AU129" s="170" t="s">
        <v>76</v>
      </c>
      <c r="AY129" s="169" t="s">
        <v>126</v>
      </c>
      <c r="BK129" s="171">
        <f>SUM(BK130:BK136)</f>
        <v>0</v>
      </c>
    </row>
    <row r="130" spans="1:65" s="2" customFormat="1" ht="33" customHeight="1">
      <c r="A130" s="35"/>
      <c r="B130" s="36"/>
      <c r="C130" s="174" t="s">
        <v>179</v>
      </c>
      <c r="D130" s="174" t="s">
        <v>129</v>
      </c>
      <c r="E130" s="175" t="s">
        <v>238</v>
      </c>
      <c r="F130" s="176" t="s">
        <v>239</v>
      </c>
      <c r="G130" s="177" t="s">
        <v>235</v>
      </c>
      <c r="H130" s="178">
        <v>2.746</v>
      </c>
      <c r="I130" s="179"/>
      <c r="J130" s="180">
        <f>ROUND(I130*H130,2)</f>
        <v>0</v>
      </c>
      <c r="K130" s="176" t="s">
        <v>133</v>
      </c>
      <c r="L130" s="40"/>
      <c r="M130" s="181" t="s">
        <v>19</v>
      </c>
      <c r="N130" s="182" t="s">
        <v>39</v>
      </c>
      <c r="O130" s="65"/>
      <c r="P130" s="183">
        <f>O130*H130</f>
        <v>0</v>
      </c>
      <c r="Q130" s="183">
        <v>0</v>
      </c>
      <c r="R130" s="183">
        <f>Q130*H130</f>
        <v>0</v>
      </c>
      <c r="S130" s="183">
        <v>0</v>
      </c>
      <c r="T130" s="184">
        <f>S130*H130</f>
        <v>0</v>
      </c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R130" s="185" t="s">
        <v>134</v>
      </c>
      <c r="AT130" s="185" t="s">
        <v>129</v>
      </c>
      <c r="AU130" s="185" t="s">
        <v>78</v>
      </c>
      <c r="AY130" s="18" t="s">
        <v>126</v>
      </c>
      <c r="BE130" s="186">
        <f>IF(N130="základní",J130,0)</f>
        <v>0</v>
      </c>
      <c r="BF130" s="186">
        <f>IF(N130="snížená",J130,0)</f>
        <v>0</v>
      </c>
      <c r="BG130" s="186">
        <f>IF(N130="zákl. přenesená",J130,0)</f>
        <v>0</v>
      </c>
      <c r="BH130" s="186">
        <f>IF(N130="sníž. přenesená",J130,0)</f>
        <v>0</v>
      </c>
      <c r="BI130" s="186">
        <f>IF(N130="nulová",J130,0)</f>
        <v>0</v>
      </c>
      <c r="BJ130" s="18" t="s">
        <v>76</v>
      </c>
      <c r="BK130" s="186">
        <f>ROUND(I130*H130,2)</f>
        <v>0</v>
      </c>
      <c r="BL130" s="18" t="s">
        <v>134</v>
      </c>
      <c r="BM130" s="185" t="s">
        <v>712</v>
      </c>
    </row>
    <row r="131" spans="1:65" s="2" customFormat="1" ht="11.25">
      <c r="A131" s="35"/>
      <c r="B131" s="36"/>
      <c r="C131" s="37"/>
      <c r="D131" s="187" t="s">
        <v>136</v>
      </c>
      <c r="E131" s="37"/>
      <c r="F131" s="188" t="s">
        <v>241</v>
      </c>
      <c r="G131" s="37"/>
      <c r="H131" s="37"/>
      <c r="I131" s="189"/>
      <c r="J131" s="37"/>
      <c r="K131" s="37"/>
      <c r="L131" s="40"/>
      <c r="M131" s="190"/>
      <c r="N131" s="191"/>
      <c r="O131" s="65"/>
      <c r="P131" s="65"/>
      <c r="Q131" s="65"/>
      <c r="R131" s="65"/>
      <c r="S131" s="65"/>
      <c r="T131" s="66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T131" s="18" t="s">
        <v>136</v>
      </c>
      <c r="AU131" s="18" t="s">
        <v>78</v>
      </c>
    </row>
    <row r="132" spans="1:65" s="2" customFormat="1" ht="44.25" customHeight="1">
      <c r="A132" s="35"/>
      <c r="B132" s="36"/>
      <c r="C132" s="174" t="s">
        <v>184</v>
      </c>
      <c r="D132" s="174" t="s">
        <v>129</v>
      </c>
      <c r="E132" s="175" t="s">
        <v>243</v>
      </c>
      <c r="F132" s="176" t="s">
        <v>244</v>
      </c>
      <c r="G132" s="177" t="s">
        <v>235</v>
      </c>
      <c r="H132" s="178">
        <v>68.67</v>
      </c>
      <c r="I132" s="179"/>
      <c r="J132" s="180">
        <f>ROUND(I132*H132,2)</f>
        <v>0</v>
      </c>
      <c r="K132" s="176" t="s">
        <v>133</v>
      </c>
      <c r="L132" s="40"/>
      <c r="M132" s="181" t="s">
        <v>19</v>
      </c>
      <c r="N132" s="182" t="s">
        <v>39</v>
      </c>
      <c r="O132" s="65"/>
      <c r="P132" s="183">
        <f>O132*H132</f>
        <v>0</v>
      </c>
      <c r="Q132" s="183">
        <v>0</v>
      </c>
      <c r="R132" s="183">
        <f>Q132*H132</f>
        <v>0</v>
      </c>
      <c r="S132" s="183">
        <v>0</v>
      </c>
      <c r="T132" s="184">
        <f>S132*H132</f>
        <v>0</v>
      </c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R132" s="185" t="s">
        <v>134</v>
      </c>
      <c r="AT132" s="185" t="s">
        <v>129</v>
      </c>
      <c r="AU132" s="185" t="s">
        <v>78</v>
      </c>
      <c r="AY132" s="18" t="s">
        <v>126</v>
      </c>
      <c r="BE132" s="186">
        <f>IF(N132="základní",J132,0)</f>
        <v>0</v>
      </c>
      <c r="BF132" s="186">
        <f>IF(N132="snížená",J132,0)</f>
        <v>0</v>
      </c>
      <c r="BG132" s="186">
        <f>IF(N132="zákl. přenesená",J132,0)</f>
        <v>0</v>
      </c>
      <c r="BH132" s="186">
        <f>IF(N132="sníž. přenesená",J132,0)</f>
        <v>0</v>
      </c>
      <c r="BI132" s="186">
        <f>IF(N132="nulová",J132,0)</f>
        <v>0</v>
      </c>
      <c r="BJ132" s="18" t="s">
        <v>76</v>
      </c>
      <c r="BK132" s="186">
        <f>ROUND(I132*H132,2)</f>
        <v>0</v>
      </c>
      <c r="BL132" s="18" t="s">
        <v>134</v>
      </c>
      <c r="BM132" s="185" t="s">
        <v>713</v>
      </c>
    </row>
    <row r="133" spans="1:65" s="2" customFormat="1" ht="11.25">
      <c r="A133" s="35"/>
      <c r="B133" s="36"/>
      <c r="C133" s="37"/>
      <c r="D133" s="187" t="s">
        <v>136</v>
      </c>
      <c r="E133" s="37"/>
      <c r="F133" s="188" t="s">
        <v>246</v>
      </c>
      <c r="G133" s="37"/>
      <c r="H133" s="37"/>
      <c r="I133" s="189"/>
      <c r="J133" s="37"/>
      <c r="K133" s="37"/>
      <c r="L133" s="40"/>
      <c r="M133" s="190"/>
      <c r="N133" s="191"/>
      <c r="O133" s="65"/>
      <c r="P133" s="65"/>
      <c r="Q133" s="65"/>
      <c r="R133" s="65"/>
      <c r="S133" s="65"/>
      <c r="T133" s="66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T133" s="18" t="s">
        <v>136</v>
      </c>
      <c r="AU133" s="18" t="s">
        <v>78</v>
      </c>
    </row>
    <row r="134" spans="1:65" s="13" customFormat="1" ht="11.25">
      <c r="B134" s="192"/>
      <c r="C134" s="193"/>
      <c r="D134" s="194" t="s">
        <v>223</v>
      </c>
      <c r="E134" s="195" t="s">
        <v>19</v>
      </c>
      <c r="F134" s="196" t="s">
        <v>714</v>
      </c>
      <c r="G134" s="193"/>
      <c r="H134" s="197">
        <v>68.67</v>
      </c>
      <c r="I134" s="198"/>
      <c r="J134" s="193"/>
      <c r="K134" s="193"/>
      <c r="L134" s="199"/>
      <c r="M134" s="200"/>
      <c r="N134" s="201"/>
      <c r="O134" s="201"/>
      <c r="P134" s="201"/>
      <c r="Q134" s="201"/>
      <c r="R134" s="201"/>
      <c r="S134" s="201"/>
      <c r="T134" s="202"/>
      <c r="AT134" s="203" t="s">
        <v>223</v>
      </c>
      <c r="AU134" s="203" t="s">
        <v>78</v>
      </c>
      <c r="AV134" s="13" t="s">
        <v>78</v>
      </c>
      <c r="AW134" s="13" t="s">
        <v>30</v>
      </c>
      <c r="AX134" s="13" t="s">
        <v>76</v>
      </c>
      <c r="AY134" s="203" t="s">
        <v>126</v>
      </c>
    </row>
    <row r="135" spans="1:65" s="2" customFormat="1" ht="44.25" customHeight="1">
      <c r="A135" s="35"/>
      <c r="B135" s="36"/>
      <c r="C135" s="174" t="s">
        <v>189</v>
      </c>
      <c r="D135" s="174" t="s">
        <v>129</v>
      </c>
      <c r="E135" s="175" t="s">
        <v>248</v>
      </c>
      <c r="F135" s="176" t="s">
        <v>249</v>
      </c>
      <c r="G135" s="177" t="s">
        <v>235</v>
      </c>
      <c r="H135" s="178">
        <v>2.746</v>
      </c>
      <c r="I135" s="179"/>
      <c r="J135" s="180">
        <f>ROUND(I135*H135,2)</f>
        <v>0</v>
      </c>
      <c r="K135" s="176" t="s">
        <v>133</v>
      </c>
      <c r="L135" s="40"/>
      <c r="M135" s="181" t="s">
        <v>19</v>
      </c>
      <c r="N135" s="182" t="s">
        <v>39</v>
      </c>
      <c r="O135" s="65"/>
      <c r="P135" s="183">
        <f>O135*H135</f>
        <v>0</v>
      </c>
      <c r="Q135" s="183">
        <v>0</v>
      </c>
      <c r="R135" s="183">
        <f>Q135*H135</f>
        <v>0</v>
      </c>
      <c r="S135" s="183">
        <v>0</v>
      </c>
      <c r="T135" s="184">
        <f>S135*H135</f>
        <v>0</v>
      </c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R135" s="185" t="s">
        <v>134</v>
      </c>
      <c r="AT135" s="185" t="s">
        <v>129</v>
      </c>
      <c r="AU135" s="185" t="s">
        <v>78</v>
      </c>
      <c r="AY135" s="18" t="s">
        <v>126</v>
      </c>
      <c r="BE135" s="186">
        <f>IF(N135="základní",J135,0)</f>
        <v>0</v>
      </c>
      <c r="BF135" s="186">
        <f>IF(N135="snížená",J135,0)</f>
        <v>0</v>
      </c>
      <c r="BG135" s="186">
        <f>IF(N135="zákl. přenesená",J135,0)</f>
        <v>0</v>
      </c>
      <c r="BH135" s="186">
        <f>IF(N135="sníž. přenesená",J135,0)</f>
        <v>0</v>
      </c>
      <c r="BI135" s="186">
        <f>IF(N135="nulová",J135,0)</f>
        <v>0</v>
      </c>
      <c r="BJ135" s="18" t="s">
        <v>76</v>
      </c>
      <c r="BK135" s="186">
        <f>ROUND(I135*H135,2)</f>
        <v>0</v>
      </c>
      <c r="BL135" s="18" t="s">
        <v>134</v>
      </c>
      <c r="BM135" s="185" t="s">
        <v>715</v>
      </c>
    </row>
    <row r="136" spans="1:65" s="2" customFormat="1" ht="11.25">
      <c r="A136" s="35"/>
      <c r="B136" s="36"/>
      <c r="C136" s="37"/>
      <c r="D136" s="187" t="s">
        <v>136</v>
      </c>
      <c r="E136" s="37"/>
      <c r="F136" s="188" t="s">
        <v>251</v>
      </c>
      <c r="G136" s="37"/>
      <c r="H136" s="37"/>
      <c r="I136" s="189"/>
      <c r="J136" s="37"/>
      <c r="K136" s="37"/>
      <c r="L136" s="40"/>
      <c r="M136" s="190"/>
      <c r="N136" s="191"/>
      <c r="O136" s="65"/>
      <c r="P136" s="65"/>
      <c r="Q136" s="65"/>
      <c r="R136" s="65"/>
      <c r="S136" s="65"/>
      <c r="T136" s="66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T136" s="18" t="s">
        <v>136</v>
      </c>
      <c r="AU136" s="18" t="s">
        <v>78</v>
      </c>
    </row>
    <row r="137" spans="1:65" s="12" customFormat="1" ht="22.9" customHeight="1">
      <c r="B137" s="158"/>
      <c r="C137" s="159"/>
      <c r="D137" s="160" t="s">
        <v>67</v>
      </c>
      <c r="E137" s="172" t="s">
        <v>257</v>
      </c>
      <c r="F137" s="172" t="s">
        <v>258</v>
      </c>
      <c r="G137" s="159"/>
      <c r="H137" s="159"/>
      <c r="I137" s="162"/>
      <c r="J137" s="173">
        <f>BK137</f>
        <v>0</v>
      </c>
      <c r="K137" s="159"/>
      <c r="L137" s="164"/>
      <c r="M137" s="165"/>
      <c r="N137" s="166"/>
      <c r="O137" s="166"/>
      <c r="P137" s="167">
        <f>SUM(P138:P139)</f>
        <v>0</v>
      </c>
      <c r="Q137" s="166"/>
      <c r="R137" s="167">
        <f>SUM(R138:R139)</f>
        <v>0</v>
      </c>
      <c r="S137" s="166"/>
      <c r="T137" s="168">
        <f>SUM(T138:T139)</f>
        <v>0</v>
      </c>
      <c r="AR137" s="169" t="s">
        <v>76</v>
      </c>
      <c r="AT137" s="170" t="s">
        <v>67</v>
      </c>
      <c r="AU137" s="170" t="s">
        <v>76</v>
      </c>
      <c r="AY137" s="169" t="s">
        <v>126</v>
      </c>
      <c r="BK137" s="171">
        <f>SUM(BK138:BK139)</f>
        <v>0</v>
      </c>
    </row>
    <row r="138" spans="1:65" s="2" customFormat="1" ht="55.5" customHeight="1">
      <c r="A138" s="35"/>
      <c r="B138" s="36"/>
      <c r="C138" s="174" t="s">
        <v>194</v>
      </c>
      <c r="D138" s="174" t="s">
        <v>129</v>
      </c>
      <c r="E138" s="175" t="s">
        <v>716</v>
      </c>
      <c r="F138" s="176" t="s">
        <v>717</v>
      </c>
      <c r="G138" s="177" t="s">
        <v>235</v>
      </c>
      <c r="H138" s="178">
        <v>0.44500000000000001</v>
      </c>
      <c r="I138" s="179"/>
      <c r="J138" s="180">
        <f>ROUND(I138*H138,2)</f>
        <v>0</v>
      </c>
      <c r="K138" s="176" t="s">
        <v>133</v>
      </c>
      <c r="L138" s="40"/>
      <c r="M138" s="181" t="s">
        <v>19</v>
      </c>
      <c r="N138" s="182" t="s">
        <v>39</v>
      </c>
      <c r="O138" s="65"/>
      <c r="P138" s="183">
        <f>O138*H138</f>
        <v>0</v>
      </c>
      <c r="Q138" s="183">
        <v>0</v>
      </c>
      <c r="R138" s="183">
        <f>Q138*H138</f>
        <v>0</v>
      </c>
      <c r="S138" s="183">
        <v>0</v>
      </c>
      <c r="T138" s="184">
        <f>S138*H138</f>
        <v>0</v>
      </c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R138" s="185" t="s">
        <v>134</v>
      </c>
      <c r="AT138" s="185" t="s">
        <v>129</v>
      </c>
      <c r="AU138" s="185" t="s">
        <v>78</v>
      </c>
      <c r="AY138" s="18" t="s">
        <v>126</v>
      </c>
      <c r="BE138" s="186">
        <f>IF(N138="základní",J138,0)</f>
        <v>0</v>
      </c>
      <c r="BF138" s="186">
        <f>IF(N138="snížená",J138,0)</f>
        <v>0</v>
      </c>
      <c r="BG138" s="186">
        <f>IF(N138="zákl. přenesená",J138,0)</f>
        <v>0</v>
      </c>
      <c r="BH138" s="186">
        <f>IF(N138="sníž. přenesená",J138,0)</f>
        <v>0</v>
      </c>
      <c r="BI138" s="186">
        <f>IF(N138="nulová",J138,0)</f>
        <v>0</v>
      </c>
      <c r="BJ138" s="18" t="s">
        <v>76</v>
      </c>
      <c r="BK138" s="186">
        <f>ROUND(I138*H138,2)</f>
        <v>0</v>
      </c>
      <c r="BL138" s="18" t="s">
        <v>134</v>
      </c>
      <c r="BM138" s="185" t="s">
        <v>718</v>
      </c>
    </row>
    <row r="139" spans="1:65" s="2" customFormat="1" ht="11.25">
      <c r="A139" s="35"/>
      <c r="B139" s="36"/>
      <c r="C139" s="37"/>
      <c r="D139" s="187" t="s">
        <v>136</v>
      </c>
      <c r="E139" s="37"/>
      <c r="F139" s="188" t="s">
        <v>719</v>
      </c>
      <c r="G139" s="37"/>
      <c r="H139" s="37"/>
      <c r="I139" s="189"/>
      <c r="J139" s="37"/>
      <c r="K139" s="37"/>
      <c r="L139" s="40"/>
      <c r="M139" s="190"/>
      <c r="N139" s="191"/>
      <c r="O139" s="65"/>
      <c r="P139" s="65"/>
      <c r="Q139" s="65"/>
      <c r="R139" s="65"/>
      <c r="S139" s="65"/>
      <c r="T139" s="66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T139" s="18" t="s">
        <v>136</v>
      </c>
      <c r="AU139" s="18" t="s">
        <v>78</v>
      </c>
    </row>
    <row r="140" spans="1:65" s="12" customFormat="1" ht="25.9" customHeight="1">
      <c r="B140" s="158"/>
      <c r="C140" s="159"/>
      <c r="D140" s="160" t="s">
        <v>67</v>
      </c>
      <c r="E140" s="161" t="s">
        <v>264</v>
      </c>
      <c r="F140" s="161" t="s">
        <v>265</v>
      </c>
      <c r="G140" s="159"/>
      <c r="H140" s="159"/>
      <c r="I140" s="162"/>
      <c r="J140" s="163">
        <f>BK140</f>
        <v>0</v>
      </c>
      <c r="K140" s="159"/>
      <c r="L140" s="164"/>
      <c r="M140" s="165"/>
      <c r="N140" s="166"/>
      <c r="O140" s="166"/>
      <c r="P140" s="167">
        <f>P141+P154+P188+P226+P231+P233+P245+P255+P277+P311</f>
        <v>0</v>
      </c>
      <c r="Q140" s="166"/>
      <c r="R140" s="167">
        <f>R141+R154+R188+R226+R231+R233+R245+R255+R277+R311</f>
        <v>3.61444067</v>
      </c>
      <c r="S140" s="166"/>
      <c r="T140" s="168">
        <f>T141+T154+T188+T226+T231+T233+T245+T255+T277+T311</f>
        <v>2.0994150300000003</v>
      </c>
      <c r="AR140" s="169" t="s">
        <v>78</v>
      </c>
      <c r="AT140" s="170" t="s">
        <v>67</v>
      </c>
      <c r="AU140" s="170" t="s">
        <v>68</v>
      </c>
      <c r="AY140" s="169" t="s">
        <v>126</v>
      </c>
      <c r="BK140" s="171">
        <f>BK141+BK154+BK188+BK226+BK231+BK233+BK245+BK255+BK277+BK311</f>
        <v>0</v>
      </c>
    </row>
    <row r="141" spans="1:65" s="12" customFormat="1" ht="22.9" customHeight="1">
      <c r="B141" s="158"/>
      <c r="C141" s="159"/>
      <c r="D141" s="160" t="s">
        <v>67</v>
      </c>
      <c r="E141" s="172" t="s">
        <v>347</v>
      </c>
      <c r="F141" s="172" t="s">
        <v>348</v>
      </c>
      <c r="G141" s="159"/>
      <c r="H141" s="159"/>
      <c r="I141" s="162"/>
      <c r="J141" s="173">
        <f>BK141</f>
        <v>0</v>
      </c>
      <c r="K141" s="159"/>
      <c r="L141" s="164"/>
      <c r="M141" s="165"/>
      <c r="N141" s="166"/>
      <c r="O141" s="166"/>
      <c r="P141" s="167">
        <f>SUM(P142:P153)</f>
        <v>0</v>
      </c>
      <c r="Q141" s="166"/>
      <c r="R141" s="167">
        <f>SUM(R142:R153)</f>
        <v>1.1609999999999999E-2</v>
      </c>
      <c r="S141" s="166"/>
      <c r="T141" s="168">
        <f>SUM(T142:T153)</f>
        <v>0</v>
      </c>
      <c r="AR141" s="169" t="s">
        <v>78</v>
      </c>
      <c r="AT141" s="170" t="s">
        <v>67</v>
      </c>
      <c r="AU141" s="170" t="s">
        <v>76</v>
      </c>
      <c r="AY141" s="169" t="s">
        <v>126</v>
      </c>
      <c r="BK141" s="171">
        <f>SUM(BK142:BK153)</f>
        <v>0</v>
      </c>
    </row>
    <row r="142" spans="1:65" s="2" customFormat="1" ht="21.75" customHeight="1">
      <c r="A142" s="35"/>
      <c r="B142" s="36"/>
      <c r="C142" s="174" t="s">
        <v>199</v>
      </c>
      <c r="D142" s="174" t="s">
        <v>129</v>
      </c>
      <c r="E142" s="175" t="s">
        <v>720</v>
      </c>
      <c r="F142" s="176" t="s">
        <v>721</v>
      </c>
      <c r="G142" s="177" t="s">
        <v>175</v>
      </c>
      <c r="H142" s="178">
        <v>5</v>
      </c>
      <c r="I142" s="179"/>
      <c r="J142" s="180">
        <f>ROUND(I142*H142,2)</f>
        <v>0</v>
      </c>
      <c r="K142" s="176" t="s">
        <v>133</v>
      </c>
      <c r="L142" s="40"/>
      <c r="M142" s="181" t="s">
        <v>19</v>
      </c>
      <c r="N142" s="182" t="s">
        <v>39</v>
      </c>
      <c r="O142" s="65"/>
      <c r="P142" s="183">
        <f>O142*H142</f>
        <v>0</v>
      </c>
      <c r="Q142" s="183">
        <v>4.0999999999999999E-4</v>
      </c>
      <c r="R142" s="183">
        <f>Q142*H142</f>
        <v>2.0499999999999997E-3</v>
      </c>
      <c r="S142" s="183">
        <v>0</v>
      </c>
      <c r="T142" s="184">
        <f>S142*H142</f>
        <v>0</v>
      </c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R142" s="185" t="s">
        <v>208</v>
      </c>
      <c r="AT142" s="185" t="s">
        <v>129</v>
      </c>
      <c r="AU142" s="185" t="s">
        <v>78</v>
      </c>
      <c r="AY142" s="18" t="s">
        <v>126</v>
      </c>
      <c r="BE142" s="186">
        <f>IF(N142="základní",J142,0)</f>
        <v>0</v>
      </c>
      <c r="BF142" s="186">
        <f>IF(N142="snížená",J142,0)</f>
        <v>0</v>
      </c>
      <c r="BG142" s="186">
        <f>IF(N142="zákl. přenesená",J142,0)</f>
        <v>0</v>
      </c>
      <c r="BH142" s="186">
        <f>IF(N142="sníž. přenesená",J142,0)</f>
        <v>0</v>
      </c>
      <c r="BI142" s="186">
        <f>IF(N142="nulová",J142,0)</f>
        <v>0</v>
      </c>
      <c r="BJ142" s="18" t="s">
        <v>76</v>
      </c>
      <c r="BK142" s="186">
        <f>ROUND(I142*H142,2)</f>
        <v>0</v>
      </c>
      <c r="BL142" s="18" t="s">
        <v>208</v>
      </c>
      <c r="BM142" s="185" t="s">
        <v>722</v>
      </c>
    </row>
    <row r="143" spans="1:65" s="2" customFormat="1" ht="11.25">
      <c r="A143" s="35"/>
      <c r="B143" s="36"/>
      <c r="C143" s="37"/>
      <c r="D143" s="187" t="s">
        <v>136</v>
      </c>
      <c r="E143" s="37"/>
      <c r="F143" s="188" t="s">
        <v>723</v>
      </c>
      <c r="G143" s="37"/>
      <c r="H143" s="37"/>
      <c r="I143" s="189"/>
      <c r="J143" s="37"/>
      <c r="K143" s="37"/>
      <c r="L143" s="40"/>
      <c r="M143" s="190"/>
      <c r="N143" s="191"/>
      <c r="O143" s="65"/>
      <c r="P143" s="65"/>
      <c r="Q143" s="65"/>
      <c r="R143" s="65"/>
      <c r="S143" s="65"/>
      <c r="T143" s="66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T143" s="18" t="s">
        <v>136</v>
      </c>
      <c r="AU143" s="18" t="s">
        <v>78</v>
      </c>
    </row>
    <row r="144" spans="1:65" s="13" customFormat="1" ht="11.25">
      <c r="B144" s="192"/>
      <c r="C144" s="193"/>
      <c r="D144" s="194" t="s">
        <v>223</v>
      </c>
      <c r="E144" s="195" t="s">
        <v>19</v>
      </c>
      <c r="F144" s="196" t="s">
        <v>152</v>
      </c>
      <c r="G144" s="193"/>
      <c r="H144" s="197">
        <v>5</v>
      </c>
      <c r="I144" s="198"/>
      <c r="J144" s="193"/>
      <c r="K144" s="193"/>
      <c r="L144" s="199"/>
      <c r="M144" s="200"/>
      <c r="N144" s="201"/>
      <c r="O144" s="201"/>
      <c r="P144" s="201"/>
      <c r="Q144" s="201"/>
      <c r="R144" s="201"/>
      <c r="S144" s="201"/>
      <c r="T144" s="202"/>
      <c r="AT144" s="203" t="s">
        <v>223</v>
      </c>
      <c r="AU144" s="203" t="s">
        <v>78</v>
      </c>
      <c r="AV144" s="13" t="s">
        <v>78</v>
      </c>
      <c r="AW144" s="13" t="s">
        <v>30</v>
      </c>
      <c r="AX144" s="13" t="s">
        <v>76</v>
      </c>
      <c r="AY144" s="203" t="s">
        <v>126</v>
      </c>
    </row>
    <row r="145" spans="1:65" s="2" customFormat="1" ht="21.75" customHeight="1">
      <c r="A145" s="35"/>
      <c r="B145" s="36"/>
      <c r="C145" s="174" t="s">
        <v>8</v>
      </c>
      <c r="D145" s="174" t="s">
        <v>129</v>
      </c>
      <c r="E145" s="175" t="s">
        <v>724</v>
      </c>
      <c r="F145" s="176" t="s">
        <v>725</v>
      </c>
      <c r="G145" s="177" t="s">
        <v>175</v>
      </c>
      <c r="H145" s="178">
        <v>12</v>
      </c>
      <c r="I145" s="179"/>
      <c r="J145" s="180">
        <f>ROUND(I145*H145,2)</f>
        <v>0</v>
      </c>
      <c r="K145" s="176" t="s">
        <v>133</v>
      </c>
      <c r="L145" s="40"/>
      <c r="M145" s="181" t="s">
        <v>19</v>
      </c>
      <c r="N145" s="182" t="s">
        <v>39</v>
      </c>
      <c r="O145" s="65"/>
      <c r="P145" s="183">
        <f>O145*H145</f>
        <v>0</v>
      </c>
      <c r="Q145" s="183">
        <v>4.8000000000000001E-4</v>
      </c>
      <c r="R145" s="183">
        <f>Q145*H145</f>
        <v>5.7600000000000004E-3</v>
      </c>
      <c r="S145" s="183">
        <v>0</v>
      </c>
      <c r="T145" s="184">
        <f>S145*H145</f>
        <v>0</v>
      </c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R145" s="185" t="s">
        <v>208</v>
      </c>
      <c r="AT145" s="185" t="s">
        <v>129</v>
      </c>
      <c r="AU145" s="185" t="s">
        <v>78</v>
      </c>
      <c r="AY145" s="18" t="s">
        <v>126</v>
      </c>
      <c r="BE145" s="186">
        <f>IF(N145="základní",J145,0)</f>
        <v>0</v>
      </c>
      <c r="BF145" s="186">
        <f>IF(N145="snížená",J145,0)</f>
        <v>0</v>
      </c>
      <c r="BG145" s="186">
        <f>IF(N145="zákl. přenesená",J145,0)</f>
        <v>0</v>
      </c>
      <c r="BH145" s="186">
        <f>IF(N145="sníž. přenesená",J145,0)</f>
        <v>0</v>
      </c>
      <c r="BI145" s="186">
        <f>IF(N145="nulová",J145,0)</f>
        <v>0</v>
      </c>
      <c r="BJ145" s="18" t="s">
        <v>76</v>
      </c>
      <c r="BK145" s="186">
        <f>ROUND(I145*H145,2)</f>
        <v>0</v>
      </c>
      <c r="BL145" s="18" t="s">
        <v>208</v>
      </c>
      <c r="BM145" s="185" t="s">
        <v>726</v>
      </c>
    </row>
    <row r="146" spans="1:65" s="2" customFormat="1" ht="11.25">
      <c r="A146" s="35"/>
      <c r="B146" s="36"/>
      <c r="C146" s="37"/>
      <c r="D146" s="187" t="s">
        <v>136</v>
      </c>
      <c r="E146" s="37"/>
      <c r="F146" s="188" t="s">
        <v>727</v>
      </c>
      <c r="G146" s="37"/>
      <c r="H146" s="37"/>
      <c r="I146" s="189"/>
      <c r="J146" s="37"/>
      <c r="K146" s="37"/>
      <c r="L146" s="40"/>
      <c r="M146" s="190"/>
      <c r="N146" s="191"/>
      <c r="O146" s="65"/>
      <c r="P146" s="65"/>
      <c r="Q146" s="65"/>
      <c r="R146" s="65"/>
      <c r="S146" s="65"/>
      <c r="T146" s="66"/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T146" s="18" t="s">
        <v>136</v>
      </c>
      <c r="AU146" s="18" t="s">
        <v>78</v>
      </c>
    </row>
    <row r="147" spans="1:65" s="2" customFormat="1" ht="21.75" customHeight="1">
      <c r="A147" s="35"/>
      <c r="B147" s="36"/>
      <c r="C147" s="174" t="s">
        <v>208</v>
      </c>
      <c r="D147" s="174" t="s">
        <v>129</v>
      </c>
      <c r="E147" s="175" t="s">
        <v>728</v>
      </c>
      <c r="F147" s="176" t="s">
        <v>729</v>
      </c>
      <c r="G147" s="177" t="s">
        <v>175</v>
      </c>
      <c r="H147" s="178">
        <v>1.5</v>
      </c>
      <c r="I147" s="179"/>
      <c r="J147" s="180">
        <f>ROUND(I147*H147,2)</f>
        <v>0</v>
      </c>
      <c r="K147" s="176" t="s">
        <v>133</v>
      </c>
      <c r="L147" s="40"/>
      <c r="M147" s="181" t="s">
        <v>19</v>
      </c>
      <c r="N147" s="182" t="s">
        <v>39</v>
      </c>
      <c r="O147" s="65"/>
      <c r="P147" s="183">
        <f>O147*H147</f>
        <v>0</v>
      </c>
      <c r="Q147" s="183">
        <v>2.2399999999999998E-3</v>
      </c>
      <c r="R147" s="183">
        <f>Q147*H147</f>
        <v>3.3599999999999997E-3</v>
      </c>
      <c r="S147" s="183">
        <v>0</v>
      </c>
      <c r="T147" s="184">
        <f>S147*H147</f>
        <v>0</v>
      </c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R147" s="185" t="s">
        <v>208</v>
      </c>
      <c r="AT147" s="185" t="s">
        <v>129</v>
      </c>
      <c r="AU147" s="185" t="s">
        <v>78</v>
      </c>
      <c r="AY147" s="18" t="s">
        <v>126</v>
      </c>
      <c r="BE147" s="186">
        <f>IF(N147="základní",J147,0)</f>
        <v>0</v>
      </c>
      <c r="BF147" s="186">
        <f>IF(N147="snížená",J147,0)</f>
        <v>0</v>
      </c>
      <c r="BG147" s="186">
        <f>IF(N147="zákl. přenesená",J147,0)</f>
        <v>0</v>
      </c>
      <c r="BH147" s="186">
        <f>IF(N147="sníž. přenesená",J147,0)</f>
        <v>0</v>
      </c>
      <c r="BI147" s="186">
        <f>IF(N147="nulová",J147,0)</f>
        <v>0</v>
      </c>
      <c r="BJ147" s="18" t="s">
        <v>76</v>
      </c>
      <c r="BK147" s="186">
        <f>ROUND(I147*H147,2)</f>
        <v>0</v>
      </c>
      <c r="BL147" s="18" t="s">
        <v>208</v>
      </c>
      <c r="BM147" s="185" t="s">
        <v>730</v>
      </c>
    </row>
    <row r="148" spans="1:65" s="2" customFormat="1" ht="11.25">
      <c r="A148" s="35"/>
      <c r="B148" s="36"/>
      <c r="C148" s="37"/>
      <c r="D148" s="187" t="s">
        <v>136</v>
      </c>
      <c r="E148" s="37"/>
      <c r="F148" s="188" t="s">
        <v>731</v>
      </c>
      <c r="G148" s="37"/>
      <c r="H148" s="37"/>
      <c r="I148" s="189"/>
      <c r="J148" s="37"/>
      <c r="K148" s="37"/>
      <c r="L148" s="40"/>
      <c r="M148" s="190"/>
      <c r="N148" s="191"/>
      <c r="O148" s="65"/>
      <c r="P148" s="65"/>
      <c r="Q148" s="65"/>
      <c r="R148" s="65"/>
      <c r="S148" s="65"/>
      <c r="T148" s="66"/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T148" s="18" t="s">
        <v>136</v>
      </c>
      <c r="AU148" s="18" t="s">
        <v>78</v>
      </c>
    </row>
    <row r="149" spans="1:65" s="2" customFormat="1" ht="24.2" customHeight="1">
      <c r="A149" s="35"/>
      <c r="B149" s="36"/>
      <c r="C149" s="174" t="s">
        <v>213</v>
      </c>
      <c r="D149" s="174" t="s">
        <v>129</v>
      </c>
      <c r="E149" s="175" t="s">
        <v>732</v>
      </c>
      <c r="F149" s="176" t="s">
        <v>733</v>
      </c>
      <c r="G149" s="177" t="s">
        <v>164</v>
      </c>
      <c r="H149" s="178">
        <v>2</v>
      </c>
      <c r="I149" s="179"/>
      <c r="J149" s="180">
        <f>ROUND(I149*H149,2)</f>
        <v>0</v>
      </c>
      <c r="K149" s="176" t="s">
        <v>133</v>
      </c>
      <c r="L149" s="40"/>
      <c r="M149" s="181" t="s">
        <v>19</v>
      </c>
      <c r="N149" s="182" t="s">
        <v>39</v>
      </c>
      <c r="O149" s="65"/>
      <c r="P149" s="183">
        <f>O149*H149</f>
        <v>0</v>
      </c>
      <c r="Q149" s="183">
        <v>2.2000000000000001E-4</v>
      </c>
      <c r="R149" s="183">
        <f>Q149*H149</f>
        <v>4.4000000000000002E-4</v>
      </c>
      <c r="S149" s="183">
        <v>0</v>
      </c>
      <c r="T149" s="184">
        <f>S149*H149</f>
        <v>0</v>
      </c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R149" s="185" t="s">
        <v>208</v>
      </c>
      <c r="AT149" s="185" t="s">
        <v>129</v>
      </c>
      <c r="AU149" s="185" t="s">
        <v>78</v>
      </c>
      <c r="AY149" s="18" t="s">
        <v>126</v>
      </c>
      <c r="BE149" s="186">
        <f>IF(N149="základní",J149,0)</f>
        <v>0</v>
      </c>
      <c r="BF149" s="186">
        <f>IF(N149="snížená",J149,0)</f>
        <v>0</v>
      </c>
      <c r="BG149" s="186">
        <f>IF(N149="zákl. přenesená",J149,0)</f>
        <v>0</v>
      </c>
      <c r="BH149" s="186">
        <f>IF(N149="sníž. přenesená",J149,0)</f>
        <v>0</v>
      </c>
      <c r="BI149" s="186">
        <f>IF(N149="nulová",J149,0)</f>
        <v>0</v>
      </c>
      <c r="BJ149" s="18" t="s">
        <v>76</v>
      </c>
      <c r="BK149" s="186">
        <f>ROUND(I149*H149,2)</f>
        <v>0</v>
      </c>
      <c r="BL149" s="18" t="s">
        <v>208</v>
      </c>
      <c r="BM149" s="185" t="s">
        <v>734</v>
      </c>
    </row>
    <row r="150" spans="1:65" s="2" customFormat="1" ht="11.25">
      <c r="A150" s="35"/>
      <c r="B150" s="36"/>
      <c r="C150" s="37"/>
      <c r="D150" s="187" t="s">
        <v>136</v>
      </c>
      <c r="E150" s="37"/>
      <c r="F150" s="188" t="s">
        <v>735</v>
      </c>
      <c r="G150" s="37"/>
      <c r="H150" s="37"/>
      <c r="I150" s="189"/>
      <c r="J150" s="37"/>
      <c r="K150" s="37"/>
      <c r="L150" s="40"/>
      <c r="M150" s="190"/>
      <c r="N150" s="191"/>
      <c r="O150" s="65"/>
      <c r="P150" s="65"/>
      <c r="Q150" s="65"/>
      <c r="R150" s="65"/>
      <c r="S150" s="65"/>
      <c r="T150" s="66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T150" s="18" t="s">
        <v>136</v>
      </c>
      <c r="AU150" s="18" t="s">
        <v>78</v>
      </c>
    </row>
    <row r="151" spans="1:65" s="2" customFormat="1" ht="24.2" customHeight="1">
      <c r="A151" s="35"/>
      <c r="B151" s="36"/>
      <c r="C151" s="174" t="s">
        <v>218</v>
      </c>
      <c r="D151" s="174" t="s">
        <v>129</v>
      </c>
      <c r="E151" s="175" t="s">
        <v>368</v>
      </c>
      <c r="F151" s="176" t="s">
        <v>369</v>
      </c>
      <c r="G151" s="177" t="s">
        <v>175</v>
      </c>
      <c r="H151" s="178">
        <v>18.53</v>
      </c>
      <c r="I151" s="179"/>
      <c r="J151" s="180">
        <f>ROUND(I151*H151,2)</f>
        <v>0</v>
      </c>
      <c r="K151" s="176" t="s">
        <v>19</v>
      </c>
      <c r="L151" s="40"/>
      <c r="M151" s="181" t="s">
        <v>19</v>
      </c>
      <c r="N151" s="182" t="s">
        <v>39</v>
      </c>
      <c r="O151" s="65"/>
      <c r="P151" s="183">
        <f>O151*H151</f>
        <v>0</v>
      </c>
      <c r="Q151" s="183">
        <v>0</v>
      </c>
      <c r="R151" s="183">
        <f>Q151*H151</f>
        <v>0</v>
      </c>
      <c r="S151" s="183">
        <v>0</v>
      </c>
      <c r="T151" s="184">
        <f>S151*H151</f>
        <v>0</v>
      </c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R151" s="185" t="s">
        <v>208</v>
      </c>
      <c r="AT151" s="185" t="s">
        <v>129</v>
      </c>
      <c r="AU151" s="185" t="s">
        <v>78</v>
      </c>
      <c r="AY151" s="18" t="s">
        <v>126</v>
      </c>
      <c r="BE151" s="186">
        <f>IF(N151="základní",J151,0)</f>
        <v>0</v>
      </c>
      <c r="BF151" s="186">
        <f>IF(N151="snížená",J151,0)</f>
        <v>0</v>
      </c>
      <c r="BG151" s="186">
        <f>IF(N151="zákl. přenesená",J151,0)</f>
        <v>0</v>
      </c>
      <c r="BH151" s="186">
        <f>IF(N151="sníž. přenesená",J151,0)</f>
        <v>0</v>
      </c>
      <c r="BI151" s="186">
        <f>IF(N151="nulová",J151,0)</f>
        <v>0</v>
      </c>
      <c r="BJ151" s="18" t="s">
        <v>76</v>
      </c>
      <c r="BK151" s="186">
        <f>ROUND(I151*H151,2)</f>
        <v>0</v>
      </c>
      <c r="BL151" s="18" t="s">
        <v>208</v>
      </c>
      <c r="BM151" s="185" t="s">
        <v>736</v>
      </c>
    </row>
    <row r="152" spans="1:65" s="2" customFormat="1" ht="44.25" customHeight="1">
      <c r="A152" s="35"/>
      <c r="B152" s="36"/>
      <c r="C152" s="174" t="s">
        <v>225</v>
      </c>
      <c r="D152" s="174" t="s">
        <v>129</v>
      </c>
      <c r="E152" s="175" t="s">
        <v>737</v>
      </c>
      <c r="F152" s="176" t="s">
        <v>738</v>
      </c>
      <c r="G152" s="177" t="s">
        <v>235</v>
      </c>
      <c r="H152" s="178">
        <v>1.2E-2</v>
      </c>
      <c r="I152" s="179"/>
      <c r="J152" s="180">
        <f>ROUND(I152*H152,2)</f>
        <v>0</v>
      </c>
      <c r="K152" s="176" t="s">
        <v>133</v>
      </c>
      <c r="L152" s="40"/>
      <c r="M152" s="181" t="s">
        <v>19</v>
      </c>
      <c r="N152" s="182" t="s">
        <v>39</v>
      </c>
      <c r="O152" s="65"/>
      <c r="P152" s="183">
        <f>O152*H152</f>
        <v>0</v>
      </c>
      <c r="Q152" s="183">
        <v>0</v>
      </c>
      <c r="R152" s="183">
        <f>Q152*H152</f>
        <v>0</v>
      </c>
      <c r="S152" s="183">
        <v>0</v>
      </c>
      <c r="T152" s="184">
        <f>S152*H152</f>
        <v>0</v>
      </c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R152" s="185" t="s">
        <v>208</v>
      </c>
      <c r="AT152" s="185" t="s">
        <v>129</v>
      </c>
      <c r="AU152" s="185" t="s">
        <v>78</v>
      </c>
      <c r="AY152" s="18" t="s">
        <v>126</v>
      </c>
      <c r="BE152" s="186">
        <f>IF(N152="základní",J152,0)</f>
        <v>0</v>
      </c>
      <c r="BF152" s="186">
        <f>IF(N152="snížená",J152,0)</f>
        <v>0</v>
      </c>
      <c r="BG152" s="186">
        <f>IF(N152="zákl. přenesená",J152,0)</f>
        <v>0</v>
      </c>
      <c r="BH152" s="186">
        <f>IF(N152="sníž. přenesená",J152,0)</f>
        <v>0</v>
      </c>
      <c r="BI152" s="186">
        <f>IF(N152="nulová",J152,0)</f>
        <v>0</v>
      </c>
      <c r="BJ152" s="18" t="s">
        <v>76</v>
      </c>
      <c r="BK152" s="186">
        <f>ROUND(I152*H152,2)</f>
        <v>0</v>
      </c>
      <c r="BL152" s="18" t="s">
        <v>208</v>
      </c>
      <c r="BM152" s="185" t="s">
        <v>739</v>
      </c>
    </row>
    <row r="153" spans="1:65" s="2" customFormat="1" ht="11.25">
      <c r="A153" s="35"/>
      <c r="B153" s="36"/>
      <c r="C153" s="37"/>
      <c r="D153" s="187" t="s">
        <v>136</v>
      </c>
      <c r="E153" s="37"/>
      <c r="F153" s="188" t="s">
        <v>740</v>
      </c>
      <c r="G153" s="37"/>
      <c r="H153" s="37"/>
      <c r="I153" s="189"/>
      <c r="J153" s="37"/>
      <c r="K153" s="37"/>
      <c r="L153" s="40"/>
      <c r="M153" s="190"/>
      <c r="N153" s="191"/>
      <c r="O153" s="65"/>
      <c r="P153" s="65"/>
      <c r="Q153" s="65"/>
      <c r="R153" s="65"/>
      <c r="S153" s="65"/>
      <c r="T153" s="66"/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T153" s="18" t="s">
        <v>136</v>
      </c>
      <c r="AU153" s="18" t="s">
        <v>78</v>
      </c>
    </row>
    <row r="154" spans="1:65" s="12" customFormat="1" ht="22.9" customHeight="1">
      <c r="B154" s="158"/>
      <c r="C154" s="159"/>
      <c r="D154" s="160" t="s">
        <v>67</v>
      </c>
      <c r="E154" s="172" t="s">
        <v>266</v>
      </c>
      <c r="F154" s="172" t="s">
        <v>267</v>
      </c>
      <c r="G154" s="159"/>
      <c r="H154" s="159"/>
      <c r="I154" s="162"/>
      <c r="J154" s="173">
        <f>BK154</f>
        <v>0</v>
      </c>
      <c r="K154" s="159"/>
      <c r="L154" s="164"/>
      <c r="M154" s="165"/>
      <c r="N154" s="166"/>
      <c r="O154" s="166"/>
      <c r="P154" s="167">
        <f>P155+SUM(P156:P181)</f>
        <v>0</v>
      </c>
      <c r="Q154" s="166"/>
      <c r="R154" s="167">
        <f>R155+SUM(R156:R181)</f>
        <v>7.5285999999999992E-2</v>
      </c>
      <c r="S154" s="166"/>
      <c r="T154" s="168">
        <f>T155+SUM(T156:T181)</f>
        <v>0</v>
      </c>
      <c r="AR154" s="169" t="s">
        <v>78</v>
      </c>
      <c r="AT154" s="170" t="s">
        <v>67</v>
      </c>
      <c r="AU154" s="170" t="s">
        <v>76</v>
      </c>
      <c r="AY154" s="169" t="s">
        <v>126</v>
      </c>
      <c r="BK154" s="171">
        <f>BK155+SUM(BK156:BK181)</f>
        <v>0</v>
      </c>
    </row>
    <row r="155" spans="1:65" s="2" customFormat="1" ht="33" customHeight="1">
      <c r="A155" s="35"/>
      <c r="B155" s="36"/>
      <c r="C155" s="174" t="s">
        <v>232</v>
      </c>
      <c r="D155" s="174" t="s">
        <v>129</v>
      </c>
      <c r="E155" s="175" t="s">
        <v>274</v>
      </c>
      <c r="F155" s="176" t="s">
        <v>275</v>
      </c>
      <c r="G155" s="177" t="s">
        <v>175</v>
      </c>
      <c r="H155" s="178">
        <v>67.599999999999994</v>
      </c>
      <c r="I155" s="179"/>
      <c r="J155" s="180">
        <f>ROUND(I155*H155,2)</f>
        <v>0</v>
      </c>
      <c r="K155" s="176" t="s">
        <v>133</v>
      </c>
      <c r="L155" s="40"/>
      <c r="M155" s="181" t="s">
        <v>19</v>
      </c>
      <c r="N155" s="182" t="s">
        <v>39</v>
      </c>
      <c r="O155" s="65"/>
      <c r="P155" s="183">
        <f>O155*H155</f>
        <v>0</v>
      </c>
      <c r="Q155" s="183">
        <v>8.4000000000000003E-4</v>
      </c>
      <c r="R155" s="183">
        <f>Q155*H155</f>
        <v>5.6783999999999994E-2</v>
      </c>
      <c r="S155" s="183">
        <v>0</v>
      </c>
      <c r="T155" s="184">
        <f>S155*H155</f>
        <v>0</v>
      </c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R155" s="185" t="s">
        <v>208</v>
      </c>
      <c r="AT155" s="185" t="s">
        <v>129</v>
      </c>
      <c r="AU155" s="185" t="s">
        <v>78</v>
      </c>
      <c r="AY155" s="18" t="s">
        <v>126</v>
      </c>
      <c r="BE155" s="186">
        <f>IF(N155="základní",J155,0)</f>
        <v>0</v>
      </c>
      <c r="BF155" s="186">
        <f>IF(N155="snížená",J155,0)</f>
        <v>0</v>
      </c>
      <c r="BG155" s="186">
        <f>IF(N155="zákl. přenesená",J155,0)</f>
        <v>0</v>
      </c>
      <c r="BH155" s="186">
        <f>IF(N155="sníž. přenesená",J155,0)</f>
        <v>0</v>
      </c>
      <c r="BI155" s="186">
        <f>IF(N155="nulová",J155,0)</f>
        <v>0</v>
      </c>
      <c r="BJ155" s="18" t="s">
        <v>76</v>
      </c>
      <c r="BK155" s="186">
        <f>ROUND(I155*H155,2)</f>
        <v>0</v>
      </c>
      <c r="BL155" s="18" t="s">
        <v>208</v>
      </c>
      <c r="BM155" s="185" t="s">
        <v>741</v>
      </c>
    </row>
    <row r="156" spans="1:65" s="2" customFormat="1" ht="11.25">
      <c r="A156" s="35"/>
      <c r="B156" s="36"/>
      <c r="C156" s="37"/>
      <c r="D156" s="187" t="s">
        <v>136</v>
      </c>
      <c r="E156" s="37"/>
      <c r="F156" s="188" t="s">
        <v>277</v>
      </c>
      <c r="G156" s="37"/>
      <c r="H156" s="37"/>
      <c r="I156" s="189"/>
      <c r="J156" s="37"/>
      <c r="K156" s="37"/>
      <c r="L156" s="40"/>
      <c r="M156" s="190"/>
      <c r="N156" s="191"/>
      <c r="O156" s="65"/>
      <c r="P156" s="65"/>
      <c r="Q156" s="65"/>
      <c r="R156" s="65"/>
      <c r="S156" s="65"/>
      <c r="T156" s="66"/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T156" s="18" t="s">
        <v>136</v>
      </c>
      <c r="AU156" s="18" t="s">
        <v>78</v>
      </c>
    </row>
    <row r="157" spans="1:65" s="13" customFormat="1" ht="11.25">
      <c r="B157" s="192"/>
      <c r="C157" s="193"/>
      <c r="D157" s="194" t="s">
        <v>223</v>
      </c>
      <c r="E157" s="195" t="s">
        <v>19</v>
      </c>
      <c r="F157" s="196" t="s">
        <v>742</v>
      </c>
      <c r="G157" s="193"/>
      <c r="H157" s="197">
        <v>34.6</v>
      </c>
      <c r="I157" s="198"/>
      <c r="J157" s="193"/>
      <c r="K157" s="193"/>
      <c r="L157" s="199"/>
      <c r="M157" s="200"/>
      <c r="N157" s="201"/>
      <c r="O157" s="201"/>
      <c r="P157" s="201"/>
      <c r="Q157" s="201"/>
      <c r="R157" s="201"/>
      <c r="S157" s="201"/>
      <c r="T157" s="202"/>
      <c r="AT157" s="203" t="s">
        <v>223</v>
      </c>
      <c r="AU157" s="203" t="s">
        <v>78</v>
      </c>
      <c r="AV157" s="13" t="s">
        <v>78</v>
      </c>
      <c r="AW157" s="13" t="s">
        <v>30</v>
      </c>
      <c r="AX157" s="13" t="s">
        <v>68</v>
      </c>
      <c r="AY157" s="203" t="s">
        <v>126</v>
      </c>
    </row>
    <row r="158" spans="1:65" s="13" customFormat="1" ht="11.25">
      <c r="B158" s="192"/>
      <c r="C158" s="193"/>
      <c r="D158" s="194" t="s">
        <v>223</v>
      </c>
      <c r="E158" s="195" t="s">
        <v>19</v>
      </c>
      <c r="F158" s="196" t="s">
        <v>743</v>
      </c>
      <c r="G158" s="193"/>
      <c r="H158" s="197">
        <v>13</v>
      </c>
      <c r="I158" s="198"/>
      <c r="J158" s="193"/>
      <c r="K158" s="193"/>
      <c r="L158" s="199"/>
      <c r="M158" s="200"/>
      <c r="N158" s="201"/>
      <c r="O158" s="201"/>
      <c r="P158" s="201"/>
      <c r="Q158" s="201"/>
      <c r="R158" s="201"/>
      <c r="S158" s="201"/>
      <c r="T158" s="202"/>
      <c r="AT158" s="203" t="s">
        <v>223</v>
      </c>
      <c r="AU158" s="203" t="s">
        <v>78</v>
      </c>
      <c r="AV158" s="13" t="s">
        <v>78</v>
      </c>
      <c r="AW158" s="13" t="s">
        <v>30</v>
      </c>
      <c r="AX158" s="13" t="s">
        <v>68</v>
      </c>
      <c r="AY158" s="203" t="s">
        <v>126</v>
      </c>
    </row>
    <row r="159" spans="1:65" s="13" customFormat="1" ht="11.25">
      <c r="B159" s="192"/>
      <c r="C159" s="193"/>
      <c r="D159" s="194" t="s">
        <v>223</v>
      </c>
      <c r="E159" s="195" t="s">
        <v>19</v>
      </c>
      <c r="F159" s="196" t="s">
        <v>744</v>
      </c>
      <c r="G159" s="193"/>
      <c r="H159" s="197">
        <v>20</v>
      </c>
      <c r="I159" s="198"/>
      <c r="J159" s="193"/>
      <c r="K159" s="193"/>
      <c r="L159" s="199"/>
      <c r="M159" s="200"/>
      <c r="N159" s="201"/>
      <c r="O159" s="201"/>
      <c r="P159" s="201"/>
      <c r="Q159" s="201"/>
      <c r="R159" s="201"/>
      <c r="S159" s="201"/>
      <c r="T159" s="202"/>
      <c r="AT159" s="203" t="s">
        <v>223</v>
      </c>
      <c r="AU159" s="203" t="s">
        <v>78</v>
      </c>
      <c r="AV159" s="13" t="s">
        <v>78</v>
      </c>
      <c r="AW159" s="13" t="s">
        <v>30</v>
      </c>
      <c r="AX159" s="13" t="s">
        <v>68</v>
      </c>
      <c r="AY159" s="203" t="s">
        <v>126</v>
      </c>
    </row>
    <row r="160" spans="1:65" s="14" customFormat="1" ht="11.25">
      <c r="B160" s="204"/>
      <c r="C160" s="205"/>
      <c r="D160" s="194" t="s">
        <v>223</v>
      </c>
      <c r="E160" s="206" t="s">
        <v>19</v>
      </c>
      <c r="F160" s="207" t="s">
        <v>280</v>
      </c>
      <c r="G160" s="205"/>
      <c r="H160" s="208">
        <v>67.599999999999994</v>
      </c>
      <c r="I160" s="209"/>
      <c r="J160" s="205"/>
      <c r="K160" s="205"/>
      <c r="L160" s="210"/>
      <c r="M160" s="211"/>
      <c r="N160" s="212"/>
      <c r="O160" s="212"/>
      <c r="P160" s="212"/>
      <c r="Q160" s="212"/>
      <c r="R160" s="212"/>
      <c r="S160" s="212"/>
      <c r="T160" s="213"/>
      <c r="AT160" s="214" t="s">
        <v>223</v>
      </c>
      <c r="AU160" s="214" t="s">
        <v>78</v>
      </c>
      <c r="AV160" s="14" t="s">
        <v>134</v>
      </c>
      <c r="AW160" s="14" t="s">
        <v>30</v>
      </c>
      <c r="AX160" s="14" t="s">
        <v>76</v>
      </c>
      <c r="AY160" s="214" t="s">
        <v>126</v>
      </c>
    </row>
    <row r="161" spans="1:65" s="2" customFormat="1" ht="33" customHeight="1">
      <c r="A161" s="35"/>
      <c r="B161" s="36"/>
      <c r="C161" s="174" t="s">
        <v>7</v>
      </c>
      <c r="D161" s="174" t="s">
        <v>129</v>
      </c>
      <c r="E161" s="175" t="s">
        <v>282</v>
      </c>
      <c r="F161" s="176" t="s">
        <v>283</v>
      </c>
      <c r="G161" s="177" t="s">
        <v>175</v>
      </c>
      <c r="H161" s="178">
        <v>10</v>
      </c>
      <c r="I161" s="179"/>
      <c r="J161" s="180">
        <f>ROUND(I161*H161,2)</f>
        <v>0</v>
      </c>
      <c r="K161" s="176" t="s">
        <v>133</v>
      </c>
      <c r="L161" s="40"/>
      <c r="M161" s="181" t="s">
        <v>19</v>
      </c>
      <c r="N161" s="182" t="s">
        <v>39</v>
      </c>
      <c r="O161" s="65"/>
      <c r="P161" s="183">
        <f>O161*H161</f>
        <v>0</v>
      </c>
      <c r="Q161" s="183">
        <v>1.16E-3</v>
      </c>
      <c r="R161" s="183">
        <f>Q161*H161</f>
        <v>1.1599999999999999E-2</v>
      </c>
      <c r="S161" s="183">
        <v>0</v>
      </c>
      <c r="T161" s="184">
        <f>S161*H161</f>
        <v>0</v>
      </c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R161" s="185" t="s">
        <v>208</v>
      </c>
      <c r="AT161" s="185" t="s">
        <v>129</v>
      </c>
      <c r="AU161" s="185" t="s">
        <v>78</v>
      </c>
      <c r="AY161" s="18" t="s">
        <v>126</v>
      </c>
      <c r="BE161" s="186">
        <f>IF(N161="základní",J161,0)</f>
        <v>0</v>
      </c>
      <c r="BF161" s="186">
        <f>IF(N161="snížená",J161,0)</f>
        <v>0</v>
      </c>
      <c r="BG161" s="186">
        <f>IF(N161="zákl. přenesená",J161,0)</f>
        <v>0</v>
      </c>
      <c r="BH161" s="186">
        <f>IF(N161="sníž. přenesená",J161,0)</f>
        <v>0</v>
      </c>
      <c r="BI161" s="186">
        <f>IF(N161="nulová",J161,0)</f>
        <v>0</v>
      </c>
      <c r="BJ161" s="18" t="s">
        <v>76</v>
      </c>
      <c r="BK161" s="186">
        <f>ROUND(I161*H161,2)</f>
        <v>0</v>
      </c>
      <c r="BL161" s="18" t="s">
        <v>208</v>
      </c>
      <c r="BM161" s="185" t="s">
        <v>745</v>
      </c>
    </row>
    <row r="162" spans="1:65" s="2" customFormat="1" ht="11.25">
      <c r="A162" s="35"/>
      <c r="B162" s="36"/>
      <c r="C162" s="37"/>
      <c r="D162" s="187" t="s">
        <v>136</v>
      </c>
      <c r="E162" s="37"/>
      <c r="F162" s="188" t="s">
        <v>285</v>
      </c>
      <c r="G162" s="37"/>
      <c r="H162" s="37"/>
      <c r="I162" s="189"/>
      <c r="J162" s="37"/>
      <c r="K162" s="37"/>
      <c r="L162" s="40"/>
      <c r="M162" s="190"/>
      <c r="N162" s="191"/>
      <c r="O162" s="65"/>
      <c r="P162" s="65"/>
      <c r="Q162" s="65"/>
      <c r="R162" s="65"/>
      <c r="S162" s="65"/>
      <c r="T162" s="66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T162" s="18" t="s">
        <v>136</v>
      </c>
      <c r="AU162" s="18" t="s">
        <v>78</v>
      </c>
    </row>
    <row r="163" spans="1:65" s="13" customFormat="1" ht="11.25">
      <c r="B163" s="192"/>
      <c r="C163" s="193"/>
      <c r="D163" s="194" t="s">
        <v>223</v>
      </c>
      <c r="E163" s="195" t="s">
        <v>19</v>
      </c>
      <c r="F163" s="196" t="s">
        <v>746</v>
      </c>
      <c r="G163" s="193"/>
      <c r="H163" s="197">
        <v>10</v>
      </c>
      <c r="I163" s="198"/>
      <c r="J163" s="193"/>
      <c r="K163" s="193"/>
      <c r="L163" s="199"/>
      <c r="M163" s="200"/>
      <c r="N163" s="201"/>
      <c r="O163" s="201"/>
      <c r="P163" s="201"/>
      <c r="Q163" s="201"/>
      <c r="R163" s="201"/>
      <c r="S163" s="201"/>
      <c r="T163" s="202"/>
      <c r="AT163" s="203" t="s">
        <v>223</v>
      </c>
      <c r="AU163" s="203" t="s">
        <v>78</v>
      </c>
      <c r="AV163" s="13" t="s">
        <v>78</v>
      </c>
      <c r="AW163" s="13" t="s">
        <v>30</v>
      </c>
      <c r="AX163" s="13" t="s">
        <v>76</v>
      </c>
      <c r="AY163" s="203" t="s">
        <v>126</v>
      </c>
    </row>
    <row r="164" spans="1:65" s="2" customFormat="1" ht="55.5" customHeight="1">
      <c r="A164" s="35"/>
      <c r="B164" s="36"/>
      <c r="C164" s="174" t="s">
        <v>242</v>
      </c>
      <c r="D164" s="174" t="s">
        <v>129</v>
      </c>
      <c r="E164" s="175" t="s">
        <v>297</v>
      </c>
      <c r="F164" s="176" t="s">
        <v>298</v>
      </c>
      <c r="G164" s="177" t="s">
        <v>175</v>
      </c>
      <c r="H164" s="178">
        <v>10</v>
      </c>
      <c r="I164" s="179"/>
      <c r="J164" s="180">
        <f>ROUND(I164*H164,2)</f>
        <v>0</v>
      </c>
      <c r="K164" s="176" t="s">
        <v>133</v>
      </c>
      <c r="L164" s="40"/>
      <c r="M164" s="181" t="s">
        <v>19</v>
      </c>
      <c r="N164" s="182" t="s">
        <v>39</v>
      </c>
      <c r="O164" s="65"/>
      <c r="P164" s="183">
        <f>O164*H164</f>
        <v>0</v>
      </c>
      <c r="Q164" s="183">
        <v>4.0000000000000003E-5</v>
      </c>
      <c r="R164" s="183">
        <f>Q164*H164</f>
        <v>4.0000000000000002E-4</v>
      </c>
      <c r="S164" s="183">
        <v>0</v>
      </c>
      <c r="T164" s="184">
        <f>S164*H164</f>
        <v>0</v>
      </c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R164" s="185" t="s">
        <v>208</v>
      </c>
      <c r="AT164" s="185" t="s">
        <v>129</v>
      </c>
      <c r="AU164" s="185" t="s">
        <v>78</v>
      </c>
      <c r="AY164" s="18" t="s">
        <v>126</v>
      </c>
      <c r="BE164" s="186">
        <f>IF(N164="základní",J164,0)</f>
        <v>0</v>
      </c>
      <c r="BF164" s="186">
        <f>IF(N164="snížená",J164,0)</f>
        <v>0</v>
      </c>
      <c r="BG164" s="186">
        <f>IF(N164="zákl. přenesená",J164,0)</f>
        <v>0</v>
      </c>
      <c r="BH164" s="186">
        <f>IF(N164="sníž. přenesená",J164,0)</f>
        <v>0</v>
      </c>
      <c r="BI164" s="186">
        <f>IF(N164="nulová",J164,0)</f>
        <v>0</v>
      </c>
      <c r="BJ164" s="18" t="s">
        <v>76</v>
      </c>
      <c r="BK164" s="186">
        <f>ROUND(I164*H164,2)</f>
        <v>0</v>
      </c>
      <c r="BL164" s="18" t="s">
        <v>208</v>
      </c>
      <c r="BM164" s="185" t="s">
        <v>747</v>
      </c>
    </row>
    <row r="165" spans="1:65" s="2" customFormat="1" ht="11.25">
      <c r="A165" s="35"/>
      <c r="B165" s="36"/>
      <c r="C165" s="37"/>
      <c r="D165" s="187" t="s">
        <v>136</v>
      </c>
      <c r="E165" s="37"/>
      <c r="F165" s="188" t="s">
        <v>300</v>
      </c>
      <c r="G165" s="37"/>
      <c r="H165" s="37"/>
      <c r="I165" s="189"/>
      <c r="J165" s="37"/>
      <c r="K165" s="37"/>
      <c r="L165" s="40"/>
      <c r="M165" s="190"/>
      <c r="N165" s="191"/>
      <c r="O165" s="65"/>
      <c r="P165" s="65"/>
      <c r="Q165" s="65"/>
      <c r="R165" s="65"/>
      <c r="S165" s="65"/>
      <c r="T165" s="66"/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T165" s="18" t="s">
        <v>136</v>
      </c>
      <c r="AU165" s="18" t="s">
        <v>78</v>
      </c>
    </row>
    <row r="166" spans="1:65" s="13" customFormat="1" ht="11.25">
      <c r="B166" s="192"/>
      <c r="C166" s="193"/>
      <c r="D166" s="194" t="s">
        <v>223</v>
      </c>
      <c r="E166" s="195" t="s">
        <v>19</v>
      </c>
      <c r="F166" s="196" t="s">
        <v>746</v>
      </c>
      <c r="G166" s="193"/>
      <c r="H166" s="197">
        <v>10</v>
      </c>
      <c r="I166" s="198"/>
      <c r="J166" s="193"/>
      <c r="K166" s="193"/>
      <c r="L166" s="199"/>
      <c r="M166" s="200"/>
      <c r="N166" s="201"/>
      <c r="O166" s="201"/>
      <c r="P166" s="201"/>
      <c r="Q166" s="201"/>
      <c r="R166" s="201"/>
      <c r="S166" s="201"/>
      <c r="T166" s="202"/>
      <c r="AT166" s="203" t="s">
        <v>223</v>
      </c>
      <c r="AU166" s="203" t="s">
        <v>78</v>
      </c>
      <c r="AV166" s="13" t="s">
        <v>78</v>
      </c>
      <c r="AW166" s="13" t="s">
        <v>30</v>
      </c>
      <c r="AX166" s="13" t="s">
        <v>76</v>
      </c>
      <c r="AY166" s="203" t="s">
        <v>126</v>
      </c>
    </row>
    <row r="167" spans="1:65" s="2" customFormat="1" ht="55.5" customHeight="1">
      <c r="A167" s="35"/>
      <c r="B167" s="36"/>
      <c r="C167" s="174" t="s">
        <v>247</v>
      </c>
      <c r="D167" s="174" t="s">
        <v>129</v>
      </c>
      <c r="E167" s="175" t="s">
        <v>748</v>
      </c>
      <c r="F167" s="176" t="s">
        <v>749</v>
      </c>
      <c r="G167" s="177" t="s">
        <v>175</v>
      </c>
      <c r="H167" s="178">
        <v>67.599999999999994</v>
      </c>
      <c r="I167" s="179"/>
      <c r="J167" s="180">
        <f>ROUND(I167*H167,2)</f>
        <v>0</v>
      </c>
      <c r="K167" s="176" t="s">
        <v>133</v>
      </c>
      <c r="L167" s="40"/>
      <c r="M167" s="181" t="s">
        <v>19</v>
      </c>
      <c r="N167" s="182" t="s">
        <v>39</v>
      </c>
      <c r="O167" s="65"/>
      <c r="P167" s="183">
        <f>O167*H167</f>
        <v>0</v>
      </c>
      <c r="Q167" s="183">
        <v>5.0000000000000002E-5</v>
      </c>
      <c r="R167" s="183">
        <f>Q167*H167</f>
        <v>3.3799999999999998E-3</v>
      </c>
      <c r="S167" s="183">
        <v>0</v>
      </c>
      <c r="T167" s="184">
        <f>S167*H167</f>
        <v>0</v>
      </c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R167" s="185" t="s">
        <v>208</v>
      </c>
      <c r="AT167" s="185" t="s">
        <v>129</v>
      </c>
      <c r="AU167" s="185" t="s">
        <v>78</v>
      </c>
      <c r="AY167" s="18" t="s">
        <v>126</v>
      </c>
      <c r="BE167" s="186">
        <f>IF(N167="základní",J167,0)</f>
        <v>0</v>
      </c>
      <c r="BF167" s="186">
        <f>IF(N167="snížená",J167,0)</f>
        <v>0</v>
      </c>
      <c r="BG167" s="186">
        <f>IF(N167="zákl. přenesená",J167,0)</f>
        <v>0</v>
      </c>
      <c r="BH167" s="186">
        <f>IF(N167="sníž. přenesená",J167,0)</f>
        <v>0</v>
      </c>
      <c r="BI167" s="186">
        <f>IF(N167="nulová",J167,0)</f>
        <v>0</v>
      </c>
      <c r="BJ167" s="18" t="s">
        <v>76</v>
      </c>
      <c r="BK167" s="186">
        <f>ROUND(I167*H167,2)</f>
        <v>0</v>
      </c>
      <c r="BL167" s="18" t="s">
        <v>208</v>
      </c>
      <c r="BM167" s="185" t="s">
        <v>750</v>
      </c>
    </row>
    <row r="168" spans="1:65" s="2" customFormat="1" ht="11.25">
      <c r="A168" s="35"/>
      <c r="B168" s="36"/>
      <c r="C168" s="37"/>
      <c r="D168" s="187" t="s">
        <v>136</v>
      </c>
      <c r="E168" s="37"/>
      <c r="F168" s="188" t="s">
        <v>751</v>
      </c>
      <c r="G168" s="37"/>
      <c r="H168" s="37"/>
      <c r="I168" s="189"/>
      <c r="J168" s="37"/>
      <c r="K168" s="37"/>
      <c r="L168" s="40"/>
      <c r="M168" s="190"/>
      <c r="N168" s="191"/>
      <c r="O168" s="65"/>
      <c r="P168" s="65"/>
      <c r="Q168" s="65"/>
      <c r="R168" s="65"/>
      <c r="S168" s="65"/>
      <c r="T168" s="66"/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T168" s="18" t="s">
        <v>136</v>
      </c>
      <c r="AU168" s="18" t="s">
        <v>78</v>
      </c>
    </row>
    <row r="169" spans="1:65" s="13" customFormat="1" ht="11.25">
      <c r="B169" s="192"/>
      <c r="C169" s="193"/>
      <c r="D169" s="194" t="s">
        <v>223</v>
      </c>
      <c r="E169" s="195" t="s">
        <v>19</v>
      </c>
      <c r="F169" s="196" t="s">
        <v>742</v>
      </c>
      <c r="G169" s="193"/>
      <c r="H169" s="197">
        <v>34.6</v>
      </c>
      <c r="I169" s="198"/>
      <c r="J169" s="193"/>
      <c r="K169" s="193"/>
      <c r="L169" s="199"/>
      <c r="M169" s="200"/>
      <c r="N169" s="201"/>
      <c r="O169" s="201"/>
      <c r="P169" s="201"/>
      <c r="Q169" s="201"/>
      <c r="R169" s="201"/>
      <c r="S169" s="201"/>
      <c r="T169" s="202"/>
      <c r="AT169" s="203" t="s">
        <v>223</v>
      </c>
      <c r="AU169" s="203" t="s">
        <v>78</v>
      </c>
      <c r="AV169" s="13" t="s">
        <v>78</v>
      </c>
      <c r="AW169" s="13" t="s">
        <v>30</v>
      </c>
      <c r="AX169" s="13" t="s">
        <v>68</v>
      </c>
      <c r="AY169" s="203" t="s">
        <v>126</v>
      </c>
    </row>
    <row r="170" spans="1:65" s="13" customFormat="1" ht="11.25">
      <c r="B170" s="192"/>
      <c r="C170" s="193"/>
      <c r="D170" s="194" t="s">
        <v>223</v>
      </c>
      <c r="E170" s="195" t="s">
        <v>19</v>
      </c>
      <c r="F170" s="196" t="s">
        <v>743</v>
      </c>
      <c r="G170" s="193"/>
      <c r="H170" s="197">
        <v>13</v>
      </c>
      <c r="I170" s="198"/>
      <c r="J170" s="193"/>
      <c r="K170" s="193"/>
      <c r="L170" s="199"/>
      <c r="M170" s="200"/>
      <c r="N170" s="201"/>
      <c r="O170" s="201"/>
      <c r="P170" s="201"/>
      <c r="Q170" s="201"/>
      <c r="R170" s="201"/>
      <c r="S170" s="201"/>
      <c r="T170" s="202"/>
      <c r="AT170" s="203" t="s">
        <v>223</v>
      </c>
      <c r="AU170" s="203" t="s">
        <v>78</v>
      </c>
      <c r="AV170" s="13" t="s">
        <v>78</v>
      </c>
      <c r="AW170" s="13" t="s">
        <v>30</v>
      </c>
      <c r="AX170" s="13" t="s">
        <v>68</v>
      </c>
      <c r="AY170" s="203" t="s">
        <v>126</v>
      </c>
    </row>
    <row r="171" spans="1:65" s="13" customFormat="1" ht="11.25">
      <c r="B171" s="192"/>
      <c r="C171" s="193"/>
      <c r="D171" s="194" t="s">
        <v>223</v>
      </c>
      <c r="E171" s="195" t="s">
        <v>19</v>
      </c>
      <c r="F171" s="196" t="s">
        <v>744</v>
      </c>
      <c r="G171" s="193"/>
      <c r="H171" s="197">
        <v>20</v>
      </c>
      <c r="I171" s="198"/>
      <c r="J171" s="193"/>
      <c r="K171" s="193"/>
      <c r="L171" s="199"/>
      <c r="M171" s="200"/>
      <c r="N171" s="201"/>
      <c r="O171" s="201"/>
      <c r="P171" s="201"/>
      <c r="Q171" s="201"/>
      <c r="R171" s="201"/>
      <c r="S171" s="201"/>
      <c r="T171" s="202"/>
      <c r="AT171" s="203" t="s">
        <v>223</v>
      </c>
      <c r="AU171" s="203" t="s">
        <v>78</v>
      </c>
      <c r="AV171" s="13" t="s">
        <v>78</v>
      </c>
      <c r="AW171" s="13" t="s">
        <v>30</v>
      </c>
      <c r="AX171" s="13" t="s">
        <v>68</v>
      </c>
      <c r="AY171" s="203" t="s">
        <v>126</v>
      </c>
    </row>
    <row r="172" spans="1:65" s="14" customFormat="1" ht="11.25">
      <c r="B172" s="204"/>
      <c r="C172" s="205"/>
      <c r="D172" s="194" t="s">
        <v>223</v>
      </c>
      <c r="E172" s="206" t="s">
        <v>19</v>
      </c>
      <c r="F172" s="207" t="s">
        <v>280</v>
      </c>
      <c r="G172" s="205"/>
      <c r="H172" s="208">
        <v>67.599999999999994</v>
      </c>
      <c r="I172" s="209"/>
      <c r="J172" s="205"/>
      <c r="K172" s="205"/>
      <c r="L172" s="210"/>
      <c r="M172" s="211"/>
      <c r="N172" s="212"/>
      <c r="O172" s="212"/>
      <c r="P172" s="212"/>
      <c r="Q172" s="212"/>
      <c r="R172" s="212"/>
      <c r="S172" s="212"/>
      <c r="T172" s="213"/>
      <c r="AT172" s="214" t="s">
        <v>223</v>
      </c>
      <c r="AU172" s="214" t="s">
        <v>78</v>
      </c>
      <c r="AV172" s="14" t="s">
        <v>134</v>
      </c>
      <c r="AW172" s="14" t="s">
        <v>30</v>
      </c>
      <c r="AX172" s="14" t="s">
        <v>76</v>
      </c>
      <c r="AY172" s="214" t="s">
        <v>126</v>
      </c>
    </row>
    <row r="173" spans="1:65" s="2" customFormat="1" ht="24.2" customHeight="1">
      <c r="A173" s="35"/>
      <c r="B173" s="36"/>
      <c r="C173" s="174" t="s">
        <v>252</v>
      </c>
      <c r="D173" s="174" t="s">
        <v>129</v>
      </c>
      <c r="E173" s="175" t="s">
        <v>752</v>
      </c>
      <c r="F173" s="176" t="s">
        <v>753</v>
      </c>
      <c r="G173" s="177" t="s">
        <v>164</v>
      </c>
      <c r="H173" s="178">
        <v>2</v>
      </c>
      <c r="I173" s="179"/>
      <c r="J173" s="180">
        <f>ROUND(I173*H173,2)</f>
        <v>0</v>
      </c>
      <c r="K173" s="176" t="s">
        <v>133</v>
      </c>
      <c r="L173" s="40"/>
      <c r="M173" s="181" t="s">
        <v>19</v>
      </c>
      <c r="N173" s="182" t="s">
        <v>39</v>
      </c>
      <c r="O173" s="65"/>
      <c r="P173" s="183">
        <f>O173*H173</f>
        <v>0</v>
      </c>
      <c r="Q173" s="183">
        <v>1.2999999999999999E-4</v>
      </c>
      <c r="R173" s="183">
        <f>Q173*H173</f>
        <v>2.5999999999999998E-4</v>
      </c>
      <c r="S173" s="183">
        <v>0</v>
      </c>
      <c r="T173" s="184">
        <f>S173*H173</f>
        <v>0</v>
      </c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R173" s="185" t="s">
        <v>208</v>
      </c>
      <c r="AT173" s="185" t="s">
        <v>129</v>
      </c>
      <c r="AU173" s="185" t="s">
        <v>78</v>
      </c>
      <c r="AY173" s="18" t="s">
        <v>126</v>
      </c>
      <c r="BE173" s="186">
        <f>IF(N173="základní",J173,0)</f>
        <v>0</v>
      </c>
      <c r="BF173" s="186">
        <f>IF(N173="snížená",J173,0)</f>
        <v>0</v>
      </c>
      <c r="BG173" s="186">
        <f>IF(N173="zákl. přenesená",J173,0)</f>
        <v>0</v>
      </c>
      <c r="BH173" s="186">
        <f>IF(N173="sníž. přenesená",J173,0)</f>
        <v>0</v>
      </c>
      <c r="BI173" s="186">
        <f>IF(N173="nulová",J173,0)</f>
        <v>0</v>
      </c>
      <c r="BJ173" s="18" t="s">
        <v>76</v>
      </c>
      <c r="BK173" s="186">
        <f>ROUND(I173*H173,2)</f>
        <v>0</v>
      </c>
      <c r="BL173" s="18" t="s">
        <v>208</v>
      </c>
      <c r="BM173" s="185" t="s">
        <v>754</v>
      </c>
    </row>
    <row r="174" spans="1:65" s="2" customFormat="1" ht="11.25">
      <c r="A174" s="35"/>
      <c r="B174" s="36"/>
      <c r="C174" s="37"/>
      <c r="D174" s="187" t="s">
        <v>136</v>
      </c>
      <c r="E174" s="37"/>
      <c r="F174" s="188" t="s">
        <v>755</v>
      </c>
      <c r="G174" s="37"/>
      <c r="H174" s="37"/>
      <c r="I174" s="189"/>
      <c r="J174" s="37"/>
      <c r="K174" s="37"/>
      <c r="L174" s="40"/>
      <c r="M174" s="190"/>
      <c r="N174" s="191"/>
      <c r="O174" s="65"/>
      <c r="P174" s="65"/>
      <c r="Q174" s="65"/>
      <c r="R174" s="65"/>
      <c r="S174" s="65"/>
      <c r="T174" s="66"/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T174" s="18" t="s">
        <v>136</v>
      </c>
      <c r="AU174" s="18" t="s">
        <v>78</v>
      </c>
    </row>
    <row r="175" spans="1:65" s="2" customFormat="1" ht="21.75" customHeight="1">
      <c r="A175" s="35"/>
      <c r="B175" s="36"/>
      <c r="C175" s="174" t="s">
        <v>259</v>
      </c>
      <c r="D175" s="174" t="s">
        <v>129</v>
      </c>
      <c r="E175" s="175" t="s">
        <v>307</v>
      </c>
      <c r="F175" s="176" t="s">
        <v>308</v>
      </c>
      <c r="G175" s="177" t="s">
        <v>309</v>
      </c>
      <c r="H175" s="178">
        <v>4</v>
      </c>
      <c r="I175" s="179"/>
      <c r="J175" s="180">
        <f>ROUND(I175*H175,2)</f>
        <v>0</v>
      </c>
      <c r="K175" s="176" t="s">
        <v>133</v>
      </c>
      <c r="L175" s="40"/>
      <c r="M175" s="181" t="s">
        <v>19</v>
      </c>
      <c r="N175" s="182" t="s">
        <v>39</v>
      </c>
      <c r="O175" s="65"/>
      <c r="P175" s="183">
        <f>O175*H175</f>
        <v>0</v>
      </c>
      <c r="Q175" s="183">
        <v>2.5000000000000001E-4</v>
      </c>
      <c r="R175" s="183">
        <f>Q175*H175</f>
        <v>1E-3</v>
      </c>
      <c r="S175" s="183">
        <v>0</v>
      </c>
      <c r="T175" s="184">
        <f>S175*H175</f>
        <v>0</v>
      </c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R175" s="185" t="s">
        <v>208</v>
      </c>
      <c r="AT175" s="185" t="s">
        <v>129</v>
      </c>
      <c r="AU175" s="185" t="s">
        <v>78</v>
      </c>
      <c r="AY175" s="18" t="s">
        <v>126</v>
      </c>
      <c r="BE175" s="186">
        <f>IF(N175="základní",J175,0)</f>
        <v>0</v>
      </c>
      <c r="BF175" s="186">
        <f>IF(N175="snížená",J175,0)</f>
        <v>0</v>
      </c>
      <c r="BG175" s="186">
        <f>IF(N175="zákl. přenesená",J175,0)</f>
        <v>0</v>
      </c>
      <c r="BH175" s="186">
        <f>IF(N175="sníž. přenesená",J175,0)</f>
        <v>0</v>
      </c>
      <c r="BI175" s="186">
        <f>IF(N175="nulová",J175,0)</f>
        <v>0</v>
      </c>
      <c r="BJ175" s="18" t="s">
        <v>76</v>
      </c>
      <c r="BK175" s="186">
        <f>ROUND(I175*H175,2)</f>
        <v>0</v>
      </c>
      <c r="BL175" s="18" t="s">
        <v>208</v>
      </c>
      <c r="BM175" s="185" t="s">
        <v>756</v>
      </c>
    </row>
    <row r="176" spans="1:65" s="2" customFormat="1" ht="11.25">
      <c r="A176" s="35"/>
      <c r="B176" s="36"/>
      <c r="C176" s="37"/>
      <c r="D176" s="187" t="s">
        <v>136</v>
      </c>
      <c r="E176" s="37"/>
      <c r="F176" s="188" t="s">
        <v>311</v>
      </c>
      <c r="G176" s="37"/>
      <c r="H176" s="37"/>
      <c r="I176" s="189"/>
      <c r="J176" s="37"/>
      <c r="K176" s="37"/>
      <c r="L176" s="40"/>
      <c r="M176" s="190"/>
      <c r="N176" s="191"/>
      <c r="O176" s="65"/>
      <c r="P176" s="65"/>
      <c r="Q176" s="65"/>
      <c r="R176" s="65"/>
      <c r="S176" s="65"/>
      <c r="T176" s="66"/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T176" s="18" t="s">
        <v>136</v>
      </c>
      <c r="AU176" s="18" t="s">
        <v>78</v>
      </c>
    </row>
    <row r="177" spans="1:65" s="2" customFormat="1" ht="33" customHeight="1">
      <c r="A177" s="35"/>
      <c r="B177" s="36"/>
      <c r="C177" s="174" t="s">
        <v>268</v>
      </c>
      <c r="D177" s="174" t="s">
        <v>129</v>
      </c>
      <c r="E177" s="175" t="s">
        <v>324</v>
      </c>
      <c r="F177" s="176" t="s">
        <v>325</v>
      </c>
      <c r="G177" s="177" t="s">
        <v>175</v>
      </c>
      <c r="H177" s="178">
        <v>67</v>
      </c>
      <c r="I177" s="179"/>
      <c r="J177" s="180">
        <f>ROUND(I177*H177,2)</f>
        <v>0</v>
      </c>
      <c r="K177" s="176" t="s">
        <v>133</v>
      </c>
      <c r="L177" s="40"/>
      <c r="M177" s="181" t="s">
        <v>19</v>
      </c>
      <c r="N177" s="182" t="s">
        <v>39</v>
      </c>
      <c r="O177" s="65"/>
      <c r="P177" s="183">
        <f>O177*H177</f>
        <v>0</v>
      </c>
      <c r="Q177" s="183">
        <v>1.0000000000000001E-5</v>
      </c>
      <c r="R177" s="183">
        <f>Q177*H177</f>
        <v>6.7000000000000002E-4</v>
      </c>
      <c r="S177" s="183">
        <v>0</v>
      </c>
      <c r="T177" s="184">
        <f>S177*H177</f>
        <v>0</v>
      </c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R177" s="185" t="s">
        <v>208</v>
      </c>
      <c r="AT177" s="185" t="s">
        <v>129</v>
      </c>
      <c r="AU177" s="185" t="s">
        <v>78</v>
      </c>
      <c r="AY177" s="18" t="s">
        <v>126</v>
      </c>
      <c r="BE177" s="186">
        <f>IF(N177="základní",J177,0)</f>
        <v>0</v>
      </c>
      <c r="BF177" s="186">
        <f>IF(N177="snížená",J177,0)</f>
        <v>0</v>
      </c>
      <c r="BG177" s="186">
        <f>IF(N177="zákl. přenesená",J177,0)</f>
        <v>0</v>
      </c>
      <c r="BH177" s="186">
        <f>IF(N177="sníž. přenesená",J177,0)</f>
        <v>0</v>
      </c>
      <c r="BI177" s="186">
        <f>IF(N177="nulová",J177,0)</f>
        <v>0</v>
      </c>
      <c r="BJ177" s="18" t="s">
        <v>76</v>
      </c>
      <c r="BK177" s="186">
        <f>ROUND(I177*H177,2)</f>
        <v>0</v>
      </c>
      <c r="BL177" s="18" t="s">
        <v>208</v>
      </c>
      <c r="BM177" s="185" t="s">
        <v>757</v>
      </c>
    </row>
    <row r="178" spans="1:65" s="2" customFormat="1" ht="11.25">
      <c r="A178" s="35"/>
      <c r="B178" s="36"/>
      <c r="C178" s="37"/>
      <c r="D178" s="187" t="s">
        <v>136</v>
      </c>
      <c r="E178" s="37"/>
      <c r="F178" s="188" t="s">
        <v>327</v>
      </c>
      <c r="G178" s="37"/>
      <c r="H178" s="37"/>
      <c r="I178" s="189"/>
      <c r="J178" s="37"/>
      <c r="K178" s="37"/>
      <c r="L178" s="40"/>
      <c r="M178" s="190"/>
      <c r="N178" s="191"/>
      <c r="O178" s="65"/>
      <c r="P178" s="65"/>
      <c r="Q178" s="65"/>
      <c r="R178" s="65"/>
      <c r="S178" s="65"/>
      <c r="T178" s="66"/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T178" s="18" t="s">
        <v>136</v>
      </c>
      <c r="AU178" s="18" t="s">
        <v>78</v>
      </c>
    </row>
    <row r="179" spans="1:65" s="2" customFormat="1" ht="44.25" customHeight="1">
      <c r="A179" s="35"/>
      <c r="B179" s="36"/>
      <c r="C179" s="174" t="s">
        <v>273</v>
      </c>
      <c r="D179" s="174" t="s">
        <v>129</v>
      </c>
      <c r="E179" s="175" t="s">
        <v>758</v>
      </c>
      <c r="F179" s="176" t="s">
        <v>759</v>
      </c>
      <c r="G179" s="177" t="s">
        <v>235</v>
      </c>
      <c r="H179" s="178">
        <v>7.4999999999999997E-2</v>
      </c>
      <c r="I179" s="179"/>
      <c r="J179" s="180">
        <f>ROUND(I179*H179,2)</f>
        <v>0</v>
      </c>
      <c r="K179" s="176" t="s">
        <v>133</v>
      </c>
      <c r="L179" s="40"/>
      <c r="M179" s="181" t="s">
        <v>19</v>
      </c>
      <c r="N179" s="182" t="s">
        <v>39</v>
      </c>
      <c r="O179" s="65"/>
      <c r="P179" s="183">
        <f>O179*H179</f>
        <v>0</v>
      </c>
      <c r="Q179" s="183">
        <v>0</v>
      </c>
      <c r="R179" s="183">
        <f>Q179*H179</f>
        <v>0</v>
      </c>
      <c r="S179" s="183">
        <v>0</v>
      </c>
      <c r="T179" s="184">
        <f>S179*H179</f>
        <v>0</v>
      </c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R179" s="185" t="s">
        <v>208</v>
      </c>
      <c r="AT179" s="185" t="s">
        <v>129</v>
      </c>
      <c r="AU179" s="185" t="s">
        <v>78</v>
      </c>
      <c r="AY179" s="18" t="s">
        <v>126</v>
      </c>
      <c r="BE179" s="186">
        <f>IF(N179="základní",J179,0)</f>
        <v>0</v>
      </c>
      <c r="BF179" s="186">
        <f>IF(N179="snížená",J179,0)</f>
        <v>0</v>
      </c>
      <c r="BG179" s="186">
        <f>IF(N179="zákl. přenesená",J179,0)</f>
        <v>0</v>
      </c>
      <c r="BH179" s="186">
        <f>IF(N179="sníž. přenesená",J179,0)</f>
        <v>0</v>
      </c>
      <c r="BI179" s="186">
        <f>IF(N179="nulová",J179,0)</f>
        <v>0</v>
      </c>
      <c r="BJ179" s="18" t="s">
        <v>76</v>
      </c>
      <c r="BK179" s="186">
        <f>ROUND(I179*H179,2)</f>
        <v>0</v>
      </c>
      <c r="BL179" s="18" t="s">
        <v>208</v>
      </c>
      <c r="BM179" s="185" t="s">
        <v>760</v>
      </c>
    </row>
    <row r="180" spans="1:65" s="2" customFormat="1" ht="11.25">
      <c r="A180" s="35"/>
      <c r="B180" s="36"/>
      <c r="C180" s="37"/>
      <c r="D180" s="187" t="s">
        <v>136</v>
      </c>
      <c r="E180" s="37"/>
      <c r="F180" s="188" t="s">
        <v>761</v>
      </c>
      <c r="G180" s="37"/>
      <c r="H180" s="37"/>
      <c r="I180" s="189"/>
      <c r="J180" s="37"/>
      <c r="K180" s="37"/>
      <c r="L180" s="40"/>
      <c r="M180" s="190"/>
      <c r="N180" s="191"/>
      <c r="O180" s="65"/>
      <c r="P180" s="65"/>
      <c r="Q180" s="65"/>
      <c r="R180" s="65"/>
      <c r="S180" s="65"/>
      <c r="T180" s="66"/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T180" s="18" t="s">
        <v>136</v>
      </c>
      <c r="AU180" s="18" t="s">
        <v>78</v>
      </c>
    </row>
    <row r="181" spans="1:65" s="12" customFormat="1" ht="20.85" customHeight="1">
      <c r="B181" s="158"/>
      <c r="C181" s="159"/>
      <c r="D181" s="160" t="s">
        <v>67</v>
      </c>
      <c r="E181" s="172" t="s">
        <v>334</v>
      </c>
      <c r="F181" s="172" t="s">
        <v>335</v>
      </c>
      <c r="G181" s="159"/>
      <c r="H181" s="159"/>
      <c r="I181" s="162"/>
      <c r="J181" s="173">
        <f>BK181</f>
        <v>0</v>
      </c>
      <c r="K181" s="159"/>
      <c r="L181" s="164"/>
      <c r="M181" s="165"/>
      <c r="N181" s="166"/>
      <c r="O181" s="166"/>
      <c r="P181" s="167">
        <f>SUM(P182:P187)</f>
        <v>0</v>
      </c>
      <c r="Q181" s="166"/>
      <c r="R181" s="167">
        <f>SUM(R182:R187)</f>
        <v>1.1920000000000001E-3</v>
      </c>
      <c r="S181" s="166"/>
      <c r="T181" s="168">
        <f>SUM(T182:T187)</f>
        <v>0</v>
      </c>
      <c r="AR181" s="169" t="s">
        <v>78</v>
      </c>
      <c r="AT181" s="170" t="s">
        <v>67</v>
      </c>
      <c r="AU181" s="170" t="s">
        <v>78</v>
      </c>
      <c r="AY181" s="169" t="s">
        <v>126</v>
      </c>
      <c r="BK181" s="171">
        <f>SUM(BK182:BK187)</f>
        <v>0</v>
      </c>
    </row>
    <row r="182" spans="1:65" s="2" customFormat="1" ht="37.9" customHeight="1">
      <c r="A182" s="35"/>
      <c r="B182" s="36"/>
      <c r="C182" s="174" t="s">
        <v>281</v>
      </c>
      <c r="D182" s="174" t="s">
        <v>129</v>
      </c>
      <c r="E182" s="175" t="s">
        <v>337</v>
      </c>
      <c r="F182" s="176" t="s">
        <v>338</v>
      </c>
      <c r="G182" s="177" t="s">
        <v>175</v>
      </c>
      <c r="H182" s="178">
        <v>14.9</v>
      </c>
      <c r="I182" s="179"/>
      <c r="J182" s="180">
        <f>ROUND(I182*H182,2)</f>
        <v>0</v>
      </c>
      <c r="K182" s="176" t="s">
        <v>19</v>
      </c>
      <c r="L182" s="40"/>
      <c r="M182" s="181" t="s">
        <v>19</v>
      </c>
      <c r="N182" s="182" t="s">
        <v>39</v>
      </c>
      <c r="O182" s="65"/>
      <c r="P182" s="183">
        <f>O182*H182</f>
        <v>0</v>
      </c>
      <c r="Q182" s="183">
        <v>0</v>
      </c>
      <c r="R182" s="183">
        <f>Q182*H182</f>
        <v>0</v>
      </c>
      <c r="S182" s="183">
        <v>0</v>
      </c>
      <c r="T182" s="184">
        <f>S182*H182</f>
        <v>0</v>
      </c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R182" s="185" t="s">
        <v>208</v>
      </c>
      <c r="AT182" s="185" t="s">
        <v>129</v>
      </c>
      <c r="AU182" s="185" t="s">
        <v>127</v>
      </c>
      <c r="AY182" s="18" t="s">
        <v>126</v>
      </c>
      <c r="BE182" s="186">
        <f>IF(N182="základní",J182,0)</f>
        <v>0</v>
      </c>
      <c r="BF182" s="186">
        <f>IF(N182="snížená",J182,0)</f>
        <v>0</v>
      </c>
      <c r="BG182" s="186">
        <f>IF(N182="zákl. přenesená",J182,0)</f>
        <v>0</v>
      </c>
      <c r="BH182" s="186">
        <f>IF(N182="sníž. přenesená",J182,0)</f>
        <v>0</v>
      </c>
      <c r="BI182" s="186">
        <f>IF(N182="nulová",J182,0)</f>
        <v>0</v>
      </c>
      <c r="BJ182" s="18" t="s">
        <v>76</v>
      </c>
      <c r="BK182" s="186">
        <f>ROUND(I182*H182,2)</f>
        <v>0</v>
      </c>
      <c r="BL182" s="18" t="s">
        <v>208</v>
      </c>
      <c r="BM182" s="185" t="s">
        <v>762</v>
      </c>
    </row>
    <row r="183" spans="1:65" s="13" customFormat="1" ht="11.25">
      <c r="B183" s="192"/>
      <c r="C183" s="193"/>
      <c r="D183" s="194" t="s">
        <v>223</v>
      </c>
      <c r="E183" s="195" t="s">
        <v>19</v>
      </c>
      <c r="F183" s="196" t="s">
        <v>763</v>
      </c>
      <c r="G183" s="193"/>
      <c r="H183" s="197">
        <v>14.9</v>
      </c>
      <c r="I183" s="198"/>
      <c r="J183" s="193"/>
      <c r="K183" s="193"/>
      <c r="L183" s="199"/>
      <c r="M183" s="200"/>
      <c r="N183" s="201"/>
      <c r="O183" s="201"/>
      <c r="P183" s="201"/>
      <c r="Q183" s="201"/>
      <c r="R183" s="201"/>
      <c r="S183" s="201"/>
      <c r="T183" s="202"/>
      <c r="AT183" s="203" t="s">
        <v>223</v>
      </c>
      <c r="AU183" s="203" t="s">
        <v>127</v>
      </c>
      <c r="AV183" s="13" t="s">
        <v>78</v>
      </c>
      <c r="AW183" s="13" t="s">
        <v>30</v>
      </c>
      <c r="AX183" s="13" t="s">
        <v>76</v>
      </c>
      <c r="AY183" s="203" t="s">
        <v>126</v>
      </c>
    </row>
    <row r="184" spans="1:65" s="2" customFormat="1" ht="16.5" customHeight="1">
      <c r="A184" s="35"/>
      <c r="B184" s="36"/>
      <c r="C184" s="216" t="s">
        <v>286</v>
      </c>
      <c r="D184" s="216" t="s">
        <v>342</v>
      </c>
      <c r="E184" s="217" t="s">
        <v>343</v>
      </c>
      <c r="F184" s="218" t="s">
        <v>344</v>
      </c>
      <c r="G184" s="219" t="s">
        <v>175</v>
      </c>
      <c r="H184" s="220">
        <v>14.9</v>
      </c>
      <c r="I184" s="221"/>
      <c r="J184" s="222">
        <f>ROUND(I184*H184,2)</f>
        <v>0</v>
      </c>
      <c r="K184" s="218" t="s">
        <v>19</v>
      </c>
      <c r="L184" s="223"/>
      <c r="M184" s="224" t="s">
        <v>19</v>
      </c>
      <c r="N184" s="225" t="s">
        <v>39</v>
      </c>
      <c r="O184" s="65"/>
      <c r="P184" s="183">
        <f>O184*H184</f>
        <v>0</v>
      </c>
      <c r="Q184" s="183">
        <v>8.0000000000000007E-5</v>
      </c>
      <c r="R184" s="183">
        <f>Q184*H184</f>
        <v>1.1920000000000001E-3</v>
      </c>
      <c r="S184" s="183">
        <v>0</v>
      </c>
      <c r="T184" s="184">
        <f>S184*H184</f>
        <v>0</v>
      </c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R184" s="185" t="s">
        <v>301</v>
      </c>
      <c r="AT184" s="185" t="s">
        <v>342</v>
      </c>
      <c r="AU184" s="185" t="s">
        <v>127</v>
      </c>
      <c r="AY184" s="18" t="s">
        <v>126</v>
      </c>
      <c r="BE184" s="186">
        <f>IF(N184="základní",J184,0)</f>
        <v>0</v>
      </c>
      <c r="BF184" s="186">
        <f>IF(N184="snížená",J184,0)</f>
        <v>0</v>
      </c>
      <c r="BG184" s="186">
        <f>IF(N184="zákl. přenesená",J184,0)</f>
        <v>0</v>
      </c>
      <c r="BH184" s="186">
        <f>IF(N184="sníž. přenesená",J184,0)</f>
        <v>0</v>
      </c>
      <c r="BI184" s="186">
        <f>IF(N184="nulová",J184,0)</f>
        <v>0</v>
      </c>
      <c r="BJ184" s="18" t="s">
        <v>76</v>
      </c>
      <c r="BK184" s="186">
        <f>ROUND(I184*H184,2)</f>
        <v>0</v>
      </c>
      <c r="BL184" s="18" t="s">
        <v>208</v>
      </c>
      <c r="BM184" s="185" t="s">
        <v>764</v>
      </c>
    </row>
    <row r="185" spans="1:65" s="13" customFormat="1" ht="11.25">
      <c r="B185" s="192"/>
      <c r="C185" s="193"/>
      <c r="D185" s="194" t="s">
        <v>223</v>
      </c>
      <c r="E185" s="195" t="s">
        <v>19</v>
      </c>
      <c r="F185" s="196" t="s">
        <v>765</v>
      </c>
      <c r="G185" s="193"/>
      <c r="H185" s="197">
        <v>14.9</v>
      </c>
      <c r="I185" s="198"/>
      <c r="J185" s="193"/>
      <c r="K185" s="193"/>
      <c r="L185" s="199"/>
      <c r="M185" s="200"/>
      <c r="N185" s="201"/>
      <c r="O185" s="201"/>
      <c r="P185" s="201"/>
      <c r="Q185" s="201"/>
      <c r="R185" s="201"/>
      <c r="S185" s="201"/>
      <c r="T185" s="202"/>
      <c r="AT185" s="203" t="s">
        <v>223</v>
      </c>
      <c r="AU185" s="203" t="s">
        <v>127</v>
      </c>
      <c r="AV185" s="13" t="s">
        <v>78</v>
      </c>
      <c r="AW185" s="13" t="s">
        <v>30</v>
      </c>
      <c r="AX185" s="13" t="s">
        <v>76</v>
      </c>
      <c r="AY185" s="203" t="s">
        <v>126</v>
      </c>
    </row>
    <row r="186" spans="1:65" s="2" customFormat="1" ht="49.15" customHeight="1">
      <c r="A186" s="35"/>
      <c r="B186" s="36"/>
      <c r="C186" s="174" t="s">
        <v>291</v>
      </c>
      <c r="D186" s="174" t="s">
        <v>129</v>
      </c>
      <c r="E186" s="175" t="s">
        <v>766</v>
      </c>
      <c r="F186" s="176" t="s">
        <v>767</v>
      </c>
      <c r="G186" s="177" t="s">
        <v>235</v>
      </c>
      <c r="H186" s="178">
        <v>1E-3</v>
      </c>
      <c r="I186" s="179"/>
      <c r="J186" s="180">
        <f>ROUND(I186*H186,2)</f>
        <v>0</v>
      </c>
      <c r="K186" s="176" t="s">
        <v>133</v>
      </c>
      <c r="L186" s="40"/>
      <c r="M186" s="181" t="s">
        <v>19</v>
      </c>
      <c r="N186" s="182" t="s">
        <v>39</v>
      </c>
      <c r="O186" s="65"/>
      <c r="P186" s="183">
        <f>O186*H186</f>
        <v>0</v>
      </c>
      <c r="Q186" s="183">
        <v>0</v>
      </c>
      <c r="R186" s="183">
        <f>Q186*H186</f>
        <v>0</v>
      </c>
      <c r="S186" s="183">
        <v>0</v>
      </c>
      <c r="T186" s="184">
        <f>S186*H186</f>
        <v>0</v>
      </c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R186" s="185" t="s">
        <v>208</v>
      </c>
      <c r="AT186" s="185" t="s">
        <v>129</v>
      </c>
      <c r="AU186" s="185" t="s">
        <v>127</v>
      </c>
      <c r="AY186" s="18" t="s">
        <v>126</v>
      </c>
      <c r="BE186" s="186">
        <f>IF(N186="základní",J186,0)</f>
        <v>0</v>
      </c>
      <c r="BF186" s="186">
        <f>IF(N186="snížená",J186,0)</f>
        <v>0</v>
      </c>
      <c r="BG186" s="186">
        <f>IF(N186="zákl. přenesená",J186,0)</f>
        <v>0</v>
      </c>
      <c r="BH186" s="186">
        <f>IF(N186="sníž. přenesená",J186,0)</f>
        <v>0</v>
      </c>
      <c r="BI186" s="186">
        <f>IF(N186="nulová",J186,0)</f>
        <v>0</v>
      </c>
      <c r="BJ186" s="18" t="s">
        <v>76</v>
      </c>
      <c r="BK186" s="186">
        <f>ROUND(I186*H186,2)</f>
        <v>0</v>
      </c>
      <c r="BL186" s="18" t="s">
        <v>208</v>
      </c>
      <c r="BM186" s="185" t="s">
        <v>768</v>
      </c>
    </row>
    <row r="187" spans="1:65" s="2" customFormat="1" ht="11.25">
      <c r="A187" s="35"/>
      <c r="B187" s="36"/>
      <c r="C187" s="37"/>
      <c r="D187" s="187" t="s">
        <v>136</v>
      </c>
      <c r="E187" s="37"/>
      <c r="F187" s="188" t="s">
        <v>769</v>
      </c>
      <c r="G187" s="37"/>
      <c r="H187" s="37"/>
      <c r="I187" s="189"/>
      <c r="J187" s="37"/>
      <c r="K187" s="37"/>
      <c r="L187" s="40"/>
      <c r="M187" s="190"/>
      <c r="N187" s="191"/>
      <c r="O187" s="65"/>
      <c r="P187" s="65"/>
      <c r="Q187" s="65"/>
      <c r="R187" s="65"/>
      <c r="S187" s="65"/>
      <c r="T187" s="66"/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T187" s="18" t="s">
        <v>136</v>
      </c>
      <c r="AU187" s="18" t="s">
        <v>127</v>
      </c>
    </row>
    <row r="188" spans="1:65" s="12" customFormat="1" ht="22.9" customHeight="1">
      <c r="B188" s="158"/>
      <c r="C188" s="159"/>
      <c r="D188" s="160" t="s">
        <v>67</v>
      </c>
      <c r="E188" s="172" t="s">
        <v>377</v>
      </c>
      <c r="F188" s="172" t="s">
        <v>378</v>
      </c>
      <c r="G188" s="159"/>
      <c r="H188" s="159"/>
      <c r="I188" s="162"/>
      <c r="J188" s="173">
        <f>BK188</f>
        <v>0</v>
      </c>
      <c r="K188" s="159"/>
      <c r="L188" s="164"/>
      <c r="M188" s="165"/>
      <c r="N188" s="166"/>
      <c r="O188" s="166"/>
      <c r="P188" s="167">
        <f>SUM(P189:P225)</f>
        <v>0</v>
      </c>
      <c r="Q188" s="166"/>
      <c r="R188" s="167">
        <f>SUM(R189:R225)</f>
        <v>1.1851519099999999</v>
      </c>
      <c r="S188" s="166"/>
      <c r="T188" s="168">
        <f>SUM(T189:T225)</f>
        <v>0.22825000000000001</v>
      </c>
      <c r="AR188" s="169" t="s">
        <v>78</v>
      </c>
      <c r="AT188" s="170" t="s">
        <v>67</v>
      </c>
      <c r="AU188" s="170" t="s">
        <v>76</v>
      </c>
      <c r="AY188" s="169" t="s">
        <v>126</v>
      </c>
      <c r="BK188" s="171">
        <f>SUM(BK189:BK225)</f>
        <v>0</v>
      </c>
    </row>
    <row r="189" spans="1:65" s="2" customFormat="1" ht="24.2" customHeight="1">
      <c r="A189" s="35"/>
      <c r="B189" s="36"/>
      <c r="C189" s="174" t="s">
        <v>296</v>
      </c>
      <c r="D189" s="174" t="s">
        <v>129</v>
      </c>
      <c r="E189" s="175" t="s">
        <v>385</v>
      </c>
      <c r="F189" s="176" t="s">
        <v>386</v>
      </c>
      <c r="G189" s="177" t="s">
        <v>315</v>
      </c>
      <c r="H189" s="178">
        <v>1</v>
      </c>
      <c r="I189" s="179"/>
      <c r="J189" s="180">
        <f>ROUND(I189*H189,2)</f>
        <v>0</v>
      </c>
      <c r="K189" s="176" t="s">
        <v>133</v>
      </c>
      <c r="L189" s="40"/>
      <c r="M189" s="181" t="s">
        <v>19</v>
      </c>
      <c r="N189" s="182" t="s">
        <v>39</v>
      </c>
      <c r="O189" s="65"/>
      <c r="P189" s="183">
        <f>O189*H189</f>
        <v>0</v>
      </c>
      <c r="Q189" s="183">
        <v>0</v>
      </c>
      <c r="R189" s="183">
        <f>Q189*H189</f>
        <v>0</v>
      </c>
      <c r="S189" s="183">
        <v>1.933E-2</v>
      </c>
      <c r="T189" s="184">
        <f>S189*H189</f>
        <v>1.933E-2</v>
      </c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R189" s="185" t="s">
        <v>208</v>
      </c>
      <c r="AT189" s="185" t="s">
        <v>129</v>
      </c>
      <c r="AU189" s="185" t="s">
        <v>78</v>
      </c>
      <c r="AY189" s="18" t="s">
        <v>126</v>
      </c>
      <c r="BE189" s="186">
        <f>IF(N189="základní",J189,0)</f>
        <v>0</v>
      </c>
      <c r="BF189" s="186">
        <f>IF(N189="snížená",J189,0)</f>
        <v>0</v>
      </c>
      <c r="BG189" s="186">
        <f>IF(N189="zákl. přenesená",J189,0)</f>
        <v>0</v>
      </c>
      <c r="BH189" s="186">
        <f>IF(N189="sníž. přenesená",J189,0)</f>
        <v>0</v>
      </c>
      <c r="BI189" s="186">
        <f>IF(N189="nulová",J189,0)</f>
        <v>0</v>
      </c>
      <c r="BJ189" s="18" t="s">
        <v>76</v>
      </c>
      <c r="BK189" s="186">
        <f>ROUND(I189*H189,2)</f>
        <v>0</v>
      </c>
      <c r="BL189" s="18" t="s">
        <v>208</v>
      </c>
      <c r="BM189" s="185" t="s">
        <v>770</v>
      </c>
    </row>
    <row r="190" spans="1:65" s="2" customFormat="1" ht="11.25">
      <c r="A190" s="35"/>
      <c r="B190" s="36"/>
      <c r="C190" s="37"/>
      <c r="D190" s="187" t="s">
        <v>136</v>
      </c>
      <c r="E190" s="37"/>
      <c r="F190" s="188" t="s">
        <v>388</v>
      </c>
      <c r="G190" s="37"/>
      <c r="H190" s="37"/>
      <c r="I190" s="189"/>
      <c r="J190" s="37"/>
      <c r="K190" s="37"/>
      <c r="L190" s="40"/>
      <c r="M190" s="190"/>
      <c r="N190" s="191"/>
      <c r="O190" s="65"/>
      <c r="P190" s="65"/>
      <c r="Q190" s="65"/>
      <c r="R190" s="65"/>
      <c r="S190" s="65"/>
      <c r="T190" s="66"/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T190" s="18" t="s">
        <v>136</v>
      </c>
      <c r="AU190" s="18" t="s">
        <v>78</v>
      </c>
    </row>
    <row r="191" spans="1:65" s="2" customFormat="1" ht="33" customHeight="1">
      <c r="A191" s="35"/>
      <c r="B191" s="36"/>
      <c r="C191" s="174" t="s">
        <v>301</v>
      </c>
      <c r="D191" s="174" t="s">
        <v>129</v>
      </c>
      <c r="E191" s="175" t="s">
        <v>771</v>
      </c>
      <c r="F191" s="176" t="s">
        <v>772</v>
      </c>
      <c r="G191" s="177" t="s">
        <v>315</v>
      </c>
      <c r="H191" s="178">
        <v>1</v>
      </c>
      <c r="I191" s="179"/>
      <c r="J191" s="180">
        <f>ROUND(I191*H191,2)</f>
        <v>0</v>
      </c>
      <c r="K191" s="176" t="s">
        <v>133</v>
      </c>
      <c r="L191" s="40"/>
      <c r="M191" s="181" t="s">
        <v>19</v>
      </c>
      <c r="N191" s="182" t="s">
        <v>39</v>
      </c>
      <c r="O191" s="65"/>
      <c r="P191" s="183">
        <f>O191*H191</f>
        <v>0</v>
      </c>
      <c r="Q191" s="183">
        <v>1.6969999999999999E-2</v>
      </c>
      <c r="R191" s="183">
        <f>Q191*H191</f>
        <v>1.6969999999999999E-2</v>
      </c>
      <c r="S191" s="183">
        <v>0</v>
      </c>
      <c r="T191" s="184">
        <f>S191*H191</f>
        <v>0</v>
      </c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R191" s="185" t="s">
        <v>208</v>
      </c>
      <c r="AT191" s="185" t="s">
        <v>129</v>
      </c>
      <c r="AU191" s="185" t="s">
        <v>78</v>
      </c>
      <c r="AY191" s="18" t="s">
        <v>126</v>
      </c>
      <c r="BE191" s="186">
        <f>IF(N191="základní",J191,0)</f>
        <v>0</v>
      </c>
      <c r="BF191" s="186">
        <f>IF(N191="snížená",J191,0)</f>
        <v>0</v>
      </c>
      <c r="BG191" s="186">
        <f>IF(N191="zákl. přenesená",J191,0)</f>
        <v>0</v>
      </c>
      <c r="BH191" s="186">
        <f>IF(N191="sníž. přenesená",J191,0)</f>
        <v>0</v>
      </c>
      <c r="BI191" s="186">
        <f>IF(N191="nulová",J191,0)</f>
        <v>0</v>
      </c>
      <c r="BJ191" s="18" t="s">
        <v>76</v>
      </c>
      <c r="BK191" s="186">
        <f>ROUND(I191*H191,2)</f>
        <v>0</v>
      </c>
      <c r="BL191" s="18" t="s">
        <v>208</v>
      </c>
      <c r="BM191" s="185" t="s">
        <v>773</v>
      </c>
    </row>
    <row r="192" spans="1:65" s="2" customFormat="1" ht="11.25">
      <c r="A192" s="35"/>
      <c r="B192" s="36"/>
      <c r="C192" s="37"/>
      <c r="D192" s="187" t="s">
        <v>136</v>
      </c>
      <c r="E192" s="37"/>
      <c r="F192" s="188" t="s">
        <v>774</v>
      </c>
      <c r="G192" s="37"/>
      <c r="H192" s="37"/>
      <c r="I192" s="189"/>
      <c r="J192" s="37"/>
      <c r="K192" s="37"/>
      <c r="L192" s="40"/>
      <c r="M192" s="190"/>
      <c r="N192" s="191"/>
      <c r="O192" s="65"/>
      <c r="P192" s="65"/>
      <c r="Q192" s="65"/>
      <c r="R192" s="65"/>
      <c r="S192" s="65"/>
      <c r="T192" s="66"/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T192" s="18" t="s">
        <v>136</v>
      </c>
      <c r="AU192" s="18" t="s">
        <v>78</v>
      </c>
    </row>
    <row r="193" spans="1:65" s="2" customFormat="1" ht="21.75" customHeight="1">
      <c r="A193" s="35"/>
      <c r="B193" s="36"/>
      <c r="C193" s="174" t="s">
        <v>306</v>
      </c>
      <c r="D193" s="174" t="s">
        <v>129</v>
      </c>
      <c r="E193" s="175" t="s">
        <v>395</v>
      </c>
      <c r="F193" s="176" t="s">
        <v>396</v>
      </c>
      <c r="G193" s="177" t="s">
        <v>315</v>
      </c>
      <c r="H193" s="178">
        <v>1</v>
      </c>
      <c r="I193" s="179"/>
      <c r="J193" s="180">
        <f>ROUND(I193*H193,2)</f>
        <v>0</v>
      </c>
      <c r="K193" s="176" t="s">
        <v>133</v>
      </c>
      <c r="L193" s="40"/>
      <c r="M193" s="181" t="s">
        <v>19</v>
      </c>
      <c r="N193" s="182" t="s">
        <v>39</v>
      </c>
      <c r="O193" s="65"/>
      <c r="P193" s="183">
        <f>O193*H193</f>
        <v>0</v>
      </c>
      <c r="Q193" s="183">
        <v>0</v>
      </c>
      <c r="R193" s="183">
        <f>Q193*H193</f>
        <v>0</v>
      </c>
      <c r="S193" s="183">
        <v>1.9460000000000002E-2</v>
      </c>
      <c r="T193" s="184">
        <f>S193*H193</f>
        <v>1.9460000000000002E-2</v>
      </c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35"/>
      <c r="AR193" s="185" t="s">
        <v>208</v>
      </c>
      <c r="AT193" s="185" t="s">
        <v>129</v>
      </c>
      <c r="AU193" s="185" t="s">
        <v>78</v>
      </c>
      <c r="AY193" s="18" t="s">
        <v>126</v>
      </c>
      <c r="BE193" s="186">
        <f>IF(N193="základní",J193,0)</f>
        <v>0</v>
      </c>
      <c r="BF193" s="186">
        <f>IF(N193="snížená",J193,0)</f>
        <v>0</v>
      </c>
      <c r="BG193" s="186">
        <f>IF(N193="zákl. přenesená",J193,0)</f>
        <v>0</v>
      </c>
      <c r="BH193" s="186">
        <f>IF(N193="sníž. přenesená",J193,0)</f>
        <v>0</v>
      </c>
      <c r="BI193" s="186">
        <f>IF(N193="nulová",J193,0)</f>
        <v>0</v>
      </c>
      <c r="BJ193" s="18" t="s">
        <v>76</v>
      </c>
      <c r="BK193" s="186">
        <f>ROUND(I193*H193,2)</f>
        <v>0</v>
      </c>
      <c r="BL193" s="18" t="s">
        <v>208</v>
      </c>
      <c r="BM193" s="185" t="s">
        <v>775</v>
      </c>
    </row>
    <row r="194" spans="1:65" s="2" customFormat="1" ht="11.25">
      <c r="A194" s="35"/>
      <c r="B194" s="36"/>
      <c r="C194" s="37"/>
      <c r="D194" s="187" t="s">
        <v>136</v>
      </c>
      <c r="E194" s="37"/>
      <c r="F194" s="188" t="s">
        <v>398</v>
      </c>
      <c r="G194" s="37"/>
      <c r="H194" s="37"/>
      <c r="I194" s="189"/>
      <c r="J194" s="37"/>
      <c r="K194" s="37"/>
      <c r="L194" s="40"/>
      <c r="M194" s="190"/>
      <c r="N194" s="191"/>
      <c r="O194" s="65"/>
      <c r="P194" s="65"/>
      <c r="Q194" s="65"/>
      <c r="R194" s="65"/>
      <c r="S194" s="65"/>
      <c r="T194" s="66"/>
      <c r="U194" s="35"/>
      <c r="V194" s="35"/>
      <c r="W194" s="35"/>
      <c r="X194" s="35"/>
      <c r="Y194" s="35"/>
      <c r="Z194" s="35"/>
      <c r="AA194" s="35"/>
      <c r="AB194" s="35"/>
      <c r="AC194" s="35"/>
      <c r="AD194" s="35"/>
      <c r="AE194" s="35"/>
      <c r="AT194" s="18" t="s">
        <v>136</v>
      </c>
      <c r="AU194" s="18" t="s">
        <v>78</v>
      </c>
    </row>
    <row r="195" spans="1:65" s="2" customFormat="1" ht="24.2" customHeight="1">
      <c r="A195" s="35"/>
      <c r="B195" s="36"/>
      <c r="C195" s="216" t="s">
        <v>312</v>
      </c>
      <c r="D195" s="216" t="s">
        <v>342</v>
      </c>
      <c r="E195" s="217" t="s">
        <v>776</v>
      </c>
      <c r="F195" s="218" t="s">
        <v>777</v>
      </c>
      <c r="G195" s="219" t="s">
        <v>132</v>
      </c>
      <c r="H195" s="220">
        <v>48.542000000000002</v>
      </c>
      <c r="I195" s="221"/>
      <c r="J195" s="222">
        <f>ROUND(I195*H195,2)</f>
        <v>0</v>
      </c>
      <c r="K195" s="218" t="s">
        <v>133</v>
      </c>
      <c r="L195" s="223"/>
      <c r="M195" s="224" t="s">
        <v>19</v>
      </c>
      <c r="N195" s="225" t="s">
        <v>39</v>
      </c>
      <c r="O195" s="65"/>
      <c r="P195" s="183">
        <f>O195*H195</f>
        <v>0</v>
      </c>
      <c r="Q195" s="183">
        <v>0.02</v>
      </c>
      <c r="R195" s="183">
        <f>Q195*H195</f>
        <v>0.97084000000000004</v>
      </c>
      <c r="S195" s="183">
        <v>0</v>
      </c>
      <c r="T195" s="184">
        <f>S195*H195</f>
        <v>0</v>
      </c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35"/>
      <c r="AR195" s="185" t="s">
        <v>301</v>
      </c>
      <c r="AT195" s="185" t="s">
        <v>342</v>
      </c>
      <c r="AU195" s="185" t="s">
        <v>78</v>
      </c>
      <c r="AY195" s="18" t="s">
        <v>126</v>
      </c>
      <c r="BE195" s="186">
        <f>IF(N195="základní",J195,0)</f>
        <v>0</v>
      </c>
      <c r="BF195" s="186">
        <f>IF(N195="snížená",J195,0)</f>
        <v>0</v>
      </c>
      <c r="BG195" s="186">
        <f>IF(N195="zákl. přenesená",J195,0)</f>
        <v>0</v>
      </c>
      <c r="BH195" s="186">
        <f>IF(N195="sníž. přenesená",J195,0)</f>
        <v>0</v>
      </c>
      <c r="BI195" s="186">
        <f>IF(N195="nulová",J195,0)</f>
        <v>0</v>
      </c>
      <c r="BJ195" s="18" t="s">
        <v>76</v>
      </c>
      <c r="BK195" s="186">
        <f>ROUND(I195*H195,2)</f>
        <v>0</v>
      </c>
      <c r="BL195" s="18" t="s">
        <v>208</v>
      </c>
      <c r="BM195" s="185" t="s">
        <v>778</v>
      </c>
    </row>
    <row r="196" spans="1:65" s="13" customFormat="1" ht="11.25">
      <c r="B196" s="192"/>
      <c r="C196" s="193"/>
      <c r="D196" s="194" t="s">
        <v>223</v>
      </c>
      <c r="E196" s="193"/>
      <c r="F196" s="196" t="s">
        <v>779</v>
      </c>
      <c r="G196" s="193"/>
      <c r="H196" s="197">
        <v>48.542000000000002</v>
      </c>
      <c r="I196" s="198"/>
      <c r="J196" s="193"/>
      <c r="K196" s="193"/>
      <c r="L196" s="199"/>
      <c r="M196" s="200"/>
      <c r="N196" s="201"/>
      <c r="O196" s="201"/>
      <c r="P196" s="201"/>
      <c r="Q196" s="201"/>
      <c r="R196" s="201"/>
      <c r="S196" s="201"/>
      <c r="T196" s="202"/>
      <c r="AT196" s="203" t="s">
        <v>223</v>
      </c>
      <c r="AU196" s="203" t="s">
        <v>78</v>
      </c>
      <c r="AV196" s="13" t="s">
        <v>78</v>
      </c>
      <c r="AW196" s="13" t="s">
        <v>4</v>
      </c>
      <c r="AX196" s="13" t="s">
        <v>76</v>
      </c>
      <c r="AY196" s="203" t="s">
        <v>126</v>
      </c>
    </row>
    <row r="197" spans="1:65" s="2" customFormat="1" ht="37.9" customHeight="1">
      <c r="A197" s="35"/>
      <c r="B197" s="36"/>
      <c r="C197" s="174" t="s">
        <v>318</v>
      </c>
      <c r="D197" s="174" t="s">
        <v>129</v>
      </c>
      <c r="E197" s="175" t="s">
        <v>780</v>
      </c>
      <c r="F197" s="176" t="s">
        <v>781</v>
      </c>
      <c r="G197" s="177" t="s">
        <v>315</v>
      </c>
      <c r="H197" s="178">
        <v>1</v>
      </c>
      <c r="I197" s="179"/>
      <c r="J197" s="180">
        <f>ROUND(I197*H197,2)</f>
        <v>0</v>
      </c>
      <c r="K197" s="176" t="s">
        <v>133</v>
      </c>
      <c r="L197" s="40"/>
      <c r="M197" s="181" t="s">
        <v>19</v>
      </c>
      <c r="N197" s="182" t="s">
        <v>39</v>
      </c>
      <c r="O197" s="65"/>
      <c r="P197" s="183">
        <f>O197*H197</f>
        <v>0</v>
      </c>
      <c r="Q197" s="183">
        <v>9.4599999999999997E-3</v>
      </c>
      <c r="R197" s="183">
        <f>Q197*H197</f>
        <v>9.4599999999999997E-3</v>
      </c>
      <c r="S197" s="183">
        <v>0</v>
      </c>
      <c r="T197" s="184">
        <f>S197*H197</f>
        <v>0</v>
      </c>
      <c r="U197" s="35"/>
      <c r="V197" s="35"/>
      <c r="W197" s="35"/>
      <c r="X197" s="35"/>
      <c r="Y197" s="35"/>
      <c r="Z197" s="35"/>
      <c r="AA197" s="35"/>
      <c r="AB197" s="35"/>
      <c r="AC197" s="35"/>
      <c r="AD197" s="35"/>
      <c r="AE197" s="35"/>
      <c r="AR197" s="185" t="s">
        <v>208</v>
      </c>
      <c r="AT197" s="185" t="s">
        <v>129</v>
      </c>
      <c r="AU197" s="185" t="s">
        <v>78</v>
      </c>
      <c r="AY197" s="18" t="s">
        <v>126</v>
      </c>
      <c r="BE197" s="186">
        <f>IF(N197="základní",J197,0)</f>
        <v>0</v>
      </c>
      <c r="BF197" s="186">
        <f>IF(N197="snížená",J197,0)</f>
        <v>0</v>
      </c>
      <c r="BG197" s="186">
        <f>IF(N197="zákl. přenesená",J197,0)</f>
        <v>0</v>
      </c>
      <c r="BH197" s="186">
        <f>IF(N197="sníž. přenesená",J197,0)</f>
        <v>0</v>
      </c>
      <c r="BI197" s="186">
        <f>IF(N197="nulová",J197,0)</f>
        <v>0</v>
      </c>
      <c r="BJ197" s="18" t="s">
        <v>76</v>
      </c>
      <c r="BK197" s="186">
        <f>ROUND(I197*H197,2)</f>
        <v>0</v>
      </c>
      <c r="BL197" s="18" t="s">
        <v>208</v>
      </c>
      <c r="BM197" s="185" t="s">
        <v>782</v>
      </c>
    </row>
    <row r="198" spans="1:65" s="2" customFormat="1" ht="11.25">
      <c r="A198" s="35"/>
      <c r="B198" s="36"/>
      <c r="C198" s="37"/>
      <c r="D198" s="187" t="s">
        <v>136</v>
      </c>
      <c r="E198" s="37"/>
      <c r="F198" s="188" t="s">
        <v>783</v>
      </c>
      <c r="G198" s="37"/>
      <c r="H198" s="37"/>
      <c r="I198" s="189"/>
      <c r="J198" s="37"/>
      <c r="K198" s="37"/>
      <c r="L198" s="40"/>
      <c r="M198" s="190"/>
      <c r="N198" s="191"/>
      <c r="O198" s="65"/>
      <c r="P198" s="65"/>
      <c r="Q198" s="65"/>
      <c r="R198" s="65"/>
      <c r="S198" s="65"/>
      <c r="T198" s="66"/>
      <c r="U198" s="35"/>
      <c r="V198" s="35"/>
      <c r="W198" s="35"/>
      <c r="X198" s="35"/>
      <c r="Y198" s="35"/>
      <c r="Z198" s="35"/>
      <c r="AA198" s="35"/>
      <c r="AB198" s="35"/>
      <c r="AC198" s="35"/>
      <c r="AD198" s="35"/>
      <c r="AE198" s="35"/>
      <c r="AT198" s="18" t="s">
        <v>136</v>
      </c>
      <c r="AU198" s="18" t="s">
        <v>78</v>
      </c>
    </row>
    <row r="199" spans="1:65" s="13" customFormat="1" ht="11.25">
      <c r="B199" s="192"/>
      <c r="C199" s="193"/>
      <c r="D199" s="194" t="s">
        <v>223</v>
      </c>
      <c r="E199" s="195" t="s">
        <v>19</v>
      </c>
      <c r="F199" s="196" t="s">
        <v>784</v>
      </c>
      <c r="G199" s="193"/>
      <c r="H199" s="197">
        <v>1</v>
      </c>
      <c r="I199" s="198"/>
      <c r="J199" s="193"/>
      <c r="K199" s="193"/>
      <c r="L199" s="199"/>
      <c r="M199" s="200"/>
      <c r="N199" s="201"/>
      <c r="O199" s="201"/>
      <c r="P199" s="201"/>
      <c r="Q199" s="201"/>
      <c r="R199" s="201"/>
      <c r="S199" s="201"/>
      <c r="T199" s="202"/>
      <c r="AT199" s="203" t="s">
        <v>223</v>
      </c>
      <c r="AU199" s="203" t="s">
        <v>78</v>
      </c>
      <c r="AV199" s="13" t="s">
        <v>78</v>
      </c>
      <c r="AW199" s="13" t="s">
        <v>30</v>
      </c>
      <c r="AX199" s="13" t="s">
        <v>76</v>
      </c>
      <c r="AY199" s="203" t="s">
        <v>126</v>
      </c>
    </row>
    <row r="200" spans="1:65" s="2" customFormat="1" ht="37.9" customHeight="1">
      <c r="A200" s="35"/>
      <c r="B200" s="36"/>
      <c r="C200" s="174" t="s">
        <v>323</v>
      </c>
      <c r="D200" s="174" t="s">
        <v>129</v>
      </c>
      <c r="E200" s="175" t="s">
        <v>785</v>
      </c>
      <c r="F200" s="176" t="s">
        <v>786</v>
      </c>
      <c r="G200" s="177" t="s">
        <v>315</v>
      </c>
      <c r="H200" s="178">
        <v>1</v>
      </c>
      <c r="I200" s="179"/>
      <c r="J200" s="180">
        <f>ROUND(I200*H200,2)</f>
        <v>0</v>
      </c>
      <c r="K200" s="176" t="s">
        <v>133</v>
      </c>
      <c r="L200" s="40"/>
      <c r="M200" s="181" t="s">
        <v>19</v>
      </c>
      <c r="N200" s="182" t="s">
        <v>39</v>
      </c>
      <c r="O200" s="65"/>
      <c r="P200" s="183">
        <f>O200*H200</f>
        <v>0</v>
      </c>
      <c r="Q200" s="183">
        <v>2.8729999999999999E-2</v>
      </c>
      <c r="R200" s="183">
        <f>Q200*H200</f>
        <v>2.8729999999999999E-2</v>
      </c>
      <c r="S200" s="183">
        <v>0</v>
      </c>
      <c r="T200" s="184">
        <f>S200*H200</f>
        <v>0</v>
      </c>
      <c r="U200" s="35"/>
      <c r="V200" s="35"/>
      <c r="W200" s="35"/>
      <c r="X200" s="35"/>
      <c r="Y200" s="35"/>
      <c r="Z200" s="35"/>
      <c r="AA200" s="35"/>
      <c r="AB200" s="35"/>
      <c r="AC200" s="35"/>
      <c r="AD200" s="35"/>
      <c r="AE200" s="35"/>
      <c r="AR200" s="185" t="s">
        <v>208</v>
      </c>
      <c r="AT200" s="185" t="s">
        <v>129</v>
      </c>
      <c r="AU200" s="185" t="s">
        <v>78</v>
      </c>
      <c r="AY200" s="18" t="s">
        <v>126</v>
      </c>
      <c r="BE200" s="186">
        <f>IF(N200="základní",J200,0)</f>
        <v>0</v>
      </c>
      <c r="BF200" s="186">
        <f>IF(N200="snížená",J200,0)</f>
        <v>0</v>
      </c>
      <c r="BG200" s="186">
        <f>IF(N200="zákl. přenesená",J200,0)</f>
        <v>0</v>
      </c>
      <c r="BH200" s="186">
        <f>IF(N200="sníž. přenesená",J200,0)</f>
        <v>0</v>
      </c>
      <c r="BI200" s="186">
        <f>IF(N200="nulová",J200,0)</f>
        <v>0</v>
      </c>
      <c r="BJ200" s="18" t="s">
        <v>76</v>
      </c>
      <c r="BK200" s="186">
        <f>ROUND(I200*H200,2)</f>
        <v>0</v>
      </c>
      <c r="BL200" s="18" t="s">
        <v>208</v>
      </c>
      <c r="BM200" s="185" t="s">
        <v>787</v>
      </c>
    </row>
    <row r="201" spans="1:65" s="2" customFormat="1" ht="11.25">
      <c r="A201" s="35"/>
      <c r="B201" s="36"/>
      <c r="C201" s="37"/>
      <c r="D201" s="187" t="s">
        <v>136</v>
      </c>
      <c r="E201" s="37"/>
      <c r="F201" s="188" t="s">
        <v>788</v>
      </c>
      <c r="G201" s="37"/>
      <c r="H201" s="37"/>
      <c r="I201" s="189"/>
      <c r="J201" s="37"/>
      <c r="K201" s="37"/>
      <c r="L201" s="40"/>
      <c r="M201" s="190"/>
      <c r="N201" s="191"/>
      <c r="O201" s="65"/>
      <c r="P201" s="65"/>
      <c r="Q201" s="65"/>
      <c r="R201" s="65"/>
      <c r="S201" s="65"/>
      <c r="T201" s="66"/>
      <c r="U201" s="35"/>
      <c r="V201" s="35"/>
      <c r="W201" s="35"/>
      <c r="X201" s="35"/>
      <c r="Y201" s="35"/>
      <c r="Z201" s="35"/>
      <c r="AA201" s="35"/>
      <c r="AB201" s="35"/>
      <c r="AC201" s="35"/>
      <c r="AD201" s="35"/>
      <c r="AE201" s="35"/>
      <c r="AT201" s="18" t="s">
        <v>136</v>
      </c>
      <c r="AU201" s="18" t="s">
        <v>78</v>
      </c>
    </row>
    <row r="202" spans="1:65" s="2" customFormat="1" ht="16.5" customHeight="1">
      <c r="A202" s="35"/>
      <c r="B202" s="36"/>
      <c r="C202" s="174" t="s">
        <v>328</v>
      </c>
      <c r="D202" s="174" t="s">
        <v>129</v>
      </c>
      <c r="E202" s="175" t="s">
        <v>789</v>
      </c>
      <c r="F202" s="176" t="s">
        <v>790</v>
      </c>
      <c r="G202" s="177" t="s">
        <v>315</v>
      </c>
      <c r="H202" s="178">
        <v>1</v>
      </c>
      <c r="I202" s="179"/>
      <c r="J202" s="180">
        <f>ROUND(I202*H202,2)</f>
        <v>0</v>
      </c>
      <c r="K202" s="176" t="s">
        <v>133</v>
      </c>
      <c r="L202" s="40"/>
      <c r="M202" s="181" t="s">
        <v>19</v>
      </c>
      <c r="N202" s="182" t="s">
        <v>39</v>
      </c>
      <c r="O202" s="65"/>
      <c r="P202" s="183">
        <f>O202*H202</f>
        <v>0</v>
      </c>
      <c r="Q202" s="183">
        <v>0</v>
      </c>
      <c r="R202" s="183">
        <f>Q202*H202</f>
        <v>0</v>
      </c>
      <c r="S202" s="183">
        <v>3.2899999999999999E-2</v>
      </c>
      <c r="T202" s="184">
        <f>S202*H202</f>
        <v>3.2899999999999999E-2</v>
      </c>
      <c r="U202" s="35"/>
      <c r="V202" s="35"/>
      <c r="W202" s="35"/>
      <c r="X202" s="35"/>
      <c r="Y202" s="35"/>
      <c r="Z202" s="35"/>
      <c r="AA202" s="35"/>
      <c r="AB202" s="35"/>
      <c r="AC202" s="35"/>
      <c r="AD202" s="35"/>
      <c r="AE202" s="35"/>
      <c r="AR202" s="185" t="s">
        <v>208</v>
      </c>
      <c r="AT202" s="185" t="s">
        <v>129</v>
      </c>
      <c r="AU202" s="185" t="s">
        <v>78</v>
      </c>
      <c r="AY202" s="18" t="s">
        <v>126</v>
      </c>
      <c r="BE202" s="186">
        <f>IF(N202="základní",J202,0)</f>
        <v>0</v>
      </c>
      <c r="BF202" s="186">
        <f>IF(N202="snížená",J202,0)</f>
        <v>0</v>
      </c>
      <c r="BG202" s="186">
        <f>IF(N202="zákl. přenesená",J202,0)</f>
        <v>0</v>
      </c>
      <c r="BH202" s="186">
        <f>IF(N202="sníž. přenesená",J202,0)</f>
        <v>0</v>
      </c>
      <c r="BI202" s="186">
        <f>IF(N202="nulová",J202,0)</f>
        <v>0</v>
      </c>
      <c r="BJ202" s="18" t="s">
        <v>76</v>
      </c>
      <c r="BK202" s="186">
        <f>ROUND(I202*H202,2)</f>
        <v>0</v>
      </c>
      <c r="BL202" s="18" t="s">
        <v>208</v>
      </c>
      <c r="BM202" s="185" t="s">
        <v>791</v>
      </c>
    </row>
    <row r="203" spans="1:65" s="2" customFormat="1" ht="11.25">
      <c r="A203" s="35"/>
      <c r="B203" s="36"/>
      <c r="C203" s="37"/>
      <c r="D203" s="187" t="s">
        <v>136</v>
      </c>
      <c r="E203" s="37"/>
      <c r="F203" s="188" t="s">
        <v>792</v>
      </c>
      <c r="G203" s="37"/>
      <c r="H203" s="37"/>
      <c r="I203" s="189"/>
      <c r="J203" s="37"/>
      <c r="K203" s="37"/>
      <c r="L203" s="40"/>
      <c r="M203" s="190"/>
      <c r="N203" s="191"/>
      <c r="O203" s="65"/>
      <c r="P203" s="65"/>
      <c r="Q203" s="65"/>
      <c r="R203" s="65"/>
      <c r="S203" s="65"/>
      <c r="T203" s="66"/>
      <c r="U203" s="35"/>
      <c r="V203" s="35"/>
      <c r="W203" s="35"/>
      <c r="X203" s="35"/>
      <c r="Y203" s="35"/>
      <c r="Z203" s="35"/>
      <c r="AA203" s="35"/>
      <c r="AB203" s="35"/>
      <c r="AC203" s="35"/>
      <c r="AD203" s="35"/>
      <c r="AE203" s="35"/>
      <c r="AT203" s="18" t="s">
        <v>136</v>
      </c>
      <c r="AU203" s="18" t="s">
        <v>78</v>
      </c>
    </row>
    <row r="204" spans="1:65" s="2" customFormat="1" ht="24.2" customHeight="1">
      <c r="A204" s="35"/>
      <c r="B204" s="36"/>
      <c r="C204" s="174" t="s">
        <v>336</v>
      </c>
      <c r="D204" s="174" t="s">
        <v>129</v>
      </c>
      <c r="E204" s="175" t="s">
        <v>410</v>
      </c>
      <c r="F204" s="176" t="s">
        <v>411</v>
      </c>
      <c r="G204" s="177" t="s">
        <v>315</v>
      </c>
      <c r="H204" s="178">
        <v>1</v>
      </c>
      <c r="I204" s="179"/>
      <c r="J204" s="180">
        <f>ROUND(I204*H204,2)</f>
        <v>0</v>
      </c>
      <c r="K204" s="176" t="s">
        <v>133</v>
      </c>
      <c r="L204" s="40"/>
      <c r="M204" s="181" t="s">
        <v>19</v>
      </c>
      <c r="N204" s="182" t="s">
        <v>39</v>
      </c>
      <c r="O204" s="65"/>
      <c r="P204" s="183">
        <f>O204*H204</f>
        <v>0</v>
      </c>
      <c r="Q204" s="183">
        <v>1.9570000000000001E-2</v>
      </c>
      <c r="R204" s="183">
        <f>Q204*H204</f>
        <v>1.9570000000000001E-2</v>
      </c>
      <c r="S204" s="183">
        <v>0</v>
      </c>
      <c r="T204" s="184">
        <f>S204*H204</f>
        <v>0</v>
      </c>
      <c r="U204" s="35"/>
      <c r="V204" s="35"/>
      <c r="W204" s="35"/>
      <c r="X204" s="35"/>
      <c r="Y204" s="35"/>
      <c r="Z204" s="35"/>
      <c r="AA204" s="35"/>
      <c r="AB204" s="35"/>
      <c r="AC204" s="35"/>
      <c r="AD204" s="35"/>
      <c r="AE204" s="35"/>
      <c r="AR204" s="185" t="s">
        <v>208</v>
      </c>
      <c r="AT204" s="185" t="s">
        <v>129</v>
      </c>
      <c r="AU204" s="185" t="s">
        <v>78</v>
      </c>
      <c r="AY204" s="18" t="s">
        <v>126</v>
      </c>
      <c r="BE204" s="186">
        <f>IF(N204="základní",J204,0)</f>
        <v>0</v>
      </c>
      <c r="BF204" s="186">
        <f>IF(N204="snížená",J204,0)</f>
        <v>0</v>
      </c>
      <c r="BG204" s="186">
        <f>IF(N204="zákl. přenesená",J204,0)</f>
        <v>0</v>
      </c>
      <c r="BH204" s="186">
        <f>IF(N204="sníž. přenesená",J204,0)</f>
        <v>0</v>
      </c>
      <c r="BI204" s="186">
        <f>IF(N204="nulová",J204,0)</f>
        <v>0</v>
      </c>
      <c r="BJ204" s="18" t="s">
        <v>76</v>
      </c>
      <c r="BK204" s="186">
        <f>ROUND(I204*H204,2)</f>
        <v>0</v>
      </c>
      <c r="BL204" s="18" t="s">
        <v>208</v>
      </c>
      <c r="BM204" s="185" t="s">
        <v>793</v>
      </c>
    </row>
    <row r="205" spans="1:65" s="2" customFormat="1" ht="11.25">
      <c r="A205" s="35"/>
      <c r="B205" s="36"/>
      <c r="C205" s="37"/>
      <c r="D205" s="187" t="s">
        <v>136</v>
      </c>
      <c r="E205" s="37"/>
      <c r="F205" s="188" t="s">
        <v>413</v>
      </c>
      <c r="G205" s="37"/>
      <c r="H205" s="37"/>
      <c r="I205" s="189"/>
      <c r="J205" s="37"/>
      <c r="K205" s="37"/>
      <c r="L205" s="40"/>
      <c r="M205" s="190"/>
      <c r="N205" s="191"/>
      <c r="O205" s="65"/>
      <c r="P205" s="65"/>
      <c r="Q205" s="65"/>
      <c r="R205" s="65"/>
      <c r="S205" s="65"/>
      <c r="T205" s="66"/>
      <c r="U205" s="35"/>
      <c r="V205" s="35"/>
      <c r="W205" s="35"/>
      <c r="X205" s="35"/>
      <c r="Y205" s="35"/>
      <c r="Z205" s="35"/>
      <c r="AA205" s="35"/>
      <c r="AB205" s="35"/>
      <c r="AC205" s="35"/>
      <c r="AD205" s="35"/>
      <c r="AE205" s="35"/>
      <c r="AT205" s="18" t="s">
        <v>136</v>
      </c>
      <c r="AU205" s="18" t="s">
        <v>78</v>
      </c>
    </row>
    <row r="206" spans="1:65" s="2" customFormat="1" ht="24.2" customHeight="1">
      <c r="A206" s="35"/>
      <c r="B206" s="36"/>
      <c r="C206" s="174" t="s">
        <v>341</v>
      </c>
      <c r="D206" s="174" t="s">
        <v>129</v>
      </c>
      <c r="E206" s="175" t="s">
        <v>794</v>
      </c>
      <c r="F206" s="176" t="s">
        <v>795</v>
      </c>
      <c r="G206" s="177" t="s">
        <v>315</v>
      </c>
      <c r="H206" s="178">
        <v>1</v>
      </c>
      <c r="I206" s="179"/>
      <c r="J206" s="180">
        <f>ROUND(I206*H206,2)</f>
        <v>0</v>
      </c>
      <c r="K206" s="176" t="s">
        <v>133</v>
      </c>
      <c r="L206" s="40"/>
      <c r="M206" s="181" t="s">
        <v>19</v>
      </c>
      <c r="N206" s="182" t="s">
        <v>39</v>
      </c>
      <c r="O206" s="65"/>
      <c r="P206" s="183">
        <f>O206*H206</f>
        <v>0</v>
      </c>
      <c r="Q206" s="183">
        <v>5.1409999999999997E-2</v>
      </c>
      <c r="R206" s="183">
        <f>Q206*H206</f>
        <v>5.1409999999999997E-2</v>
      </c>
      <c r="S206" s="183">
        <v>0</v>
      </c>
      <c r="T206" s="184">
        <f>S206*H206</f>
        <v>0</v>
      </c>
      <c r="U206" s="35"/>
      <c r="V206" s="35"/>
      <c r="W206" s="35"/>
      <c r="X206" s="35"/>
      <c r="Y206" s="35"/>
      <c r="Z206" s="35"/>
      <c r="AA206" s="35"/>
      <c r="AB206" s="35"/>
      <c r="AC206" s="35"/>
      <c r="AD206" s="35"/>
      <c r="AE206" s="35"/>
      <c r="AR206" s="185" t="s">
        <v>208</v>
      </c>
      <c r="AT206" s="185" t="s">
        <v>129</v>
      </c>
      <c r="AU206" s="185" t="s">
        <v>78</v>
      </c>
      <c r="AY206" s="18" t="s">
        <v>126</v>
      </c>
      <c r="BE206" s="186">
        <f>IF(N206="základní",J206,0)</f>
        <v>0</v>
      </c>
      <c r="BF206" s="186">
        <f>IF(N206="snížená",J206,0)</f>
        <v>0</v>
      </c>
      <c r="BG206" s="186">
        <f>IF(N206="zákl. přenesená",J206,0)</f>
        <v>0</v>
      </c>
      <c r="BH206" s="186">
        <f>IF(N206="sníž. přenesená",J206,0)</f>
        <v>0</v>
      </c>
      <c r="BI206" s="186">
        <f>IF(N206="nulová",J206,0)</f>
        <v>0</v>
      </c>
      <c r="BJ206" s="18" t="s">
        <v>76</v>
      </c>
      <c r="BK206" s="186">
        <f>ROUND(I206*H206,2)</f>
        <v>0</v>
      </c>
      <c r="BL206" s="18" t="s">
        <v>208</v>
      </c>
      <c r="BM206" s="185" t="s">
        <v>796</v>
      </c>
    </row>
    <row r="207" spans="1:65" s="2" customFormat="1" ht="11.25">
      <c r="A207" s="35"/>
      <c r="B207" s="36"/>
      <c r="C207" s="37"/>
      <c r="D207" s="187" t="s">
        <v>136</v>
      </c>
      <c r="E207" s="37"/>
      <c r="F207" s="188" t="s">
        <v>797</v>
      </c>
      <c r="G207" s="37"/>
      <c r="H207" s="37"/>
      <c r="I207" s="189"/>
      <c r="J207" s="37"/>
      <c r="K207" s="37"/>
      <c r="L207" s="40"/>
      <c r="M207" s="190"/>
      <c r="N207" s="191"/>
      <c r="O207" s="65"/>
      <c r="P207" s="65"/>
      <c r="Q207" s="65"/>
      <c r="R207" s="65"/>
      <c r="S207" s="65"/>
      <c r="T207" s="66"/>
      <c r="U207" s="35"/>
      <c r="V207" s="35"/>
      <c r="W207" s="35"/>
      <c r="X207" s="35"/>
      <c r="Y207" s="35"/>
      <c r="Z207" s="35"/>
      <c r="AA207" s="35"/>
      <c r="AB207" s="35"/>
      <c r="AC207" s="35"/>
      <c r="AD207" s="35"/>
      <c r="AE207" s="35"/>
      <c r="AT207" s="18" t="s">
        <v>136</v>
      </c>
      <c r="AU207" s="18" t="s">
        <v>78</v>
      </c>
    </row>
    <row r="208" spans="1:65" s="2" customFormat="1" ht="37.9" customHeight="1">
      <c r="A208" s="35"/>
      <c r="B208" s="36"/>
      <c r="C208" s="174" t="s">
        <v>349</v>
      </c>
      <c r="D208" s="174" t="s">
        <v>129</v>
      </c>
      <c r="E208" s="175" t="s">
        <v>798</v>
      </c>
      <c r="F208" s="176" t="s">
        <v>799</v>
      </c>
      <c r="G208" s="177" t="s">
        <v>315</v>
      </c>
      <c r="H208" s="178">
        <v>1</v>
      </c>
      <c r="I208" s="179"/>
      <c r="J208" s="180">
        <f>ROUND(I208*H208,2)</f>
        <v>0</v>
      </c>
      <c r="K208" s="176" t="s">
        <v>133</v>
      </c>
      <c r="L208" s="40"/>
      <c r="M208" s="181" t="s">
        <v>19</v>
      </c>
      <c r="N208" s="182" t="s">
        <v>39</v>
      </c>
      <c r="O208" s="65"/>
      <c r="P208" s="183">
        <f>O208*H208</f>
        <v>0</v>
      </c>
      <c r="Q208" s="183">
        <v>4.2389999999999997E-2</v>
      </c>
      <c r="R208" s="183">
        <f>Q208*H208</f>
        <v>4.2389999999999997E-2</v>
      </c>
      <c r="S208" s="183">
        <v>0</v>
      </c>
      <c r="T208" s="184">
        <f>S208*H208</f>
        <v>0</v>
      </c>
      <c r="U208" s="35"/>
      <c r="V208" s="35"/>
      <c r="W208" s="35"/>
      <c r="X208" s="35"/>
      <c r="Y208" s="35"/>
      <c r="Z208" s="35"/>
      <c r="AA208" s="35"/>
      <c r="AB208" s="35"/>
      <c r="AC208" s="35"/>
      <c r="AD208" s="35"/>
      <c r="AE208" s="35"/>
      <c r="AR208" s="185" t="s">
        <v>208</v>
      </c>
      <c r="AT208" s="185" t="s">
        <v>129</v>
      </c>
      <c r="AU208" s="185" t="s">
        <v>78</v>
      </c>
      <c r="AY208" s="18" t="s">
        <v>126</v>
      </c>
      <c r="BE208" s="186">
        <f>IF(N208="základní",J208,0)</f>
        <v>0</v>
      </c>
      <c r="BF208" s="186">
        <f>IF(N208="snížená",J208,0)</f>
        <v>0</v>
      </c>
      <c r="BG208" s="186">
        <f>IF(N208="zákl. přenesená",J208,0)</f>
        <v>0</v>
      </c>
      <c r="BH208" s="186">
        <f>IF(N208="sníž. přenesená",J208,0)</f>
        <v>0</v>
      </c>
      <c r="BI208" s="186">
        <f>IF(N208="nulová",J208,0)</f>
        <v>0</v>
      </c>
      <c r="BJ208" s="18" t="s">
        <v>76</v>
      </c>
      <c r="BK208" s="186">
        <f>ROUND(I208*H208,2)</f>
        <v>0</v>
      </c>
      <c r="BL208" s="18" t="s">
        <v>208</v>
      </c>
      <c r="BM208" s="185" t="s">
        <v>800</v>
      </c>
    </row>
    <row r="209" spans="1:65" s="2" customFormat="1" ht="11.25">
      <c r="A209" s="35"/>
      <c r="B209" s="36"/>
      <c r="C209" s="37"/>
      <c r="D209" s="187" t="s">
        <v>136</v>
      </c>
      <c r="E209" s="37"/>
      <c r="F209" s="188" t="s">
        <v>801</v>
      </c>
      <c r="G209" s="37"/>
      <c r="H209" s="37"/>
      <c r="I209" s="189"/>
      <c r="J209" s="37"/>
      <c r="K209" s="37"/>
      <c r="L209" s="40"/>
      <c r="M209" s="190"/>
      <c r="N209" s="191"/>
      <c r="O209" s="65"/>
      <c r="P209" s="65"/>
      <c r="Q209" s="65"/>
      <c r="R209" s="65"/>
      <c r="S209" s="65"/>
      <c r="T209" s="66"/>
      <c r="U209" s="35"/>
      <c r="V209" s="35"/>
      <c r="W209" s="35"/>
      <c r="X209" s="35"/>
      <c r="Y209" s="35"/>
      <c r="Z209" s="35"/>
      <c r="AA209" s="35"/>
      <c r="AB209" s="35"/>
      <c r="AC209" s="35"/>
      <c r="AD209" s="35"/>
      <c r="AE209" s="35"/>
      <c r="AT209" s="18" t="s">
        <v>136</v>
      </c>
      <c r="AU209" s="18" t="s">
        <v>78</v>
      </c>
    </row>
    <row r="210" spans="1:65" s="2" customFormat="1" ht="24.2" customHeight="1">
      <c r="A210" s="35"/>
      <c r="B210" s="36"/>
      <c r="C210" s="174" t="s">
        <v>354</v>
      </c>
      <c r="D210" s="174" t="s">
        <v>129</v>
      </c>
      <c r="E210" s="175" t="s">
        <v>415</v>
      </c>
      <c r="F210" s="176" t="s">
        <v>416</v>
      </c>
      <c r="G210" s="177" t="s">
        <v>315</v>
      </c>
      <c r="H210" s="178">
        <v>1</v>
      </c>
      <c r="I210" s="179"/>
      <c r="J210" s="180">
        <f>ROUND(I210*H210,2)</f>
        <v>0</v>
      </c>
      <c r="K210" s="176" t="s">
        <v>19</v>
      </c>
      <c r="L210" s="40"/>
      <c r="M210" s="181" t="s">
        <v>19</v>
      </c>
      <c r="N210" s="182" t="s">
        <v>39</v>
      </c>
      <c r="O210" s="65"/>
      <c r="P210" s="183">
        <f>O210*H210</f>
        <v>0</v>
      </c>
      <c r="Q210" s="183">
        <v>0</v>
      </c>
      <c r="R210" s="183">
        <f>Q210*H210</f>
        <v>0</v>
      </c>
      <c r="S210" s="183">
        <v>0.155</v>
      </c>
      <c r="T210" s="184">
        <f>S210*H210</f>
        <v>0.155</v>
      </c>
      <c r="U210" s="35"/>
      <c r="V210" s="35"/>
      <c r="W210" s="35"/>
      <c r="X210" s="35"/>
      <c r="Y210" s="35"/>
      <c r="Z210" s="35"/>
      <c r="AA210" s="35"/>
      <c r="AB210" s="35"/>
      <c r="AC210" s="35"/>
      <c r="AD210" s="35"/>
      <c r="AE210" s="35"/>
      <c r="AR210" s="185" t="s">
        <v>208</v>
      </c>
      <c r="AT210" s="185" t="s">
        <v>129</v>
      </c>
      <c r="AU210" s="185" t="s">
        <v>78</v>
      </c>
      <c r="AY210" s="18" t="s">
        <v>126</v>
      </c>
      <c r="BE210" s="186">
        <f>IF(N210="základní",J210,0)</f>
        <v>0</v>
      </c>
      <c r="BF210" s="186">
        <f>IF(N210="snížená",J210,0)</f>
        <v>0</v>
      </c>
      <c r="BG210" s="186">
        <f>IF(N210="zákl. přenesená",J210,0)</f>
        <v>0</v>
      </c>
      <c r="BH210" s="186">
        <f>IF(N210="sníž. přenesená",J210,0)</f>
        <v>0</v>
      </c>
      <c r="BI210" s="186">
        <f>IF(N210="nulová",J210,0)</f>
        <v>0</v>
      </c>
      <c r="BJ210" s="18" t="s">
        <v>76</v>
      </c>
      <c r="BK210" s="186">
        <f>ROUND(I210*H210,2)</f>
        <v>0</v>
      </c>
      <c r="BL210" s="18" t="s">
        <v>208</v>
      </c>
      <c r="BM210" s="185" t="s">
        <v>802</v>
      </c>
    </row>
    <row r="211" spans="1:65" s="2" customFormat="1" ht="37.9" customHeight="1">
      <c r="A211" s="35"/>
      <c r="B211" s="36"/>
      <c r="C211" s="174" t="s">
        <v>359</v>
      </c>
      <c r="D211" s="174" t="s">
        <v>129</v>
      </c>
      <c r="E211" s="175" t="s">
        <v>420</v>
      </c>
      <c r="F211" s="176" t="s">
        <v>421</v>
      </c>
      <c r="G211" s="177" t="s">
        <v>315</v>
      </c>
      <c r="H211" s="178">
        <v>1</v>
      </c>
      <c r="I211" s="179"/>
      <c r="J211" s="180">
        <f>ROUND(I211*H211,2)</f>
        <v>0</v>
      </c>
      <c r="K211" s="176" t="s">
        <v>19</v>
      </c>
      <c r="L211" s="40"/>
      <c r="M211" s="181" t="s">
        <v>19</v>
      </c>
      <c r="N211" s="182" t="s">
        <v>39</v>
      </c>
      <c r="O211" s="65"/>
      <c r="P211" s="183">
        <f>O211*H211</f>
        <v>0</v>
      </c>
      <c r="Q211" s="183">
        <v>5.4619100000000004E-3</v>
      </c>
      <c r="R211" s="183">
        <f>Q211*H211</f>
        <v>5.4619100000000004E-3</v>
      </c>
      <c r="S211" s="183">
        <v>0</v>
      </c>
      <c r="T211" s="184">
        <f>S211*H211</f>
        <v>0</v>
      </c>
      <c r="U211" s="35"/>
      <c r="V211" s="35"/>
      <c r="W211" s="35"/>
      <c r="X211" s="35"/>
      <c r="Y211" s="35"/>
      <c r="Z211" s="35"/>
      <c r="AA211" s="35"/>
      <c r="AB211" s="35"/>
      <c r="AC211" s="35"/>
      <c r="AD211" s="35"/>
      <c r="AE211" s="35"/>
      <c r="AR211" s="185" t="s">
        <v>208</v>
      </c>
      <c r="AT211" s="185" t="s">
        <v>129</v>
      </c>
      <c r="AU211" s="185" t="s">
        <v>78</v>
      </c>
      <c r="AY211" s="18" t="s">
        <v>126</v>
      </c>
      <c r="BE211" s="186">
        <f>IF(N211="základní",J211,0)</f>
        <v>0</v>
      </c>
      <c r="BF211" s="186">
        <f>IF(N211="snížená",J211,0)</f>
        <v>0</v>
      </c>
      <c r="BG211" s="186">
        <f>IF(N211="zákl. přenesená",J211,0)</f>
        <v>0</v>
      </c>
      <c r="BH211" s="186">
        <f>IF(N211="sníž. přenesená",J211,0)</f>
        <v>0</v>
      </c>
      <c r="BI211" s="186">
        <f>IF(N211="nulová",J211,0)</f>
        <v>0</v>
      </c>
      <c r="BJ211" s="18" t="s">
        <v>76</v>
      </c>
      <c r="BK211" s="186">
        <f>ROUND(I211*H211,2)</f>
        <v>0</v>
      </c>
      <c r="BL211" s="18" t="s">
        <v>208</v>
      </c>
      <c r="BM211" s="185" t="s">
        <v>803</v>
      </c>
    </row>
    <row r="212" spans="1:65" s="2" customFormat="1" ht="24.2" customHeight="1">
      <c r="A212" s="35"/>
      <c r="B212" s="36"/>
      <c r="C212" s="216" t="s">
        <v>363</v>
      </c>
      <c r="D212" s="216" t="s">
        <v>342</v>
      </c>
      <c r="E212" s="217" t="s">
        <v>425</v>
      </c>
      <c r="F212" s="218" t="s">
        <v>426</v>
      </c>
      <c r="G212" s="219" t="s">
        <v>164</v>
      </c>
      <c r="H212" s="220">
        <v>1</v>
      </c>
      <c r="I212" s="221"/>
      <c r="J212" s="222">
        <f>ROUND(I212*H212,2)</f>
        <v>0</v>
      </c>
      <c r="K212" s="218" t="s">
        <v>19</v>
      </c>
      <c r="L212" s="223"/>
      <c r="M212" s="224" t="s">
        <v>19</v>
      </c>
      <c r="N212" s="225" t="s">
        <v>39</v>
      </c>
      <c r="O212" s="65"/>
      <c r="P212" s="183">
        <f>O212*H212</f>
        <v>0</v>
      </c>
      <c r="Q212" s="183">
        <v>3.1E-2</v>
      </c>
      <c r="R212" s="183">
        <f>Q212*H212</f>
        <v>3.1E-2</v>
      </c>
      <c r="S212" s="183">
        <v>0</v>
      </c>
      <c r="T212" s="184">
        <f>S212*H212</f>
        <v>0</v>
      </c>
      <c r="U212" s="35"/>
      <c r="V212" s="35"/>
      <c r="W212" s="35"/>
      <c r="X212" s="35"/>
      <c r="Y212" s="35"/>
      <c r="Z212" s="35"/>
      <c r="AA212" s="35"/>
      <c r="AB212" s="35"/>
      <c r="AC212" s="35"/>
      <c r="AD212" s="35"/>
      <c r="AE212" s="35"/>
      <c r="AR212" s="185" t="s">
        <v>301</v>
      </c>
      <c r="AT212" s="185" t="s">
        <v>342</v>
      </c>
      <c r="AU212" s="185" t="s">
        <v>78</v>
      </c>
      <c r="AY212" s="18" t="s">
        <v>126</v>
      </c>
      <c r="BE212" s="186">
        <f>IF(N212="základní",J212,0)</f>
        <v>0</v>
      </c>
      <c r="BF212" s="186">
        <f>IF(N212="snížená",J212,0)</f>
        <v>0</v>
      </c>
      <c r="BG212" s="186">
        <f>IF(N212="zákl. přenesená",J212,0)</f>
        <v>0</v>
      </c>
      <c r="BH212" s="186">
        <f>IF(N212="sníž. přenesená",J212,0)</f>
        <v>0</v>
      </c>
      <c r="BI212" s="186">
        <f>IF(N212="nulová",J212,0)</f>
        <v>0</v>
      </c>
      <c r="BJ212" s="18" t="s">
        <v>76</v>
      </c>
      <c r="BK212" s="186">
        <f>ROUND(I212*H212,2)</f>
        <v>0</v>
      </c>
      <c r="BL212" s="18" t="s">
        <v>208</v>
      </c>
      <c r="BM212" s="185" t="s">
        <v>804</v>
      </c>
    </row>
    <row r="213" spans="1:65" s="2" customFormat="1" ht="24.2" customHeight="1">
      <c r="A213" s="35"/>
      <c r="B213" s="36"/>
      <c r="C213" s="174" t="s">
        <v>367</v>
      </c>
      <c r="D213" s="174" t="s">
        <v>129</v>
      </c>
      <c r="E213" s="175" t="s">
        <v>429</v>
      </c>
      <c r="F213" s="176" t="s">
        <v>430</v>
      </c>
      <c r="G213" s="177" t="s">
        <v>315</v>
      </c>
      <c r="H213" s="178">
        <v>6</v>
      </c>
      <c r="I213" s="179"/>
      <c r="J213" s="180">
        <f>ROUND(I213*H213,2)</f>
        <v>0</v>
      </c>
      <c r="K213" s="176" t="s">
        <v>133</v>
      </c>
      <c r="L213" s="40"/>
      <c r="M213" s="181" t="s">
        <v>19</v>
      </c>
      <c r="N213" s="182" t="s">
        <v>39</v>
      </c>
      <c r="O213" s="65"/>
      <c r="P213" s="183">
        <f>O213*H213</f>
        <v>0</v>
      </c>
      <c r="Q213" s="183">
        <v>2.4000000000000001E-4</v>
      </c>
      <c r="R213" s="183">
        <f>Q213*H213</f>
        <v>1.4400000000000001E-3</v>
      </c>
      <c r="S213" s="183">
        <v>0</v>
      </c>
      <c r="T213" s="184">
        <f>S213*H213</f>
        <v>0</v>
      </c>
      <c r="U213" s="35"/>
      <c r="V213" s="35"/>
      <c r="W213" s="35"/>
      <c r="X213" s="35"/>
      <c r="Y213" s="35"/>
      <c r="Z213" s="35"/>
      <c r="AA213" s="35"/>
      <c r="AB213" s="35"/>
      <c r="AC213" s="35"/>
      <c r="AD213" s="35"/>
      <c r="AE213" s="35"/>
      <c r="AR213" s="185" t="s">
        <v>208</v>
      </c>
      <c r="AT213" s="185" t="s">
        <v>129</v>
      </c>
      <c r="AU213" s="185" t="s">
        <v>78</v>
      </c>
      <c r="AY213" s="18" t="s">
        <v>126</v>
      </c>
      <c r="BE213" s="186">
        <f>IF(N213="základní",J213,0)</f>
        <v>0</v>
      </c>
      <c r="BF213" s="186">
        <f>IF(N213="snížená",J213,0)</f>
        <v>0</v>
      </c>
      <c r="BG213" s="186">
        <f>IF(N213="zákl. přenesená",J213,0)</f>
        <v>0</v>
      </c>
      <c r="BH213" s="186">
        <f>IF(N213="sníž. přenesená",J213,0)</f>
        <v>0</v>
      </c>
      <c r="BI213" s="186">
        <f>IF(N213="nulová",J213,0)</f>
        <v>0</v>
      </c>
      <c r="BJ213" s="18" t="s">
        <v>76</v>
      </c>
      <c r="BK213" s="186">
        <f>ROUND(I213*H213,2)</f>
        <v>0</v>
      </c>
      <c r="BL213" s="18" t="s">
        <v>208</v>
      </c>
      <c r="BM213" s="185" t="s">
        <v>805</v>
      </c>
    </row>
    <row r="214" spans="1:65" s="2" customFormat="1" ht="11.25">
      <c r="A214" s="35"/>
      <c r="B214" s="36"/>
      <c r="C214" s="37"/>
      <c r="D214" s="187" t="s">
        <v>136</v>
      </c>
      <c r="E214" s="37"/>
      <c r="F214" s="188" t="s">
        <v>432</v>
      </c>
      <c r="G214" s="37"/>
      <c r="H214" s="37"/>
      <c r="I214" s="189"/>
      <c r="J214" s="37"/>
      <c r="K214" s="37"/>
      <c r="L214" s="40"/>
      <c r="M214" s="190"/>
      <c r="N214" s="191"/>
      <c r="O214" s="65"/>
      <c r="P214" s="65"/>
      <c r="Q214" s="65"/>
      <c r="R214" s="65"/>
      <c r="S214" s="65"/>
      <c r="T214" s="66"/>
      <c r="U214" s="35"/>
      <c r="V214" s="35"/>
      <c r="W214" s="35"/>
      <c r="X214" s="35"/>
      <c r="Y214" s="35"/>
      <c r="Z214" s="35"/>
      <c r="AA214" s="35"/>
      <c r="AB214" s="35"/>
      <c r="AC214" s="35"/>
      <c r="AD214" s="35"/>
      <c r="AE214" s="35"/>
      <c r="AT214" s="18" t="s">
        <v>136</v>
      </c>
      <c r="AU214" s="18" t="s">
        <v>78</v>
      </c>
    </row>
    <row r="215" spans="1:65" s="13" customFormat="1" ht="11.25">
      <c r="B215" s="192"/>
      <c r="C215" s="193"/>
      <c r="D215" s="194" t="s">
        <v>223</v>
      </c>
      <c r="E215" s="195" t="s">
        <v>19</v>
      </c>
      <c r="F215" s="196" t="s">
        <v>142</v>
      </c>
      <c r="G215" s="193"/>
      <c r="H215" s="197">
        <v>6</v>
      </c>
      <c r="I215" s="198"/>
      <c r="J215" s="193"/>
      <c r="K215" s="193"/>
      <c r="L215" s="199"/>
      <c r="M215" s="200"/>
      <c r="N215" s="201"/>
      <c r="O215" s="201"/>
      <c r="P215" s="201"/>
      <c r="Q215" s="201"/>
      <c r="R215" s="201"/>
      <c r="S215" s="201"/>
      <c r="T215" s="202"/>
      <c r="AT215" s="203" t="s">
        <v>223</v>
      </c>
      <c r="AU215" s="203" t="s">
        <v>78</v>
      </c>
      <c r="AV215" s="13" t="s">
        <v>78</v>
      </c>
      <c r="AW215" s="13" t="s">
        <v>30</v>
      </c>
      <c r="AX215" s="13" t="s">
        <v>76</v>
      </c>
      <c r="AY215" s="203" t="s">
        <v>126</v>
      </c>
    </row>
    <row r="216" spans="1:65" s="2" customFormat="1" ht="16.5" customHeight="1">
      <c r="A216" s="35"/>
      <c r="B216" s="36"/>
      <c r="C216" s="174" t="s">
        <v>372</v>
      </c>
      <c r="D216" s="174" t="s">
        <v>129</v>
      </c>
      <c r="E216" s="175" t="s">
        <v>438</v>
      </c>
      <c r="F216" s="176" t="s">
        <v>439</v>
      </c>
      <c r="G216" s="177" t="s">
        <v>315</v>
      </c>
      <c r="H216" s="178">
        <v>1</v>
      </c>
      <c r="I216" s="179"/>
      <c r="J216" s="180">
        <f>ROUND(I216*H216,2)</f>
        <v>0</v>
      </c>
      <c r="K216" s="176" t="s">
        <v>133</v>
      </c>
      <c r="L216" s="40"/>
      <c r="M216" s="181" t="s">
        <v>19</v>
      </c>
      <c r="N216" s="182" t="s">
        <v>39</v>
      </c>
      <c r="O216" s="65"/>
      <c r="P216" s="183">
        <f>O216*H216</f>
        <v>0</v>
      </c>
      <c r="Q216" s="183">
        <v>0</v>
      </c>
      <c r="R216" s="183">
        <f>Q216*H216</f>
        <v>0</v>
      </c>
      <c r="S216" s="183">
        <v>1.56E-3</v>
      </c>
      <c r="T216" s="184">
        <f>S216*H216</f>
        <v>1.56E-3</v>
      </c>
      <c r="U216" s="35"/>
      <c r="V216" s="35"/>
      <c r="W216" s="35"/>
      <c r="X216" s="35"/>
      <c r="Y216" s="35"/>
      <c r="Z216" s="35"/>
      <c r="AA216" s="35"/>
      <c r="AB216" s="35"/>
      <c r="AC216" s="35"/>
      <c r="AD216" s="35"/>
      <c r="AE216" s="35"/>
      <c r="AR216" s="185" t="s">
        <v>208</v>
      </c>
      <c r="AT216" s="185" t="s">
        <v>129</v>
      </c>
      <c r="AU216" s="185" t="s">
        <v>78</v>
      </c>
      <c r="AY216" s="18" t="s">
        <v>126</v>
      </c>
      <c r="BE216" s="186">
        <f>IF(N216="základní",J216,0)</f>
        <v>0</v>
      </c>
      <c r="BF216" s="186">
        <f>IF(N216="snížená",J216,0)</f>
        <v>0</v>
      </c>
      <c r="BG216" s="186">
        <f>IF(N216="zákl. přenesená",J216,0)</f>
        <v>0</v>
      </c>
      <c r="BH216" s="186">
        <f>IF(N216="sníž. přenesená",J216,0)</f>
        <v>0</v>
      </c>
      <c r="BI216" s="186">
        <f>IF(N216="nulová",J216,0)</f>
        <v>0</v>
      </c>
      <c r="BJ216" s="18" t="s">
        <v>76</v>
      </c>
      <c r="BK216" s="186">
        <f>ROUND(I216*H216,2)</f>
        <v>0</v>
      </c>
      <c r="BL216" s="18" t="s">
        <v>208</v>
      </c>
      <c r="BM216" s="185" t="s">
        <v>806</v>
      </c>
    </row>
    <row r="217" spans="1:65" s="2" customFormat="1" ht="11.25">
      <c r="A217" s="35"/>
      <c r="B217" s="36"/>
      <c r="C217" s="37"/>
      <c r="D217" s="187" t="s">
        <v>136</v>
      </c>
      <c r="E217" s="37"/>
      <c r="F217" s="188" t="s">
        <v>441</v>
      </c>
      <c r="G217" s="37"/>
      <c r="H217" s="37"/>
      <c r="I217" s="189"/>
      <c r="J217" s="37"/>
      <c r="K217" s="37"/>
      <c r="L217" s="40"/>
      <c r="M217" s="190"/>
      <c r="N217" s="191"/>
      <c r="O217" s="65"/>
      <c r="P217" s="65"/>
      <c r="Q217" s="65"/>
      <c r="R217" s="65"/>
      <c r="S217" s="65"/>
      <c r="T217" s="66"/>
      <c r="U217" s="35"/>
      <c r="V217" s="35"/>
      <c r="W217" s="35"/>
      <c r="X217" s="35"/>
      <c r="Y217" s="35"/>
      <c r="Z217" s="35"/>
      <c r="AA217" s="35"/>
      <c r="AB217" s="35"/>
      <c r="AC217" s="35"/>
      <c r="AD217" s="35"/>
      <c r="AE217" s="35"/>
      <c r="AT217" s="18" t="s">
        <v>136</v>
      </c>
      <c r="AU217" s="18" t="s">
        <v>78</v>
      </c>
    </row>
    <row r="218" spans="1:65" s="2" customFormat="1" ht="16.5" customHeight="1">
      <c r="A218" s="35"/>
      <c r="B218" s="36"/>
      <c r="C218" s="174" t="s">
        <v>379</v>
      </c>
      <c r="D218" s="174" t="s">
        <v>129</v>
      </c>
      <c r="E218" s="175" t="s">
        <v>807</v>
      </c>
      <c r="F218" s="176" t="s">
        <v>808</v>
      </c>
      <c r="G218" s="177" t="s">
        <v>315</v>
      </c>
      <c r="H218" s="178">
        <v>2</v>
      </c>
      <c r="I218" s="179"/>
      <c r="J218" s="180">
        <f>ROUND(I218*H218,2)</f>
        <v>0</v>
      </c>
      <c r="K218" s="176" t="s">
        <v>133</v>
      </c>
      <c r="L218" s="40"/>
      <c r="M218" s="181" t="s">
        <v>19</v>
      </c>
      <c r="N218" s="182" t="s">
        <v>39</v>
      </c>
      <c r="O218" s="65"/>
      <c r="P218" s="183">
        <f>O218*H218</f>
        <v>0</v>
      </c>
      <c r="Q218" s="183">
        <v>1.8400000000000001E-3</v>
      </c>
      <c r="R218" s="183">
        <f>Q218*H218</f>
        <v>3.6800000000000001E-3</v>
      </c>
      <c r="S218" s="183">
        <v>0</v>
      </c>
      <c r="T218" s="184">
        <f>S218*H218</f>
        <v>0</v>
      </c>
      <c r="U218" s="35"/>
      <c r="V218" s="35"/>
      <c r="W218" s="35"/>
      <c r="X218" s="35"/>
      <c r="Y218" s="35"/>
      <c r="Z218" s="35"/>
      <c r="AA218" s="35"/>
      <c r="AB218" s="35"/>
      <c r="AC218" s="35"/>
      <c r="AD218" s="35"/>
      <c r="AE218" s="35"/>
      <c r="AR218" s="185" t="s">
        <v>208</v>
      </c>
      <c r="AT218" s="185" t="s">
        <v>129</v>
      </c>
      <c r="AU218" s="185" t="s">
        <v>78</v>
      </c>
      <c r="AY218" s="18" t="s">
        <v>126</v>
      </c>
      <c r="BE218" s="186">
        <f>IF(N218="základní",J218,0)</f>
        <v>0</v>
      </c>
      <c r="BF218" s="186">
        <f>IF(N218="snížená",J218,0)</f>
        <v>0</v>
      </c>
      <c r="BG218" s="186">
        <f>IF(N218="zákl. přenesená",J218,0)</f>
        <v>0</v>
      </c>
      <c r="BH218" s="186">
        <f>IF(N218="sníž. přenesená",J218,0)</f>
        <v>0</v>
      </c>
      <c r="BI218" s="186">
        <f>IF(N218="nulová",J218,0)</f>
        <v>0</v>
      </c>
      <c r="BJ218" s="18" t="s">
        <v>76</v>
      </c>
      <c r="BK218" s="186">
        <f>ROUND(I218*H218,2)</f>
        <v>0</v>
      </c>
      <c r="BL218" s="18" t="s">
        <v>208</v>
      </c>
      <c r="BM218" s="185" t="s">
        <v>809</v>
      </c>
    </row>
    <row r="219" spans="1:65" s="2" customFormat="1" ht="11.25">
      <c r="A219" s="35"/>
      <c r="B219" s="36"/>
      <c r="C219" s="37"/>
      <c r="D219" s="187" t="s">
        <v>136</v>
      </c>
      <c r="E219" s="37"/>
      <c r="F219" s="188" t="s">
        <v>810</v>
      </c>
      <c r="G219" s="37"/>
      <c r="H219" s="37"/>
      <c r="I219" s="189"/>
      <c r="J219" s="37"/>
      <c r="K219" s="37"/>
      <c r="L219" s="40"/>
      <c r="M219" s="190"/>
      <c r="N219" s="191"/>
      <c r="O219" s="65"/>
      <c r="P219" s="65"/>
      <c r="Q219" s="65"/>
      <c r="R219" s="65"/>
      <c r="S219" s="65"/>
      <c r="T219" s="66"/>
      <c r="U219" s="35"/>
      <c r="V219" s="35"/>
      <c r="W219" s="35"/>
      <c r="X219" s="35"/>
      <c r="Y219" s="35"/>
      <c r="Z219" s="35"/>
      <c r="AA219" s="35"/>
      <c r="AB219" s="35"/>
      <c r="AC219" s="35"/>
      <c r="AD219" s="35"/>
      <c r="AE219" s="35"/>
      <c r="AT219" s="18" t="s">
        <v>136</v>
      </c>
      <c r="AU219" s="18" t="s">
        <v>78</v>
      </c>
    </row>
    <row r="220" spans="1:65" s="2" customFormat="1" ht="24.2" customHeight="1">
      <c r="A220" s="35"/>
      <c r="B220" s="36"/>
      <c r="C220" s="174" t="s">
        <v>384</v>
      </c>
      <c r="D220" s="174" t="s">
        <v>129</v>
      </c>
      <c r="E220" s="175" t="s">
        <v>452</v>
      </c>
      <c r="F220" s="176" t="s">
        <v>453</v>
      </c>
      <c r="G220" s="177" t="s">
        <v>315</v>
      </c>
      <c r="H220" s="178">
        <v>1</v>
      </c>
      <c r="I220" s="179"/>
      <c r="J220" s="180">
        <f>ROUND(I220*H220,2)</f>
        <v>0</v>
      </c>
      <c r="K220" s="176" t="s">
        <v>133</v>
      </c>
      <c r="L220" s="40"/>
      <c r="M220" s="181" t="s">
        <v>19</v>
      </c>
      <c r="N220" s="182" t="s">
        <v>39</v>
      </c>
      <c r="O220" s="65"/>
      <c r="P220" s="183">
        <f>O220*H220</f>
        <v>0</v>
      </c>
      <c r="Q220" s="183">
        <v>2.3600000000000001E-3</v>
      </c>
      <c r="R220" s="183">
        <f>Q220*H220</f>
        <v>2.3600000000000001E-3</v>
      </c>
      <c r="S220" s="183">
        <v>0</v>
      </c>
      <c r="T220" s="184">
        <f>S220*H220</f>
        <v>0</v>
      </c>
      <c r="U220" s="35"/>
      <c r="V220" s="35"/>
      <c r="W220" s="35"/>
      <c r="X220" s="35"/>
      <c r="Y220" s="35"/>
      <c r="Z220" s="35"/>
      <c r="AA220" s="35"/>
      <c r="AB220" s="35"/>
      <c r="AC220" s="35"/>
      <c r="AD220" s="35"/>
      <c r="AE220" s="35"/>
      <c r="AR220" s="185" t="s">
        <v>208</v>
      </c>
      <c r="AT220" s="185" t="s">
        <v>129</v>
      </c>
      <c r="AU220" s="185" t="s">
        <v>78</v>
      </c>
      <c r="AY220" s="18" t="s">
        <v>126</v>
      </c>
      <c r="BE220" s="186">
        <f>IF(N220="základní",J220,0)</f>
        <v>0</v>
      </c>
      <c r="BF220" s="186">
        <f>IF(N220="snížená",J220,0)</f>
        <v>0</v>
      </c>
      <c r="BG220" s="186">
        <f>IF(N220="zákl. přenesená",J220,0)</f>
        <v>0</v>
      </c>
      <c r="BH220" s="186">
        <f>IF(N220="sníž. přenesená",J220,0)</f>
        <v>0</v>
      </c>
      <c r="BI220" s="186">
        <f>IF(N220="nulová",J220,0)</f>
        <v>0</v>
      </c>
      <c r="BJ220" s="18" t="s">
        <v>76</v>
      </c>
      <c r="BK220" s="186">
        <f>ROUND(I220*H220,2)</f>
        <v>0</v>
      </c>
      <c r="BL220" s="18" t="s">
        <v>208</v>
      </c>
      <c r="BM220" s="185" t="s">
        <v>811</v>
      </c>
    </row>
    <row r="221" spans="1:65" s="2" customFormat="1" ht="11.25">
      <c r="A221" s="35"/>
      <c r="B221" s="36"/>
      <c r="C221" s="37"/>
      <c r="D221" s="187" t="s">
        <v>136</v>
      </c>
      <c r="E221" s="37"/>
      <c r="F221" s="188" t="s">
        <v>455</v>
      </c>
      <c r="G221" s="37"/>
      <c r="H221" s="37"/>
      <c r="I221" s="189"/>
      <c r="J221" s="37"/>
      <c r="K221" s="37"/>
      <c r="L221" s="40"/>
      <c r="M221" s="190"/>
      <c r="N221" s="191"/>
      <c r="O221" s="65"/>
      <c r="P221" s="65"/>
      <c r="Q221" s="65"/>
      <c r="R221" s="65"/>
      <c r="S221" s="65"/>
      <c r="T221" s="66"/>
      <c r="U221" s="35"/>
      <c r="V221" s="35"/>
      <c r="W221" s="35"/>
      <c r="X221" s="35"/>
      <c r="Y221" s="35"/>
      <c r="Z221" s="35"/>
      <c r="AA221" s="35"/>
      <c r="AB221" s="35"/>
      <c r="AC221" s="35"/>
      <c r="AD221" s="35"/>
      <c r="AE221" s="35"/>
      <c r="AT221" s="18" t="s">
        <v>136</v>
      </c>
      <c r="AU221" s="18" t="s">
        <v>78</v>
      </c>
    </row>
    <row r="222" spans="1:65" s="2" customFormat="1" ht="24.2" customHeight="1">
      <c r="A222" s="35"/>
      <c r="B222" s="36"/>
      <c r="C222" s="174" t="s">
        <v>389</v>
      </c>
      <c r="D222" s="174" t="s">
        <v>129</v>
      </c>
      <c r="E222" s="175" t="s">
        <v>812</v>
      </c>
      <c r="F222" s="176" t="s">
        <v>813</v>
      </c>
      <c r="G222" s="177" t="s">
        <v>315</v>
      </c>
      <c r="H222" s="178">
        <v>1</v>
      </c>
      <c r="I222" s="179"/>
      <c r="J222" s="180">
        <f>ROUND(I222*H222,2)</f>
        <v>0</v>
      </c>
      <c r="K222" s="176" t="s">
        <v>133</v>
      </c>
      <c r="L222" s="40"/>
      <c r="M222" s="181" t="s">
        <v>19</v>
      </c>
      <c r="N222" s="182" t="s">
        <v>39</v>
      </c>
      <c r="O222" s="65"/>
      <c r="P222" s="183">
        <f>O222*H222</f>
        <v>0</v>
      </c>
      <c r="Q222" s="183">
        <v>1.8400000000000001E-3</v>
      </c>
      <c r="R222" s="183">
        <f>Q222*H222</f>
        <v>1.8400000000000001E-3</v>
      </c>
      <c r="S222" s="183">
        <v>0</v>
      </c>
      <c r="T222" s="184">
        <f>S222*H222</f>
        <v>0</v>
      </c>
      <c r="U222" s="35"/>
      <c r="V222" s="35"/>
      <c r="W222" s="35"/>
      <c r="X222" s="35"/>
      <c r="Y222" s="35"/>
      <c r="Z222" s="35"/>
      <c r="AA222" s="35"/>
      <c r="AB222" s="35"/>
      <c r="AC222" s="35"/>
      <c r="AD222" s="35"/>
      <c r="AE222" s="35"/>
      <c r="AR222" s="185" t="s">
        <v>208</v>
      </c>
      <c r="AT222" s="185" t="s">
        <v>129</v>
      </c>
      <c r="AU222" s="185" t="s">
        <v>78</v>
      </c>
      <c r="AY222" s="18" t="s">
        <v>126</v>
      </c>
      <c r="BE222" s="186">
        <f>IF(N222="základní",J222,0)</f>
        <v>0</v>
      </c>
      <c r="BF222" s="186">
        <f>IF(N222="snížená",J222,0)</f>
        <v>0</v>
      </c>
      <c r="BG222" s="186">
        <f>IF(N222="zákl. přenesená",J222,0)</f>
        <v>0</v>
      </c>
      <c r="BH222" s="186">
        <f>IF(N222="sníž. přenesená",J222,0)</f>
        <v>0</v>
      </c>
      <c r="BI222" s="186">
        <f>IF(N222="nulová",J222,0)</f>
        <v>0</v>
      </c>
      <c r="BJ222" s="18" t="s">
        <v>76</v>
      </c>
      <c r="BK222" s="186">
        <f>ROUND(I222*H222,2)</f>
        <v>0</v>
      </c>
      <c r="BL222" s="18" t="s">
        <v>208</v>
      </c>
      <c r="BM222" s="185" t="s">
        <v>814</v>
      </c>
    </row>
    <row r="223" spans="1:65" s="2" customFormat="1" ht="11.25">
      <c r="A223" s="35"/>
      <c r="B223" s="36"/>
      <c r="C223" s="37"/>
      <c r="D223" s="187" t="s">
        <v>136</v>
      </c>
      <c r="E223" s="37"/>
      <c r="F223" s="188" t="s">
        <v>815</v>
      </c>
      <c r="G223" s="37"/>
      <c r="H223" s="37"/>
      <c r="I223" s="189"/>
      <c r="J223" s="37"/>
      <c r="K223" s="37"/>
      <c r="L223" s="40"/>
      <c r="M223" s="190"/>
      <c r="N223" s="191"/>
      <c r="O223" s="65"/>
      <c r="P223" s="65"/>
      <c r="Q223" s="65"/>
      <c r="R223" s="65"/>
      <c r="S223" s="65"/>
      <c r="T223" s="66"/>
      <c r="U223" s="35"/>
      <c r="V223" s="35"/>
      <c r="W223" s="35"/>
      <c r="X223" s="35"/>
      <c r="Y223" s="35"/>
      <c r="Z223" s="35"/>
      <c r="AA223" s="35"/>
      <c r="AB223" s="35"/>
      <c r="AC223" s="35"/>
      <c r="AD223" s="35"/>
      <c r="AE223" s="35"/>
      <c r="AT223" s="18" t="s">
        <v>136</v>
      </c>
      <c r="AU223" s="18" t="s">
        <v>78</v>
      </c>
    </row>
    <row r="224" spans="1:65" s="2" customFormat="1" ht="44.25" customHeight="1">
      <c r="A224" s="35"/>
      <c r="B224" s="36"/>
      <c r="C224" s="174" t="s">
        <v>394</v>
      </c>
      <c r="D224" s="174" t="s">
        <v>129</v>
      </c>
      <c r="E224" s="175" t="s">
        <v>816</v>
      </c>
      <c r="F224" s="176" t="s">
        <v>817</v>
      </c>
      <c r="G224" s="177" t="s">
        <v>235</v>
      </c>
      <c r="H224" s="178">
        <v>1.1850000000000001</v>
      </c>
      <c r="I224" s="179"/>
      <c r="J224" s="180">
        <f>ROUND(I224*H224,2)</f>
        <v>0</v>
      </c>
      <c r="K224" s="176" t="s">
        <v>133</v>
      </c>
      <c r="L224" s="40"/>
      <c r="M224" s="181" t="s">
        <v>19</v>
      </c>
      <c r="N224" s="182" t="s">
        <v>39</v>
      </c>
      <c r="O224" s="65"/>
      <c r="P224" s="183">
        <f>O224*H224</f>
        <v>0</v>
      </c>
      <c r="Q224" s="183">
        <v>0</v>
      </c>
      <c r="R224" s="183">
        <f>Q224*H224</f>
        <v>0</v>
      </c>
      <c r="S224" s="183">
        <v>0</v>
      </c>
      <c r="T224" s="184">
        <f>S224*H224</f>
        <v>0</v>
      </c>
      <c r="U224" s="35"/>
      <c r="V224" s="35"/>
      <c r="W224" s="35"/>
      <c r="X224" s="35"/>
      <c r="Y224" s="35"/>
      <c r="Z224" s="35"/>
      <c r="AA224" s="35"/>
      <c r="AB224" s="35"/>
      <c r="AC224" s="35"/>
      <c r="AD224" s="35"/>
      <c r="AE224" s="35"/>
      <c r="AR224" s="185" t="s">
        <v>208</v>
      </c>
      <c r="AT224" s="185" t="s">
        <v>129</v>
      </c>
      <c r="AU224" s="185" t="s">
        <v>78</v>
      </c>
      <c r="AY224" s="18" t="s">
        <v>126</v>
      </c>
      <c r="BE224" s="186">
        <f>IF(N224="základní",J224,0)</f>
        <v>0</v>
      </c>
      <c r="BF224" s="186">
        <f>IF(N224="snížená",J224,0)</f>
        <v>0</v>
      </c>
      <c r="BG224" s="186">
        <f>IF(N224="zákl. přenesená",J224,0)</f>
        <v>0</v>
      </c>
      <c r="BH224" s="186">
        <f>IF(N224="sníž. přenesená",J224,0)</f>
        <v>0</v>
      </c>
      <c r="BI224" s="186">
        <f>IF(N224="nulová",J224,0)</f>
        <v>0</v>
      </c>
      <c r="BJ224" s="18" t="s">
        <v>76</v>
      </c>
      <c r="BK224" s="186">
        <f>ROUND(I224*H224,2)</f>
        <v>0</v>
      </c>
      <c r="BL224" s="18" t="s">
        <v>208</v>
      </c>
      <c r="BM224" s="185" t="s">
        <v>818</v>
      </c>
    </row>
    <row r="225" spans="1:65" s="2" customFormat="1" ht="11.25">
      <c r="A225" s="35"/>
      <c r="B225" s="36"/>
      <c r="C225" s="37"/>
      <c r="D225" s="187" t="s">
        <v>136</v>
      </c>
      <c r="E225" s="37"/>
      <c r="F225" s="188" t="s">
        <v>819</v>
      </c>
      <c r="G225" s="37"/>
      <c r="H225" s="37"/>
      <c r="I225" s="189"/>
      <c r="J225" s="37"/>
      <c r="K225" s="37"/>
      <c r="L225" s="40"/>
      <c r="M225" s="190"/>
      <c r="N225" s="191"/>
      <c r="O225" s="65"/>
      <c r="P225" s="65"/>
      <c r="Q225" s="65"/>
      <c r="R225" s="65"/>
      <c r="S225" s="65"/>
      <c r="T225" s="66"/>
      <c r="U225" s="35"/>
      <c r="V225" s="35"/>
      <c r="W225" s="35"/>
      <c r="X225" s="35"/>
      <c r="Y225" s="35"/>
      <c r="Z225" s="35"/>
      <c r="AA225" s="35"/>
      <c r="AB225" s="35"/>
      <c r="AC225" s="35"/>
      <c r="AD225" s="35"/>
      <c r="AE225" s="35"/>
      <c r="AT225" s="18" t="s">
        <v>136</v>
      </c>
      <c r="AU225" s="18" t="s">
        <v>78</v>
      </c>
    </row>
    <row r="226" spans="1:65" s="12" customFormat="1" ht="22.9" customHeight="1">
      <c r="B226" s="158"/>
      <c r="C226" s="159"/>
      <c r="D226" s="160" t="s">
        <v>67</v>
      </c>
      <c r="E226" s="172" t="s">
        <v>820</v>
      </c>
      <c r="F226" s="172" t="s">
        <v>821</v>
      </c>
      <c r="G226" s="159"/>
      <c r="H226" s="159"/>
      <c r="I226" s="162"/>
      <c r="J226" s="173">
        <f>BK226</f>
        <v>0</v>
      </c>
      <c r="K226" s="159"/>
      <c r="L226" s="164"/>
      <c r="M226" s="165"/>
      <c r="N226" s="166"/>
      <c r="O226" s="166"/>
      <c r="P226" s="167">
        <f>SUM(P227:P230)</f>
        <v>0</v>
      </c>
      <c r="Q226" s="166"/>
      <c r="R226" s="167">
        <f>SUM(R227:R230)</f>
        <v>8.5000000000000006E-3</v>
      </c>
      <c r="S226" s="166"/>
      <c r="T226" s="168">
        <f>SUM(T227:T230)</f>
        <v>0</v>
      </c>
      <c r="AR226" s="169" t="s">
        <v>78</v>
      </c>
      <c r="AT226" s="170" t="s">
        <v>67</v>
      </c>
      <c r="AU226" s="170" t="s">
        <v>76</v>
      </c>
      <c r="AY226" s="169" t="s">
        <v>126</v>
      </c>
      <c r="BK226" s="171">
        <f>SUM(BK227:BK230)</f>
        <v>0</v>
      </c>
    </row>
    <row r="227" spans="1:65" s="2" customFormat="1" ht="37.9" customHeight="1">
      <c r="A227" s="35"/>
      <c r="B227" s="36"/>
      <c r="C227" s="174" t="s">
        <v>399</v>
      </c>
      <c r="D227" s="174" t="s">
        <v>129</v>
      </c>
      <c r="E227" s="175" t="s">
        <v>822</v>
      </c>
      <c r="F227" s="176" t="s">
        <v>823</v>
      </c>
      <c r="G227" s="177" t="s">
        <v>315</v>
      </c>
      <c r="H227" s="178">
        <v>1</v>
      </c>
      <c r="I227" s="179"/>
      <c r="J227" s="180">
        <f>ROUND(I227*H227,2)</f>
        <v>0</v>
      </c>
      <c r="K227" s="176" t="s">
        <v>133</v>
      </c>
      <c r="L227" s="40"/>
      <c r="M227" s="181" t="s">
        <v>19</v>
      </c>
      <c r="N227" s="182" t="s">
        <v>39</v>
      </c>
      <c r="O227" s="65"/>
      <c r="P227" s="183">
        <f>O227*H227</f>
        <v>0</v>
      </c>
      <c r="Q227" s="183">
        <v>8.5000000000000006E-3</v>
      </c>
      <c r="R227" s="183">
        <f>Q227*H227</f>
        <v>8.5000000000000006E-3</v>
      </c>
      <c r="S227" s="183">
        <v>0</v>
      </c>
      <c r="T227" s="184">
        <f>S227*H227</f>
        <v>0</v>
      </c>
      <c r="U227" s="35"/>
      <c r="V227" s="35"/>
      <c r="W227" s="35"/>
      <c r="X227" s="35"/>
      <c r="Y227" s="35"/>
      <c r="Z227" s="35"/>
      <c r="AA227" s="35"/>
      <c r="AB227" s="35"/>
      <c r="AC227" s="35"/>
      <c r="AD227" s="35"/>
      <c r="AE227" s="35"/>
      <c r="AR227" s="185" t="s">
        <v>208</v>
      </c>
      <c r="AT227" s="185" t="s">
        <v>129</v>
      </c>
      <c r="AU227" s="185" t="s">
        <v>78</v>
      </c>
      <c r="AY227" s="18" t="s">
        <v>126</v>
      </c>
      <c r="BE227" s="186">
        <f>IF(N227="základní",J227,0)</f>
        <v>0</v>
      </c>
      <c r="BF227" s="186">
        <f>IF(N227="snížená",J227,0)</f>
        <v>0</v>
      </c>
      <c r="BG227" s="186">
        <f>IF(N227="zákl. přenesená",J227,0)</f>
        <v>0</v>
      </c>
      <c r="BH227" s="186">
        <f>IF(N227="sníž. přenesená",J227,0)</f>
        <v>0</v>
      </c>
      <c r="BI227" s="186">
        <f>IF(N227="nulová",J227,0)</f>
        <v>0</v>
      </c>
      <c r="BJ227" s="18" t="s">
        <v>76</v>
      </c>
      <c r="BK227" s="186">
        <f>ROUND(I227*H227,2)</f>
        <v>0</v>
      </c>
      <c r="BL227" s="18" t="s">
        <v>208</v>
      </c>
      <c r="BM227" s="185" t="s">
        <v>824</v>
      </c>
    </row>
    <row r="228" spans="1:65" s="2" customFormat="1" ht="11.25">
      <c r="A228" s="35"/>
      <c r="B228" s="36"/>
      <c r="C228" s="37"/>
      <c r="D228" s="187" t="s">
        <v>136</v>
      </c>
      <c r="E228" s="37"/>
      <c r="F228" s="188" t="s">
        <v>825</v>
      </c>
      <c r="G228" s="37"/>
      <c r="H228" s="37"/>
      <c r="I228" s="189"/>
      <c r="J228" s="37"/>
      <c r="K228" s="37"/>
      <c r="L228" s="40"/>
      <c r="M228" s="190"/>
      <c r="N228" s="191"/>
      <c r="O228" s="65"/>
      <c r="P228" s="65"/>
      <c r="Q228" s="65"/>
      <c r="R228" s="65"/>
      <c r="S228" s="65"/>
      <c r="T228" s="66"/>
      <c r="U228" s="35"/>
      <c r="V228" s="35"/>
      <c r="W228" s="35"/>
      <c r="X228" s="35"/>
      <c r="Y228" s="35"/>
      <c r="Z228" s="35"/>
      <c r="AA228" s="35"/>
      <c r="AB228" s="35"/>
      <c r="AC228" s="35"/>
      <c r="AD228" s="35"/>
      <c r="AE228" s="35"/>
      <c r="AT228" s="18" t="s">
        <v>136</v>
      </c>
      <c r="AU228" s="18" t="s">
        <v>78</v>
      </c>
    </row>
    <row r="229" spans="1:65" s="2" customFormat="1" ht="44.25" customHeight="1">
      <c r="A229" s="35"/>
      <c r="B229" s="36"/>
      <c r="C229" s="174" t="s">
        <v>404</v>
      </c>
      <c r="D229" s="174" t="s">
        <v>129</v>
      </c>
      <c r="E229" s="175" t="s">
        <v>826</v>
      </c>
      <c r="F229" s="176" t="s">
        <v>827</v>
      </c>
      <c r="G229" s="177" t="s">
        <v>235</v>
      </c>
      <c r="H229" s="178">
        <v>8.9999999999999993E-3</v>
      </c>
      <c r="I229" s="179"/>
      <c r="J229" s="180">
        <f>ROUND(I229*H229,2)</f>
        <v>0</v>
      </c>
      <c r="K229" s="176" t="s">
        <v>133</v>
      </c>
      <c r="L229" s="40"/>
      <c r="M229" s="181" t="s">
        <v>19</v>
      </c>
      <c r="N229" s="182" t="s">
        <v>39</v>
      </c>
      <c r="O229" s="65"/>
      <c r="P229" s="183">
        <f>O229*H229</f>
        <v>0</v>
      </c>
      <c r="Q229" s="183">
        <v>0</v>
      </c>
      <c r="R229" s="183">
        <f>Q229*H229</f>
        <v>0</v>
      </c>
      <c r="S229" s="183">
        <v>0</v>
      </c>
      <c r="T229" s="184">
        <f>S229*H229</f>
        <v>0</v>
      </c>
      <c r="U229" s="35"/>
      <c r="V229" s="35"/>
      <c r="W229" s="35"/>
      <c r="X229" s="35"/>
      <c r="Y229" s="35"/>
      <c r="Z229" s="35"/>
      <c r="AA229" s="35"/>
      <c r="AB229" s="35"/>
      <c r="AC229" s="35"/>
      <c r="AD229" s="35"/>
      <c r="AE229" s="35"/>
      <c r="AR229" s="185" t="s">
        <v>208</v>
      </c>
      <c r="AT229" s="185" t="s">
        <v>129</v>
      </c>
      <c r="AU229" s="185" t="s">
        <v>78</v>
      </c>
      <c r="AY229" s="18" t="s">
        <v>126</v>
      </c>
      <c r="BE229" s="186">
        <f>IF(N229="základní",J229,0)</f>
        <v>0</v>
      </c>
      <c r="BF229" s="186">
        <f>IF(N229="snížená",J229,0)</f>
        <v>0</v>
      </c>
      <c r="BG229" s="186">
        <f>IF(N229="zákl. přenesená",J229,0)</f>
        <v>0</v>
      </c>
      <c r="BH229" s="186">
        <f>IF(N229="sníž. přenesená",J229,0)</f>
        <v>0</v>
      </c>
      <c r="BI229" s="186">
        <f>IF(N229="nulová",J229,0)</f>
        <v>0</v>
      </c>
      <c r="BJ229" s="18" t="s">
        <v>76</v>
      </c>
      <c r="BK229" s="186">
        <f>ROUND(I229*H229,2)</f>
        <v>0</v>
      </c>
      <c r="BL229" s="18" t="s">
        <v>208</v>
      </c>
      <c r="BM229" s="185" t="s">
        <v>828</v>
      </c>
    </row>
    <row r="230" spans="1:65" s="2" customFormat="1" ht="11.25">
      <c r="A230" s="35"/>
      <c r="B230" s="36"/>
      <c r="C230" s="37"/>
      <c r="D230" s="187" t="s">
        <v>136</v>
      </c>
      <c r="E230" s="37"/>
      <c r="F230" s="188" t="s">
        <v>829</v>
      </c>
      <c r="G230" s="37"/>
      <c r="H230" s="37"/>
      <c r="I230" s="189"/>
      <c r="J230" s="37"/>
      <c r="K230" s="37"/>
      <c r="L230" s="40"/>
      <c r="M230" s="190"/>
      <c r="N230" s="191"/>
      <c r="O230" s="65"/>
      <c r="P230" s="65"/>
      <c r="Q230" s="65"/>
      <c r="R230" s="65"/>
      <c r="S230" s="65"/>
      <c r="T230" s="66"/>
      <c r="U230" s="35"/>
      <c r="V230" s="35"/>
      <c r="W230" s="35"/>
      <c r="X230" s="35"/>
      <c r="Y230" s="35"/>
      <c r="Z230" s="35"/>
      <c r="AA230" s="35"/>
      <c r="AB230" s="35"/>
      <c r="AC230" s="35"/>
      <c r="AD230" s="35"/>
      <c r="AE230" s="35"/>
      <c r="AT230" s="18" t="s">
        <v>136</v>
      </c>
      <c r="AU230" s="18" t="s">
        <v>78</v>
      </c>
    </row>
    <row r="231" spans="1:65" s="12" customFormat="1" ht="22.9" customHeight="1">
      <c r="B231" s="158"/>
      <c r="C231" s="159"/>
      <c r="D231" s="160" t="s">
        <v>67</v>
      </c>
      <c r="E231" s="172" t="s">
        <v>830</v>
      </c>
      <c r="F231" s="172" t="s">
        <v>831</v>
      </c>
      <c r="G231" s="159"/>
      <c r="H231" s="159"/>
      <c r="I231" s="162"/>
      <c r="J231" s="173">
        <f>BK231</f>
        <v>0</v>
      </c>
      <c r="K231" s="159"/>
      <c r="L231" s="164"/>
      <c r="M231" s="165"/>
      <c r="N231" s="166"/>
      <c r="O231" s="166"/>
      <c r="P231" s="167">
        <f>P232</f>
        <v>0</v>
      </c>
      <c r="Q231" s="166"/>
      <c r="R231" s="167">
        <f>R232</f>
        <v>0</v>
      </c>
      <c r="S231" s="166"/>
      <c r="T231" s="168">
        <f>T232</f>
        <v>0</v>
      </c>
      <c r="AR231" s="169" t="s">
        <v>78</v>
      </c>
      <c r="AT231" s="170" t="s">
        <v>67</v>
      </c>
      <c r="AU231" s="170" t="s">
        <v>76</v>
      </c>
      <c r="AY231" s="169" t="s">
        <v>126</v>
      </c>
      <c r="BK231" s="171">
        <f>BK232</f>
        <v>0</v>
      </c>
    </row>
    <row r="232" spans="1:65" s="2" customFormat="1" ht="33" customHeight="1">
      <c r="A232" s="35"/>
      <c r="B232" s="36"/>
      <c r="C232" s="174" t="s">
        <v>409</v>
      </c>
      <c r="D232" s="174" t="s">
        <v>129</v>
      </c>
      <c r="E232" s="175" t="s">
        <v>832</v>
      </c>
      <c r="F232" s="176" t="s">
        <v>833</v>
      </c>
      <c r="G232" s="177" t="s">
        <v>834</v>
      </c>
      <c r="H232" s="178">
        <v>1</v>
      </c>
      <c r="I232" s="179"/>
      <c r="J232" s="180">
        <f>ROUND(I232*H232,2)</f>
        <v>0</v>
      </c>
      <c r="K232" s="176" t="s">
        <v>19</v>
      </c>
      <c r="L232" s="40"/>
      <c r="M232" s="181" t="s">
        <v>19</v>
      </c>
      <c r="N232" s="182" t="s">
        <v>39</v>
      </c>
      <c r="O232" s="65"/>
      <c r="P232" s="183">
        <f>O232*H232</f>
        <v>0</v>
      </c>
      <c r="Q232" s="183">
        <v>0</v>
      </c>
      <c r="R232" s="183">
        <f>Q232*H232</f>
        <v>0</v>
      </c>
      <c r="S232" s="183">
        <v>0</v>
      </c>
      <c r="T232" s="184">
        <f>S232*H232</f>
        <v>0</v>
      </c>
      <c r="U232" s="35"/>
      <c r="V232" s="35"/>
      <c r="W232" s="35"/>
      <c r="X232" s="35"/>
      <c r="Y232" s="35"/>
      <c r="Z232" s="35"/>
      <c r="AA232" s="35"/>
      <c r="AB232" s="35"/>
      <c r="AC232" s="35"/>
      <c r="AD232" s="35"/>
      <c r="AE232" s="35"/>
      <c r="AR232" s="185" t="s">
        <v>208</v>
      </c>
      <c r="AT232" s="185" t="s">
        <v>129</v>
      </c>
      <c r="AU232" s="185" t="s">
        <v>78</v>
      </c>
      <c r="AY232" s="18" t="s">
        <v>126</v>
      </c>
      <c r="BE232" s="186">
        <f>IF(N232="základní",J232,0)</f>
        <v>0</v>
      </c>
      <c r="BF232" s="186">
        <f>IF(N232="snížená",J232,0)</f>
        <v>0</v>
      </c>
      <c r="BG232" s="186">
        <f>IF(N232="zákl. přenesená",J232,0)</f>
        <v>0</v>
      </c>
      <c r="BH232" s="186">
        <f>IF(N232="sníž. přenesená",J232,0)</f>
        <v>0</v>
      </c>
      <c r="BI232" s="186">
        <f>IF(N232="nulová",J232,0)</f>
        <v>0</v>
      </c>
      <c r="BJ232" s="18" t="s">
        <v>76</v>
      </c>
      <c r="BK232" s="186">
        <f>ROUND(I232*H232,2)</f>
        <v>0</v>
      </c>
      <c r="BL232" s="18" t="s">
        <v>208</v>
      </c>
      <c r="BM232" s="185" t="s">
        <v>835</v>
      </c>
    </row>
    <row r="233" spans="1:65" s="12" customFormat="1" ht="22.9" customHeight="1">
      <c r="B233" s="158"/>
      <c r="C233" s="159"/>
      <c r="D233" s="160" t="s">
        <v>67</v>
      </c>
      <c r="E233" s="172" t="s">
        <v>836</v>
      </c>
      <c r="F233" s="172" t="s">
        <v>837</v>
      </c>
      <c r="G233" s="159"/>
      <c r="H233" s="159"/>
      <c r="I233" s="162"/>
      <c r="J233" s="173">
        <f>BK233</f>
        <v>0</v>
      </c>
      <c r="K233" s="159"/>
      <c r="L233" s="164"/>
      <c r="M233" s="165"/>
      <c r="N233" s="166"/>
      <c r="O233" s="166"/>
      <c r="P233" s="167">
        <f>SUM(P234:P244)</f>
        <v>0</v>
      </c>
      <c r="Q233" s="166"/>
      <c r="R233" s="167">
        <f>SUM(R234:R244)</f>
        <v>8.0000000000000004E-4</v>
      </c>
      <c r="S233" s="166"/>
      <c r="T233" s="168">
        <f>SUM(T234:T244)</f>
        <v>0</v>
      </c>
      <c r="AR233" s="169" t="s">
        <v>78</v>
      </c>
      <c r="AT233" s="170" t="s">
        <v>67</v>
      </c>
      <c r="AU233" s="170" t="s">
        <v>76</v>
      </c>
      <c r="AY233" s="169" t="s">
        <v>126</v>
      </c>
      <c r="BK233" s="171">
        <f>SUM(BK234:BK244)</f>
        <v>0</v>
      </c>
    </row>
    <row r="234" spans="1:65" s="2" customFormat="1" ht="24.2" customHeight="1">
      <c r="A234" s="35"/>
      <c r="B234" s="36"/>
      <c r="C234" s="174" t="s">
        <v>414</v>
      </c>
      <c r="D234" s="174" t="s">
        <v>129</v>
      </c>
      <c r="E234" s="175" t="s">
        <v>838</v>
      </c>
      <c r="F234" s="176" t="s">
        <v>839</v>
      </c>
      <c r="G234" s="177" t="s">
        <v>164</v>
      </c>
      <c r="H234" s="178">
        <v>1</v>
      </c>
      <c r="I234" s="179"/>
      <c r="J234" s="180">
        <f>ROUND(I234*H234,2)</f>
        <v>0</v>
      </c>
      <c r="K234" s="176" t="s">
        <v>133</v>
      </c>
      <c r="L234" s="40"/>
      <c r="M234" s="181" t="s">
        <v>19</v>
      </c>
      <c r="N234" s="182" t="s">
        <v>39</v>
      </c>
      <c r="O234" s="65"/>
      <c r="P234" s="183">
        <f>O234*H234</f>
        <v>0</v>
      </c>
      <c r="Q234" s="183">
        <v>0</v>
      </c>
      <c r="R234" s="183">
        <f>Q234*H234</f>
        <v>0</v>
      </c>
      <c r="S234" s="183">
        <v>0</v>
      </c>
      <c r="T234" s="184">
        <f>S234*H234</f>
        <v>0</v>
      </c>
      <c r="U234" s="35"/>
      <c r="V234" s="35"/>
      <c r="W234" s="35"/>
      <c r="X234" s="35"/>
      <c r="Y234" s="35"/>
      <c r="Z234" s="35"/>
      <c r="AA234" s="35"/>
      <c r="AB234" s="35"/>
      <c r="AC234" s="35"/>
      <c r="AD234" s="35"/>
      <c r="AE234" s="35"/>
      <c r="AR234" s="185" t="s">
        <v>208</v>
      </c>
      <c r="AT234" s="185" t="s">
        <v>129</v>
      </c>
      <c r="AU234" s="185" t="s">
        <v>78</v>
      </c>
      <c r="AY234" s="18" t="s">
        <v>126</v>
      </c>
      <c r="BE234" s="186">
        <f>IF(N234="základní",J234,0)</f>
        <v>0</v>
      </c>
      <c r="BF234" s="186">
        <f>IF(N234="snížená",J234,0)</f>
        <v>0</v>
      </c>
      <c r="BG234" s="186">
        <f>IF(N234="zákl. přenesená",J234,0)</f>
        <v>0</v>
      </c>
      <c r="BH234" s="186">
        <f>IF(N234="sníž. přenesená",J234,0)</f>
        <v>0</v>
      </c>
      <c r="BI234" s="186">
        <f>IF(N234="nulová",J234,0)</f>
        <v>0</v>
      </c>
      <c r="BJ234" s="18" t="s">
        <v>76</v>
      </c>
      <c r="BK234" s="186">
        <f>ROUND(I234*H234,2)</f>
        <v>0</v>
      </c>
      <c r="BL234" s="18" t="s">
        <v>208</v>
      </c>
      <c r="BM234" s="185" t="s">
        <v>840</v>
      </c>
    </row>
    <row r="235" spans="1:65" s="2" customFormat="1" ht="11.25">
      <c r="A235" s="35"/>
      <c r="B235" s="36"/>
      <c r="C235" s="37"/>
      <c r="D235" s="187" t="s">
        <v>136</v>
      </c>
      <c r="E235" s="37"/>
      <c r="F235" s="188" t="s">
        <v>841</v>
      </c>
      <c r="G235" s="37"/>
      <c r="H235" s="37"/>
      <c r="I235" s="189"/>
      <c r="J235" s="37"/>
      <c r="K235" s="37"/>
      <c r="L235" s="40"/>
      <c r="M235" s="190"/>
      <c r="N235" s="191"/>
      <c r="O235" s="65"/>
      <c r="P235" s="65"/>
      <c r="Q235" s="65"/>
      <c r="R235" s="65"/>
      <c r="S235" s="65"/>
      <c r="T235" s="66"/>
      <c r="U235" s="35"/>
      <c r="V235" s="35"/>
      <c r="W235" s="35"/>
      <c r="X235" s="35"/>
      <c r="Y235" s="35"/>
      <c r="Z235" s="35"/>
      <c r="AA235" s="35"/>
      <c r="AB235" s="35"/>
      <c r="AC235" s="35"/>
      <c r="AD235" s="35"/>
      <c r="AE235" s="35"/>
      <c r="AT235" s="18" t="s">
        <v>136</v>
      </c>
      <c r="AU235" s="18" t="s">
        <v>78</v>
      </c>
    </row>
    <row r="236" spans="1:65" s="2" customFormat="1" ht="24.2" customHeight="1">
      <c r="A236" s="35"/>
      <c r="B236" s="36"/>
      <c r="C236" s="174" t="s">
        <v>419</v>
      </c>
      <c r="D236" s="174" t="s">
        <v>129</v>
      </c>
      <c r="E236" s="175" t="s">
        <v>842</v>
      </c>
      <c r="F236" s="176" t="s">
        <v>843</v>
      </c>
      <c r="G236" s="177" t="s">
        <v>164</v>
      </c>
      <c r="H236" s="178">
        <v>1</v>
      </c>
      <c r="I236" s="179"/>
      <c r="J236" s="180">
        <f>ROUND(I236*H236,2)</f>
        <v>0</v>
      </c>
      <c r="K236" s="176" t="s">
        <v>133</v>
      </c>
      <c r="L236" s="40"/>
      <c r="M236" s="181" t="s">
        <v>19</v>
      </c>
      <c r="N236" s="182" t="s">
        <v>39</v>
      </c>
      <c r="O236" s="65"/>
      <c r="P236" s="183">
        <f>O236*H236</f>
        <v>0</v>
      </c>
      <c r="Q236" s="183">
        <v>0</v>
      </c>
      <c r="R236" s="183">
        <f>Q236*H236</f>
        <v>0</v>
      </c>
      <c r="S236" s="183">
        <v>0</v>
      </c>
      <c r="T236" s="184">
        <f>S236*H236</f>
        <v>0</v>
      </c>
      <c r="U236" s="35"/>
      <c r="V236" s="35"/>
      <c r="W236" s="35"/>
      <c r="X236" s="35"/>
      <c r="Y236" s="35"/>
      <c r="Z236" s="35"/>
      <c r="AA236" s="35"/>
      <c r="AB236" s="35"/>
      <c r="AC236" s="35"/>
      <c r="AD236" s="35"/>
      <c r="AE236" s="35"/>
      <c r="AR236" s="185" t="s">
        <v>208</v>
      </c>
      <c r="AT236" s="185" t="s">
        <v>129</v>
      </c>
      <c r="AU236" s="185" t="s">
        <v>78</v>
      </c>
      <c r="AY236" s="18" t="s">
        <v>126</v>
      </c>
      <c r="BE236" s="186">
        <f>IF(N236="základní",J236,0)</f>
        <v>0</v>
      </c>
      <c r="BF236" s="186">
        <f>IF(N236="snížená",J236,0)</f>
        <v>0</v>
      </c>
      <c r="BG236" s="186">
        <f>IF(N236="zákl. přenesená",J236,0)</f>
        <v>0</v>
      </c>
      <c r="BH236" s="186">
        <f>IF(N236="sníž. přenesená",J236,0)</f>
        <v>0</v>
      </c>
      <c r="BI236" s="186">
        <f>IF(N236="nulová",J236,0)</f>
        <v>0</v>
      </c>
      <c r="BJ236" s="18" t="s">
        <v>76</v>
      </c>
      <c r="BK236" s="186">
        <f>ROUND(I236*H236,2)</f>
        <v>0</v>
      </c>
      <c r="BL236" s="18" t="s">
        <v>208</v>
      </c>
      <c r="BM236" s="185" t="s">
        <v>844</v>
      </c>
    </row>
    <row r="237" spans="1:65" s="2" customFormat="1" ht="11.25">
      <c r="A237" s="35"/>
      <c r="B237" s="36"/>
      <c r="C237" s="37"/>
      <c r="D237" s="187" t="s">
        <v>136</v>
      </c>
      <c r="E237" s="37"/>
      <c r="F237" s="188" t="s">
        <v>845</v>
      </c>
      <c r="G237" s="37"/>
      <c r="H237" s="37"/>
      <c r="I237" s="189"/>
      <c r="J237" s="37"/>
      <c r="K237" s="37"/>
      <c r="L237" s="40"/>
      <c r="M237" s="190"/>
      <c r="N237" s="191"/>
      <c r="O237" s="65"/>
      <c r="P237" s="65"/>
      <c r="Q237" s="65"/>
      <c r="R237" s="65"/>
      <c r="S237" s="65"/>
      <c r="T237" s="66"/>
      <c r="U237" s="35"/>
      <c r="V237" s="35"/>
      <c r="W237" s="35"/>
      <c r="X237" s="35"/>
      <c r="Y237" s="35"/>
      <c r="Z237" s="35"/>
      <c r="AA237" s="35"/>
      <c r="AB237" s="35"/>
      <c r="AC237" s="35"/>
      <c r="AD237" s="35"/>
      <c r="AE237" s="35"/>
      <c r="AT237" s="18" t="s">
        <v>136</v>
      </c>
      <c r="AU237" s="18" t="s">
        <v>78</v>
      </c>
    </row>
    <row r="238" spans="1:65" s="2" customFormat="1" ht="24.2" customHeight="1">
      <c r="A238" s="35"/>
      <c r="B238" s="36"/>
      <c r="C238" s="174" t="s">
        <v>424</v>
      </c>
      <c r="D238" s="174" t="s">
        <v>129</v>
      </c>
      <c r="E238" s="175" t="s">
        <v>846</v>
      </c>
      <c r="F238" s="176" t="s">
        <v>847</v>
      </c>
      <c r="G238" s="177" t="s">
        <v>164</v>
      </c>
      <c r="H238" s="178">
        <v>1</v>
      </c>
      <c r="I238" s="179"/>
      <c r="J238" s="180">
        <f>ROUND(I238*H238,2)</f>
        <v>0</v>
      </c>
      <c r="K238" s="176" t="s">
        <v>133</v>
      </c>
      <c r="L238" s="40"/>
      <c r="M238" s="181" t="s">
        <v>19</v>
      </c>
      <c r="N238" s="182" t="s">
        <v>39</v>
      </c>
      <c r="O238" s="65"/>
      <c r="P238" s="183">
        <f>O238*H238</f>
        <v>0</v>
      </c>
      <c r="Q238" s="183">
        <v>0</v>
      </c>
      <c r="R238" s="183">
        <f>Q238*H238</f>
        <v>0</v>
      </c>
      <c r="S238" s="183">
        <v>0</v>
      </c>
      <c r="T238" s="184">
        <f>S238*H238</f>
        <v>0</v>
      </c>
      <c r="U238" s="35"/>
      <c r="V238" s="35"/>
      <c r="W238" s="35"/>
      <c r="X238" s="35"/>
      <c r="Y238" s="35"/>
      <c r="Z238" s="35"/>
      <c r="AA238" s="35"/>
      <c r="AB238" s="35"/>
      <c r="AC238" s="35"/>
      <c r="AD238" s="35"/>
      <c r="AE238" s="35"/>
      <c r="AR238" s="185" t="s">
        <v>208</v>
      </c>
      <c r="AT238" s="185" t="s">
        <v>129</v>
      </c>
      <c r="AU238" s="185" t="s">
        <v>78</v>
      </c>
      <c r="AY238" s="18" t="s">
        <v>126</v>
      </c>
      <c r="BE238" s="186">
        <f>IF(N238="základní",J238,0)</f>
        <v>0</v>
      </c>
      <c r="BF238" s="186">
        <f>IF(N238="snížená",J238,0)</f>
        <v>0</v>
      </c>
      <c r="BG238" s="186">
        <f>IF(N238="zákl. přenesená",J238,0)</f>
        <v>0</v>
      </c>
      <c r="BH238" s="186">
        <f>IF(N238="sníž. přenesená",J238,0)</f>
        <v>0</v>
      </c>
      <c r="BI238" s="186">
        <f>IF(N238="nulová",J238,0)</f>
        <v>0</v>
      </c>
      <c r="BJ238" s="18" t="s">
        <v>76</v>
      </c>
      <c r="BK238" s="186">
        <f>ROUND(I238*H238,2)</f>
        <v>0</v>
      </c>
      <c r="BL238" s="18" t="s">
        <v>208</v>
      </c>
      <c r="BM238" s="185" t="s">
        <v>848</v>
      </c>
    </row>
    <row r="239" spans="1:65" s="2" customFormat="1" ht="11.25">
      <c r="A239" s="35"/>
      <c r="B239" s="36"/>
      <c r="C239" s="37"/>
      <c r="D239" s="187" t="s">
        <v>136</v>
      </c>
      <c r="E239" s="37"/>
      <c r="F239" s="188" t="s">
        <v>849</v>
      </c>
      <c r="G239" s="37"/>
      <c r="H239" s="37"/>
      <c r="I239" s="189"/>
      <c r="J239" s="37"/>
      <c r="K239" s="37"/>
      <c r="L239" s="40"/>
      <c r="M239" s="190"/>
      <c r="N239" s="191"/>
      <c r="O239" s="65"/>
      <c r="P239" s="65"/>
      <c r="Q239" s="65"/>
      <c r="R239" s="65"/>
      <c r="S239" s="65"/>
      <c r="T239" s="66"/>
      <c r="U239" s="35"/>
      <c r="V239" s="35"/>
      <c r="W239" s="35"/>
      <c r="X239" s="35"/>
      <c r="Y239" s="35"/>
      <c r="Z239" s="35"/>
      <c r="AA239" s="35"/>
      <c r="AB239" s="35"/>
      <c r="AC239" s="35"/>
      <c r="AD239" s="35"/>
      <c r="AE239" s="35"/>
      <c r="AT239" s="18" t="s">
        <v>136</v>
      </c>
      <c r="AU239" s="18" t="s">
        <v>78</v>
      </c>
    </row>
    <row r="240" spans="1:65" s="2" customFormat="1" ht="33" customHeight="1">
      <c r="A240" s="35"/>
      <c r="B240" s="36"/>
      <c r="C240" s="174" t="s">
        <v>428</v>
      </c>
      <c r="D240" s="174" t="s">
        <v>129</v>
      </c>
      <c r="E240" s="175" t="s">
        <v>850</v>
      </c>
      <c r="F240" s="176" t="s">
        <v>851</v>
      </c>
      <c r="G240" s="177" t="s">
        <v>164</v>
      </c>
      <c r="H240" s="178">
        <v>1</v>
      </c>
      <c r="I240" s="179"/>
      <c r="J240" s="180">
        <f>ROUND(I240*H240,2)</f>
        <v>0</v>
      </c>
      <c r="K240" s="176" t="s">
        <v>133</v>
      </c>
      <c r="L240" s="40"/>
      <c r="M240" s="181" t="s">
        <v>19</v>
      </c>
      <c r="N240" s="182" t="s">
        <v>39</v>
      </c>
      <c r="O240" s="65"/>
      <c r="P240" s="183">
        <f>O240*H240</f>
        <v>0</v>
      </c>
      <c r="Q240" s="183">
        <v>0</v>
      </c>
      <c r="R240" s="183">
        <f>Q240*H240</f>
        <v>0</v>
      </c>
      <c r="S240" s="183">
        <v>0</v>
      </c>
      <c r="T240" s="184">
        <f>S240*H240</f>
        <v>0</v>
      </c>
      <c r="U240" s="35"/>
      <c r="V240" s="35"/>
      <c r="W240" s="35"/>
      <c r="X240" s="35"/>
      <c r="Y240" s="35"/>
      <c r="Z240" s="35"/>
      <c r="AA240" s="35"/>
      <c r="AB240" s="35"/>
      <c r="AC240" s="35"/>
      <c r="AD240" s="35"/>
      <c r="AE240" s="35"/>
      <c r="AR240" s="185" t="s">
        <v>208</v>
      </c>
      <c r="AT240" s="185" t="s">
        <v>129</v>
      </c>
      <c r="AU240" s="185" t="s">
        <v>78</v>
      </c>
      <c r="AY240" s="18" t="s">
        <v>126</v>
      </c>
      <c r="BE240" s="186">
        <f>IF(N240="základní",J240,0)</f>
        <v>0</v>
      </c>
      <c r="BF240" s="186">
        <f>IF(N240="snížená",J240,0)</f>
        <v>0</v>
      </c>
      <c r="BG240" s="186">
        <f>IF(N240="zákl. přenesená",J240,0)</f>
        <v>0</v>
      </c>
      <c r="BH240" s="186">
        <f>IF(N240="sníž. přenesená",J240,0)</f>
        <v>0</v>
      </c>
      <c r="BI240" s="186">
        <f>IF(N240="nulová",J240,0)</f>
        <v>0</v>
      </c>
      <c r="BJ240" s="18" t="s">
        <v>76</v>
      </c>
      <c r="BK240" s="186">
        <f>ROUND(I240*H240,2)</f>
        <v>0</v>
      </c>
      <c r="BL240" s="18" t="s">
        <v>208</v>
      </c>
      <c r="BM240" s="185" t="s">
        <v>852</v>
      </c>
    </row>
    <row r="241" spans="1:65" s="2" customFormat="1" ht="11.25">
      <c r="A241" s="35"/>
      <c r="B241" s="36"/>
      <c r="C241" s="37"/>
      <c r="D241" s="187" t="s">
        <v>136</v>
      </c>
      <c r="E241" s="37"/>
      <c r="F241" s="188" t="s">
        <v>853</v>
      </c>
      <c r="G241" s="37"/>
      <c r="H241" s="37"/>
      <c r="I241" s="189"/>
      <c r="J241" s="37"/>
      <c r="K241" s="37"/>
      <c r="L241" s="40"/>
      <c r="M241" s="190"/>
      <c r="N241" s="191"/>
      <c r="O241" s="65"/>
      <c r="P241" s="65"/>
      <c r="Q241" s="65"/>
      <c r="R241" s="65"/>
      <c r="S241" s="65"/>
      <c r="T241" s="66"/>
      <c r="U241" s="35"/>
      <c r="V241" s="35"/>
      <c r="W241" s="35"/>
      <c r="X241" s="35"/>
      <c r="Y241" s="35"/>
      <c r="Z241" s="35"/>
      <c r="AA241" s="35"/>
      <c r="AB241" s="35"/>
      <c r="AC241" s="35"/>
      <c r="AD241" s="35"/>
      <c r="AE241" s="35"/>
      <c r="AT241" s="18" t="s">
        <v>136</v>
      </c>
      <c r="AU241" s="18" t="s">
        <v>78</v>
      </c>
    </row>
    <row r="242" spans="1:65" s="2" customFormat="1" ht="24.2" customHeight="1">
      <c r="A242" s="35"/>
      <c r="B242" s="36"/>
      <c r="C242" s="216" t="s">
        <v>433</v>
      </c>
      <c r="D242" s="216" t="s">
        <v>342</v>
      </c>
      <c r="E242" s="217" t="s">
        <v>854</v>
      </c>
      <c r="F242" s="218" t="s">
        <v>855</v>
      </c>
      <c r="G242" s="219" t="s">
        <v>164</v>
      </c>
      <c r="H242" s="220">
        <v>1</v>
      </c>
      <c r="I242" s="221"/>
      <c r="J242" s="222">
        <f>ROUND(I242*H242,2)</f>
        <v>0</v>
      </c>
      <c r="K242" s="218" t="s">
        <v>133</v>
      </c>
      <c r="L242" s="223"/>
      <c r="M242" s="224" t="s">
        <v>19</v>
      </c>
      <c r="N242" s="225" t="s">
        <v>39</v>
      </c>
      <c r="O242" s="65"/>
      <c r="P242" s="183">
        <f>O242*H242</f>
        <v>0</v>
      </c>
      <c r="Q242" s="183">
        <v>8.0000000000000004E-4</v>
      </c>
      <c r="R242" s="183">
        <f>Q242*H242</f>
        <v>8.0000000000000004E-4</v>
      </c>
      <c r="S242" s="183">
        <v>0</v>
      </c>
      <c r="T242" s="184">
        <f>S242*H242</f>
        <v>0</v>
      </c>
      <c r="U242" s="35"/>
      <c r="V242" s="35"/>
      <c r="W242" s="35"/>
      <c r="X242" s="35"/>
      <c r="Y242" s="35"/>
      <c r="Z242" s="35"/>
      <c r="AA242" s="35"/>
      <c r="AB242" s="35"/>
      <c r="AC242" s="35"/>
      <c r="AD242" s="35"/>
      <c r="AE242" s="35"/>
      <c r="AR242" s="185" t="s">
        <v>301</v>
      </c>
      <c r="AT242" s="185" t="s">
        <v>342</v>
      </c>
      <c r="AU242" s="185" t="s">
        <v>78</v>
      </c>
      <c r="AY242" s="18" t="s">
        <v>126</v>
      </c>
      <c r="BE242" s="186">
        <f>IF(N242="základní",J242,0)</f>
        <v>0</v>
      </c>
      <c r="BF242" s="186">
        <f>IF(N242="snížená",J242,0)</f>
        <v>0</v>
      </c>
      <c r="BG242" s="186">
        <f>IF(N242="zákl. přenesená",J242,0)</f>
        <v>0</v>
      </c>
      <c r="BH242" s="186">
        <f>IF(N242="sníž. přenesená",J242,0)</f>
        <v>0</v>
      </c>
      <c r="BI242" s="186">
        <f>IF(N242="nulová",J242,0)</f>
        <v>0</v>
      </c>
      <c r="BJ242" s="18" t="s">
        <v>76</v>
      </c>
      <c r="BK242" s="186">
        <f>ROUND(I242*H242,2)</f>
        <v>0</v>
      </c>
      <c r="BL242" s="18" t="s">
        <v>208</v>
      </c>
      <c r="BM242" s="185" t="s">
        <v>856</v>
      </c>
    </row>
    <row r="243" spans="1:65" s="2" customFormat="1" ht="24.2" customHeight="1">
      <c r="A243" s="35"/>
      <c r="B243" s="36"/>
      <c r="C243" s="174" t="s">
        <v>437</v>
      </c>
      <c r="D243" s="174" t="s">
        <v>129</v>
      </c>
      <c r="E243" s="175" t="s">
        <v>857</v>
      </c>
      <c r="F243" s="176" t="s">
        <v>858</v>
      </c>
      <c r="G243" s="177" t="s">
        <v>164</v>
      </c>
      <c r="H243" s="178">
        <v>1</v>
      </c>
      <c r="I243" s="179"/>
      <c r="J243" s="180">
        <f>ROUND(I243*H243,2)</f>
        <v>0</v>
      </c>
      <c r="K243" s="176" t="s">
        <v>133</v>
      </c>
      <c r="L243" s="40"/>
      <c r="M243" s="181" t="s">
        <v>19</v>
      </c>
      <c r="N243" s="182" t="s">
        <v>39</v>
      </c>
      <c r="O243" s="65"/>
      <c r="P243" s="183">
        <f>O243*H243</f>
        <v>0</v>
      </c>
      <c r="Q243" s="183">
        <v>0</v>
      </c>
      <c r="R243" s="183">
        <f>Q243*H243</f>
        <v>0</v>
      </c>
      <c r="S243" s="183">
        <v>0</v>
      </c>
      <c r="T243" s="184">
        <f>S243*H243</f>
        <v>0</v>
      </c>
      <c r="U243" s="35"/>
      <c r="V243" s="35"/>
      <c r="W243" s="35"/>
      <c r="X243" s="35"/>
      <c r="Y243" s="35"/>
      <c r="Z243" s="35"/>
      <c r="AA243" s="35"/>
      <c r="AB243" s="35"/>
      <c r="AC243" s="35"/>
      <c r="AD243" s="35"/>
      <c r="AE243" s="35"/>
      <c r="AR243" s="185" t="s">
        <v>208</v>
      </c>
      <c r="AT243" s="185" t="s">
        <v>129</v>
      </c>
      <c r="AU243" s="185" t="s">
        <v>78</v>
      </c>
      <c r="AY243" s="18" t="s">
        <v>126</v>
      </c>
      <c r="BE243" s="186">
        <f>IF(N243="základní",J243,0)</f>
        <v>0</v>
      </c>
      <c r="BF243" s="186">
        <f>IF(N243="snížená",J243,0)</f>
        <v>0</v>
      </c>
      <c r="BG243" s="186">
        <f>IF(N243="zákl. přenesená",J243,0)</f>
        <v>0</v>
      </c>
      <c r="BH243" s="186">
        <f>IF(N243="sníž. přenesená",J243,0)</f>
        <v>0</v>
      </c>
      <c r="BI243" s="186">
        <f>IF(N243="nulová",J243,0)</f>
        <v>0</v>
      </c>
      <c r="BJ243" s="18" t="s">
        <v>76</v>
      </c>
      <c r="BK243" s="186">
        <f>ROUND(I243*H243,2)</f>
        <v>0</v>
      </c>
      <c r="BL243" s="18" t="s">
        <v>208</v>
      </c>
      <c r="BM243" s="185" t="s">
        <v>859</v>
      </c>
    </row>
    <row r="244" spans="1:65" s="2" customFormat="1" ht="11.25">
      <c r="A244" s="35"/>
      <c r="B244" s="36"/>
      <c r="C244" s="37"/>
      <c r="D244" s="187" t="s">
        <v>136</v>
      </c>
      <c r="E244" s="37"/>
      <c r="F244" s="188" t="s">
        <v>860</v>
      </c>
      <c r="G244" s="37"/>
      <c r="H244" s="37"/>
      <c r="I244" s="189"/>
      <c r="J244" s="37"/>
      <c r="K244" s="37"/>
      <c r="L244" s="40"/>
      <c r="M244" s="190"/>
      <c r="N244" s="191"/>
      <c r="O244" s="65"/>
      <c r="P244" s="65"/>
      <c r="Q244" s="65"/>
      <c r="R244" s="65"/>
      <c r="S244" s="65"/>
      <c r="T244" s="66"/>
      <c r="U244" s="35"/>
      <c r="V244" s="35"/>
      <c r="W244" s="35"/>
      <c r="X244" s="35"/>
      <c r="Y244" s="35"/>
      <c r="Z244" s="35"/>
      <c r="AA244" s="35"/>
      <c r="AB244" s="35"/>
      <c r="AC244" s="35"/>
      <c r="AD244" s="35"/>
      <c r="AE244" s="35"/>
      <c r="AT244" s="18" t="s">
        <v>136</v>
      </c>
      <c r="AU244" s="18" t="s">
        <v>78</v>
      </c>
    </row>
    <row r="245" spans="1:65" s="12" customFormat="1" ht="22.9" customHeight="1">
      <c r="B245" s="158"/>
      <c r="C245" s="159"/>
      <c r="D245" s="160" t="s">
        <v>67</v>
      </c>
      <c r="E245" s="172" t="s">
        <v>861</v>
      </c>
      <c r="F245" s="172" t="s">
        <v>862</v>
      </c>
      <c r="G245" s="159"/>
      <c r="H245" s="159"/>
      <c r="I245" s="162"/>
      <c r="J245" s="173">
        <f>BK245</f>
        <v>0</v>
      </c>
      <c r="K245" s="159"/>
      <c r="L245" s="164"/>
      <c r="M245" s="165"/>
      <c r="N245" s="166"/>
      <c r="O245" s="166"/>
      <c r="P245" s="167">
        <f>SUM(P246:P254)</f>
        <v>0</v>
      </c>
      <c r="Q245" s="166"/>
      <c r="R245" s="167">
        <f>SUM(R246:R254)</f>
        <v>6.3574130000000006E-2</v>
      </c>
      <c r="S245" s="166"/>
      <c r="T245" s="168">
        <f>SUM(T246:T254)</f>
        <v>0</v>
      </c>
      <c r="AR245" s="169" t="s">
        <v>78</v>
      </c>
      <c r="AT245" s="170" t="s">
        <v>67</v>
      </c>
      <c r="AU245" s="170" t="s">
        <v>76</v>
      </c>
      <c r="AY245" s="169" t="s">
        <v>126</v>
      </c>
      <c r="BK245" s="171">
        <f>SUM(BK246:BK254)</f>
        <v>0</v>
      </c>
    </row>
    <row r="246" spans="1:65" s="2" customFormat="1" ht="33" customHeight="1">
      <c r="A246" s="35"/>
      <c r="B246" s="36"/>
      <c r="C246" s="174" t="s">
        <v>442</v>
      </c>
      <c r="D246" s="174" t="s">
        <v>129</v>
      </c>
      <c r="E246" s="175" t="s">
        <v>863</v>
      </c>
      <c r="F246" s="176" t="s">
        <v>864</v>
      </c>
      <c r="G246" s="177" t="s">
        <v>132</v>
      </c>
      <c r="H246" s="178">
        <v>1.649</v>
      </c>
      <c r="I246" s="179"/>
      <c r="J246" s="180">
        <f>ROUND(I246*H246,2)</f>
        <v>0</v>
      </c>
      <c r="K246" s="176" t="s">
        <v>133</v>
      </c>
      <c r="L246" s="40"/>
      <c r="M246" s="181" t="s">
        <v>19</v>
      </c>
      <c r="N246" s="182" t="s">
        <v>39</v>
      </c>
      <c r="O246" s="65"/>
      <c r="P246" s="183">
        <f>O246*H246</f>
        <v>0</v>
      </c>
      <c r="Q246" s="183">
        <v>2.5999999999999998E-4</v>
      </c>
      <c r="R246" s="183">
        <f>Q246*H246</f>
        <v>4.2873999999999999E-4</v>
      </c>
      <c r="S246" s="183">
        <v>0</v>
      </c>
      <c r="T246" s="184">
        <f>S246*H246</f>
        <v>0</v>
      </c>
      <c r="U246" s="35"/>
      <c r="V246" s="35"/>
      <c r="W246" s="35"/>
      <c r="X246" s="35"/>
      <c r="Y246" s="35"/>
      <c r="Z246" s="35"/>
      <c r="AA246" s="35"/>
      <c r="AB246" s="35"/>
      <c r="AC246" s="35"/>
      <c r="AD246" s="35"/>
      <c r="AE246" s="35"/>
      <c r="AR246" s="185" t="s">
        <v>208</v>
      </c>
      <c r="AT246" s="185" t="s">
        <v>129</v>
      </c>
      <c r="AU246" s="185" t="s">
        <v>78</v>
      </c>
      <c r="AY246" s="18" t="s">
        <v>126</v>
      </c>
      <c r="BE246" s="186">
        <f>IF(N246="základní",J246,0)</f>
        <v>0</v>
      </c>
      <c r="BF246" s="186">
        <f>IF(N246="snížená",J246,0)</f>
        <v>0</v>
      </c>
      <c r="BG246" s="186">
        <f>IF(N246="zákl. přenesená",J246,0)</f>
        <v>0</v>
      </c>
      <c r="BH246" s="186">
        <f>IF(N246="sníž. přenesená",J246,0)</f>
        <v>0</v>
      </c>
      <c r="BI246" s="186">
        <f>IF(N246="nulová",J246,0)</f>
        <v>0</v>
      </c>
      <c r="BJ246" s="18" t="s">
        <v>76</v>
      </c>
      <c r="BK246" s="186">
        <f>ROUND(I246*H246,2)</f>
        <v>0</v>
      </c>
      <c r="BL246" s="18" t="s">
        <v>208</v>
      </c>
      <c r="BM246" s="185" t="s">
        <v>865</v>
      </c>
    </row>
    <row r="247" spans="1:65" s="2" customFormat="1" ht="11.25">
      <c r="A247" s="35"/>
      <c r="B247" s="36"/>
      <c r="C247" s="37"/>
      <c r="D247" s="187" t="s">
        <v>136</v>
      </c>
      <c r="E247" s="37"/>
      <c r="F247" s="188" t="s">
        <v>866</v>
      </c>
      <c r="G247" s="37"/>
      <c r="H247" s="37"/>
      <c r="I247" s="189"/>
      <c r="J247" s="37"/>
      <c r="K247" s="37"/>
      <c r="L247" s="40"/>
      <c r="M247" s="190"/>
      <c r="N247" s="191"/>
      <c r="O247" s="65"/>
      <c r="P247" s="65"/>
      <c r="Q247" s="65"/>
      <c r="R247" s="65"/>
      <c r="S247" s="65"/>
      <c r="T247" s="66"/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35"/>
      <c r="AT247" s="18" t="s">
        <v>136</v>
      </c>
      <c r="AU247" s="18" t="s">
        <v>78</v>
      </c>
    </row>
    <row r="248" spans="1:65" s="13" customFormat="1" ht="11.25">
      <c r="B248" s="192"/>
      <c r="C248" s="193"/>
      <c r="D248" s="194" t="s">
        <v>223</v>
      </c>
      <c r="E248" s="195" t="s">
        <v>19</v>
      </c>
      <c r="F248" s="196" t="s">
        <v>699</v>
      </c>
      <c r="G248" s="193"/>
      <c r="H248" s="197">
        <v>1.649</v>
      </c>
      <c r="I248" s="198"/>
      <c r="J248" s="193"/>
      <c r="K248" s="193"/>
      <c r="L248" s="199"/>
      <c r="M248" s="200"/>
      <c r="N248" s="201"/>
      <c r="O248" s="201"/>
      <c r="P248" s="201"/>
      <c r="Q248" s="201"/>
      <c r="R248" s="201"/>
      <c r="S248" s="201"/>
      <c r="T248" s="202"/>
      <c r="AT248" s="203" t="s">
        <v>223</v>
      </c>
      <c r="AU248" s="203" t="s">
        <v>78</v>
      </c>
      <c r="AV248" s="13" t="s">
        <v>78</v>
      </c>
      <c r="AW248" s="13" t="s">
        <v>30</v>
      </c>
      <c r="AX248" s="13" t="s">
        <v>76</v>
      </c>
      <c r="AY248" s="203" t="s">
        <v>126</v>
      </c>
    </row>
    <row r="249" spans="1:65" s="2" customFormat="1" ht="24.2" customHeight="1">
      <c r="A249" s="35"/>
      <c r="B249" s="36"/>
      <c r="C249" s="216" t="s">
        <v>447</v>
      </c>
      <c r="D249" s="216" t="s">
        <v>342</v>
      </c>
      <c r="E249" s="217" t="s">
        <v>867</v>
      </c>
      <c r="F249" s="218" t="s">
        <v>868</v>
      </c>
      <c r="G249" s="219" t="s">
        <v>132</v>
      </c>
      <c r="H249" s="220">
        <v>1.649</v>
      </c>
      <c r="I249" s="221"/>
      <c r="J249" s="222">
        <f>ROUND(I249*H249,2)</f>
        <v>0</v>
      </c>
      <c r="K249" s="218" t="s">
        <v>133</v>
      </c>
      <c r="L249" s="223"/>
      <c r="M249" s="224" t="s">
        <v>19</v>
      </c>
      <c r="N249" s="225" t="s">
        <v>39</v>
      </c>
      <c r="O249" s="65"/>
      <c r="P249" s="183">
        <f>O249*H249</f>
        <v>0</v>
      </c>
      <c r="Q249" s="183">
        <v>3.6110000000000003E-2</v>
      </c>
      <c r="R249" s="183">
        <f>Q249*H249</f>
        <v>5.9545390000000004E-2</v>
      </c>
      <c r="S249" s="183">
        <v>0</v>
      </c>
      <c r="T249" s="184">
        <f>S249*H249</f>
        <v>0</v>
      </c>
      <c r="U249" s="35"/>
      <c r="V249" s="35"/>
      <c r="W249" s="35"/>
      <c r="X249" s="35"/>
      <c r="Y249" s="35"/>
      <c r="Z249" s="35"/>
      <c r="AA249" s="35"/>
      <c r="AB249" s="35"/>
      <c r="AC249" s="35"/>
      <c r="AD249" s="35"/>
      <c r="AE249" s="35"/>
      <c r="AR249" s="185" t="s">
        <v>301</v>
      </c>
      <c r="AT249" s="185" t="s">
        <v>342</v>
      </c>
      <c r="AU249" s="185" t="s">
        <v>78</v>
      </c>
      <c r="AY249" s="18" t="s">
        <v>126</v>
      </c>
      <c r="BE249" s="186">
        <f>IF(N249="základní",J249,0)</f>
        <v>0</v>
      </c>
      <c r="BF249" s="186">
        <f>IF(N249="snížená",J249,0)</f>
        <v>0</v>
      </c>
      <c r="BG249" s="186">
        <f>IF(N249="zákl. přenesená",J249,0)</f>
        <v>0</v>
      </c>
      <c r="BH249" s="186">
        <f>IF(N249="sníž. přenesená",J249,0)</f>
        <v>0</v>
      </c>
      <c r="BI249" s="186">
        <f>IF(N249="nulová",J249,0)</f>
        <v>0</v>
      </c>
      <c r="BJ249" s="18" t="s">
        <v>76</v>
      </c>
      <c r="BK249" s="186">
        <f>ROUND(I249*H249,2)</f>
        <v>0</v>
      </c>
      <c r="BL249" s="18" t="s">
        <v>208</v>
      </c>
      <c r="BM249" s="185" t="s">
        <v>869</v>
      </c>
    </row>
    <row r="250" spans="1:65" s="2" customFormat="1" ht="37.9" customHeight="1">
      <c r="A250" s="35"/>
      <c r="B250" s="36"/>
      <c r="C250" s="174" t="s">
        <v>451</v>
      </c>
      <c r="D250" s="174" t="s">
        <v>129</v>
      </c>
      <c r="E250" s="175" t="s">
        <v>870</v>
      </c>
      <c r="F250" s="176" t="s">
        <v>871</v>
      </c>
      <c r="G250" s="177" t="s">
        <v>164</v>
      </c>
      <c r="H250" s="178">
        <v>2</v>
      </c>
      <c r="I250" s="179"/>
      <c r="J250" s="180">
        <f>ROUND(I250*H250,2)</f>
        <v>0</v>
      </c>
      <c r="K250" s="176" t="s">
        <v>133</v>
      </c>
      <c r="L250" s="40"/>
      <c r="M250" s="181" t="s">
        <v>19</v>
      </c>
      <c r="N250" s="182" t="s">
        <v>39</v>
      </c>
      <c r="O250" s="65"/>
      <c r="P250" s="183">
        <f>O250*H250</f>
        <v>0</v>
      </c>
      <c r="Q250" s="183">
        <v>0</v>
      </c>
      <c r="R250" s="183">
        <f>Q250*H250</f>
        <v>0</v>
      </c>
      <c r="S250" s="183">
        <v>0</v>
      </c>
      <c r="T250" s="184">
        <f>S250*H250</f>
        <v>0</v>
      </c>
      <c r="U250" s="35"/>
      <c r="V250" s="35"/>
      <c r="W250" s="35"/>
      <c r="X250" s="35"/>
      <c r="Y250" s="35"/>
      <c r="Z250" s="35"/>
      <c r="AA250" s="35"/>
      <c r="AB250" s="35"/>
      <c r="AC250" s="35"/>
      <c r="AD250" s="35"/>
      <c r="AE250" s="35"/>
      <c r="AR250" s="185" t="s">
        <v>208</v>
      </c>
      <c r="AT250" s="185" t="s">
        <v>129</v>
      </c>
      <c r="AU250" s="185" t="s">
        <v>78</v>
      </c>
      <c r="AY250" s="18" t="s">
        <v>126</v>
      </c>
      <c r="BE250" s="186">
        <f>IF(N250="základní",J250,0)</f>
        <v>0</v>
      </c>
      <c r="BF250" s="186">
        <f>IF(N250="snížená",J250,0)</f>
        <v>0</v>
      </c>
      <c r="BG250" s="186">
        <f>IF(N250="zákl. přenesená",J250,0)</f>
        <v>0</v>
      </c>
      <c r="BH250" s="186">
        <f>IF(N250="sníž. přenesená",J250,0)</f>
        <v>0</v>
      </c>
      <c r="BI250" s="186">
        <f>IF(N250="nulová",J250,0)</f>
        <v>0</v>
      </c>
      <c r="BJ250" s="18" t="s">
        <v>76</v>
      </c>
      <c r="BK250" s="186">
        <f>ROUND(I250*H250,2)</f>
        <v>0</v>
      </c>
      <c r="BL250" s="18" t="s">
        <v>208</v>
      </c>
      <c r="BM250" s="185" t="s">
        <v>872</v>
      </c>
    </row>
    <row r="251" spans="1:65" s="2" customFormat="1" ht="11.25">
      <c r="A251" s="35"/>
      <c r="B251" s="36"/>
      <c r="C251" s="37"/>
      <c r="D251" s="187" t="s">
        <v>136</v>
      </c>
      <c r="E251" s="37"/>
      <c r="F251" s="188" t="s">
        <v>873</v>
      </c>
      <c r="G251" s="37"/>
      <c r="H251" s="37"/>
      <c r="I251" s="189"/>
      <c r="J251" s="37"/>
      <c r="K251" s="37"/>
      <c r="L251" s="40"/>
      <c r="M251" s="190"/>
      <c r="N251" s="191"/>
      <c r="O251" s="65"/>
      <c r="P251" s="65"/>
      <c r="Q251" s="65"/>
      <c r="R251" s="65"/>
      <c r="S251" s="65"/>
      <c r="T251" s="66"/>
      <c r="U251" s="35"/>
      <c r="V251" s="35"/>
      <c r="W251" s="35"/>
      <c r="X251" s="35"/>
      <c r="Y251" s="35"/>
      <c r="Z251" s="35"/>
      <c r="AA251" s="35"/>
      <c r="AB251" s="35"/>
      <c r="AC251" s="35"/>
      <c r="AD251" s="35"/>
      <c r="AE251" s="35"/>
      <c r="AT251" s="18" t="s">
        <v>136</v>
      </c>
      <c r="AU251" s="18" t="s">
        <v>78</v>
      </c>
    </row>
    <row r="252" spans="1:65" s="2" customFormat="1" ht="21.75" customHeight="1">
      <c r="A252" s="35"/>
      <c r="B252" s="36"/>
      <c r="C252" s="216" t="s">
        <v>456</v>
      </c>
      <c r="D252" s="216" t="s">
        <v>342</v>
      </c>
      <c r="E252" s="217" t="s">
        <v>874</v>
      </c>
      <c r="F252" s="218" t="s">
        <v>875</v>
      </c>
      <c r="G252" s="219" t="s">
        <v>175</v>
      </c>
      <c r="H252" s="220">
        <v>2</v>
      </c>
      <c r="I252" s="221"/>
      <c r="J252" s="222">
        <f>ROUND(I252*H252,2)</f>
        <v>0</v>
      </c>
      <c r="K252" s="218" t="s">
        <v>133</v>
      </c>
      <c r="L252" s="223"/>
      <c r="M252" s="224" t="s">
        <v>19</v>
      </c>
      <c r="N252" s="225" t="s">
        <v>39</v>
      </c>
      <c r="O252" s="65"/>
      <c r="P252" s="183">
        <f>O252*H252</f>
        <v>0</v>
      </c>
      <c r="Q252" s="183">
        <v>1.8E-3</v>
      </c>
      <c r="R252" s="183">
        <f>Q252*H252</f>
        <v>3.5999999999999999E-3</v>
      </c>
      <c r="S252" s="183">
        <v>0</v>
      </c>
      <c r="T252" s="184">
        <f>S252*H252</f>
        <v>0</v>
      </c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  <c r="AE252" s="35"/>
      <c r="AR252" s="185" t="s">
        <v>301</v>
      </c>
      <c r="AT252" s="185" t="s">
        <v>342</v>
      </c>
      <c r="AU252" s="185" t="s">
        <v>78</v>
      </c>
      <c r="AY252" s="18" t="s">
        <v>126</v>
      </c>
      <c r="BE252" s="186">
        <f>IF(N252="základní",J252,0)</f>
        <v>0</v>
      </c>
      <c r="BF252" s="186">
        <f>IF(N252="snížená",J252,0)</f>
        <v>0</v>
      </c>
      <c r="BG252" s="186">
        <f>IF(N252="zákl. přenesená",J252,0)</f>
        <v>0</v>
      </c>
      <c r="BH252" s="186">
        <f>IF(N252="sníž. přenesená",J252,0)</f>
        <v>0</v>
      </c>
      <c r="BI252" s="186">
        <f>IF(N252="nulová",J252,0)</f>
        <v>0</v>
      </c>
      <c r="BJ252" s="18" t="s">
        <v>76</v>
      </c>
      <c r="BK252" s="186">
        <f>ROUND(I252*H252,2)</f>
        <v>0</v>
      </c>
      <c r="BL252" s="18" t="s">
        <v>208</v>
      </c>
      <c r="BM252" s="185" t="s">
        <v>876</v>
      </c>
    </row>
    <row r="253" spans="1:65" s="2" customFormat="1" ht="44.25" customHeight="1">
      <c r="A253" s="35"/>
      <c r="B253" s="36"/>
      <c r="C253" s="174" t="s">
        <v>461</v>
      </c>
      <c r="D253" s="174" t="s">
        <v>129</v>
      </c>
      <c r="E253" s="175" t="s">
        <v>877</v>
      </c>
      <c r="F253" s="176" t="s">
        <v>878</v>
      </c>
      <c r="G253" s="177" t="s">
        <v>235</v>
      </c>
      <c r="H253" s="178">
        <v>6.4000000000000001E-2</v>
      </c>
      <c r="I253" s="179"/>
      <c r="J253" s="180">
        <f>ROUND(I253*H253,2)</f>
        <v>0</v>
      </c>
      <c r="K253" s="176" t="s">
        <v>133</v>
      </c>
      <c r="L253" s="40"/>
      <c r="M253" s="181" t="s">
        <v>19</v>
      </c>
      <c r="N253" s="182" t="s">
        <v>39</v>
      </c>
      <c r="O253" s="65"/>
      <c r="P253" s="183">
        <f>O253*H253</f>
        <v>0</v>
      </c>
      <c r="Q253" s="183">
        <v>0</v>
      </c>
      <c r="R253" s="183">
        <f>Q253*H253</f>
        <v>0</v>
      </c>
      <c r="S253" s="183">
        <v>0</v>
      </c>
      <c r="T253" s="184">
        <f>S253*H253</f>
        <v>0</v>
      </c>
      <c r="U253" s="35"/>
      <c r="V253" s="35"/>
      <c r="W253" s="35"/>
      <c r="X253" s="35"/>
      <c r="Y253" s="35"/>
      <c r="Z253" s="35"/>
      <c r="AA253" s="35"/>
      <c r="AB253" s="35"/>
      <c r="AC253" s="35"/>
      <c r="AD253" s="35"/>
      <c r="AE253" s="35"/>
      <c r="AR253" s="185" t="s">
        <v>208</v>
      </c>
      <c r="AT253" s="185" t="s">
        <v>129</v>
      </c>
      <c r="AU253" s="185" t="s">
        <v>78</v>
      </c>
      <c r="AY253" s="18" t="s">
        <v>126</v>
      </c>
      <c r="BE253" s="186">
        <f>IF(N253="základní",J253,0)</f>
        <v>0</v>
      </c>
      <c r="BF253" s="186">
        <f>IF(N253="snížená",J253,0)</f>
        <v>0</v>
      </c>
      <c r="BG253" s="186">
        <f>IF(N253="zákl. přenesená",J253,0)</f>
        <v>0</v>
      </c>
      <c r="BH253" s="186">
        <f>IF(N253="sníž. přenesená",J253,0)</f>
        <v>0</v>
      </c>
      <c r="BI253" s="186">
        <f>IF(N253="nulová",J253,0)</f>
        <v>0</v>
      </c>
      <c r="BJ253" s="18" t="s">
        <v>76</v>
      </c>
      <c r="BK253" s="186">
        <f>ROUND(I253*H253,2)</f>
        <v>0</v>
      </c>
      <c r="BL253" s="18" t="s">
        <v>208</v>
      </c>
      <c r="BM253" s="185" t="s">
        <v>879</v>
      </c>
    </row>
    <row r="254" spans="1:65" s="2" customFormat="1" ht="11.25">
      <c r="A254" s="35"/>
      <c r="B254" s="36"/>
      <c r="C254" s="37"/>
      <c r="D254" s="187" t="s">
        <v>136</v>
      </c>
      <c r="E254" s="37"/>
      <c r="F254" s="188" t="s">
        <v>880</v>
      </c>
      <c r="G254" s="37"/>
      <c r="H254" s="37"/>
      <c r="I254" s="189"/>
      <c r="J254" s="37"/>
      <c r="K254" s="37"/>
      <c r="L254" s="40"/>
      <c r="M254" s="190"/>
      <c r="N254" s="191"/>
      <c r="O254" s="65"/>
      <c r="P254" s="65"/>
      <c r="Q254" s="65"/>
      <c r="R254" s="65"/>
      <c r="S254" s="65"/>
      <c r="T254" s="66"/>
      <c r="U254" s="35"/>
      <c r="V254" s="35"/>
      <c r="W254" s="35"/>
      <c r="X254" s="35"/>
      <c r="Y254" s="35"/>
      <c r="Z254" s="35"/>
      <c r="AA254" s="35"/>
      <c r="AB254" s="35"/>
      <c r="AC254" s="35"/>
      <c r="AD254" s="35"/>
      <c r="AE254" s="35"/>
      <c r="AT254" s="18" t="s">
        <v>136</v>
      </c>
      <c r="AU254" s="18" t="s">
        <v>78</v>
      </c>
    </row>
    <row r="255" spans="1:65" s="12" customFormat="1" ht="22.9" customHeight="1">
      <c r="B255" s="158"/>
      <c r="C255" s="159"/>
      <c r="D255" s="160" t="s">
        <v>67</v>
      </c>
      <c r="E255" s="172" t="s">
        <v>483</v>
      </c>
      <c r="F255" s="172" t="s">
        <v>484</v>
      </c>
      <c r="G255" s="159"/>
      <c r="H255" s="159"/>
      <c r="I255" s="162"/>
      <c r="J255" s="173">
        <f>BK255</f>
        <v>0</v>
      </c>
      <c r="K255" s="159"/>
      <c r="L255" s="164"/>
      <c r="M255" s="165"/>
      <c r="N255" s="166"/>
      <c r="O255" s="166"/>
      <c r="P255" s="167">
        <f>SUM(P256:P276)</f>
        <v>0</v>
      </c>
      <c r="Q255" s="166"/>
      <c r="R255" s="167">
        <f>SUM(R256:R276)</f>
        <v>0.62779925000000003</v>
      </c>
      <c r="S255" s="166"/>
      <c r="T255" s="168">
        <f>SUM(T256:T276)</f>
        <v>0</v>
      </c>
      <c r="AR255" s="169" t="s">
        <v>78</v>
      </c>
      <c r="AT255" s="170" t="s">
        <v>67</v>
      </c>
      <c r="AU255" s="170" t="s">
        <v>76</v>
      </c>
      <c r="AY255" s="169" t="s">
        <v>126</v>
      </c>
      <c r="BK255" s="171">
        <f>SUM(BK256:BK276)</f>
        <v>0</v>
      </c>
    </row>
    <row r="256" spans="1:65" s="2" customFormat="1" ht="24.2" customHeight="1">
      <c r="A256" s="35"/>
      <c r="B256" s="36"/>
      <c r="C256" s="174" t="s">
        <v>466</v>
      </c>
      <c r="D256" s="174" t="s">
        <v>129</v>
      </c>
      <c r="E256" s="175" t="s">
        <v>491</v>
      </c>
      <c r="F256" s="176" t="s">
        <v>492</v>
      </c>
      <c r="G256" s="177" t="s">
        <v>132</v>
      </c>
      <c r="H256" s="178">
        <v>14.875</v>
      </c>
      <c r="I256" s="179"/>
      <c r="J256" s="180">
        <f>ROUND(I256*H256,2)</f>
        <v>0</v>
      </c>
      <c r="K256" s="176" t="s">
        <v>133</v>
      </c>
      <c r="L256" s="40"/>
      <c r="M256" s="181" t="s">
        <v>19</v>
      </c>
      <c r="N256" s="182" t="s">
        <v>39</v>
      </c>
      <c r="O256" s="65"/>
      <c r="P256" s="183">
        <f>O256*H256</f>
        <v>0</v>
      </c>
      <c r="Q256" s="183">
        <v>2.9999999999999997E-4</v>
      </c>
      <c r="R256" s="183">
        <f>Q256*H256</f>
        <v>4.4624999999999995E-3</v>
      </c>
      <c r="S256" s="183">
        <v>0</v>
      </c>
      <c r="T256" s="184">
        <f>S256*H256</f>
        <v>0</v>
      </c>
      <c r="U256" s="35"/>
      <c r="V256" s="35"/>
      <c r="W256" s="35"/>
      <c r="X256" s="35"/>
      <c r="Y256" s="35"/>
      <c r="Z256" s="35"/>
      <c r="AA256" s="35"/>
      <c r="AB256" s="35"/>
      <c r="AC256" s="35"/>
      <c r="AD256" s="35"/>
      <c r="AE256" s="35"/>
      <c r="AR256" s="185" t="s">
        <v>208</v>
      </c>
      <c r="AT256" s="185" t="s">
        <v>129</v>
      </c>
      <c r="AU256" s="185" t="s">
        <v>78</v>
      </c>
      <c r="AY256" s="18" t="s">
        <v>126</v>
      </c>
      <c r="BE256" s="186">
        <f>IF(N256="základní",J256,0)</f>
        <v>0</v>
      </c>
      <c r="BF256" s="186">
        <f>IF(N256="snížená",J256,0)</f>
        <v>0</v>
      </c>
      <c r="BG256" s="186">
        <f>IF(N256="zákl. přenesená",J256,0)</f>
        <v>0</v>
      </c>
      <c r="BH256" s="186">
        <f>IF(N256="sníž. přenesená",J256,0)</f>
        <v>0</v>
      </c>
      <c r="BI256" s="186">
        <f>IF(N256="nulová",J256,0)</f>
        <v>0</v>
      </c>
      <c r="BJ256" s="18" t="s">
        <v>76</v>
      </c>
      <c r="BK256" s="186">
        <f>ROUND(I256*H256,2)</f>
        <v>0</v>
      </c>
      <c r="BL256" s="18" t="s">
        <v>208</v>
      </c>
      <c r="BM256" s="185" t="s">
        <v>881</v>
      </c>
    </row>
    <row r="257" spans="1:65" s="2" customFormat="1" ht="11.25">
      <c r="A257" s="35"/>
      <c r="B257" s="36"/>
      <c r="C257" s="37"/>
      <c r="D257" s="187" t="s">
        <v>136</v>
      </c>
      <c r="E257" s="37"/>
      <c r="F257" s="188" t="s">
        <v>494</v>
      </c>
      <c r="G257" s="37"/>
      <c r="H257" s="37"/>
      <c r="I257" s="189"/>
      <c r="J257" s="37"/>
      <c r="K257" s="37"/>
      <c r="L257" s="40"/>
      <c r="M257" s="190"/>
      <c r="N257" s="191"/>
      <c r="O257" s="65"/>
      <c r="P257" s="65"/>
      <c r="Q257" s="65"/>
      <c r="R257" s="65"/>
      <c r="S257" s="65"/>
      <c r="T257" s="66"/>
      <c r="U257" s="35"/>
      <c r="V257" s="35"/>
      <c r="W257" s="35"/>
      <c r="X257" s="35"/>
      <c r="Y257" s="35"/>
      <c r="Z257" s="35"/>
      <c r="AA257" s="35"/>
      <c r="AB257" s="35"/>
      <c r="AC257" s="35"/>
      <c r="AD257" s="35"/>
      <c r="AE257" s="35"/>
      <c r="AT257" s="18" t="s">
        <v>136</v>
      </c>
      <c r="AU257" s="18" t="s">
        <v>78</v>
      </c>
    </row>
    <row r="258" spans="1:65" s="2" customFormat="1" ht="37.9" customHeight="1">
      <c r="A258" s="35"/>
      <c r="B258" s="36"/>
      <c r="C258" s="174" t="s">
        <v>473</v>
      </c>
      <c r="D258" s="174" t="s">
        <v>129</v>
      </c>
      <c r="E258" s="175" t="s">
        <v>882</v>
      </c>
      <c r="F258" s="176" t="s">
        <v>883</v>
      </c>
      <c r="G258" s="177" t="s">
        <v>132</v>
      </c>
      <c r="H258" s="178">
        <v>14.875</v>
      </c>
      <c r="I258" s="179"/>
      <c r="J258" s="180">
        <f>ROUND(I258*H258,2)</f>
        <v>0</v>
      </c>
      <c r="K258" s="176" t="s">
        <v>133</v>
      </c>
      <c r="L258" s="40"/>
      <c r="M258" s="181" t="s">
        <v>19</v>
      </c>
      <c r="N258" s="182" t="s">
        <v>39</v>
      </c>
      <c r="O258" s="65"/>
      <c r="P258" s="183">
        <f>O258*H258</f>
        <v>0</v>
      </c>
      <c r="Q258" s="183">
        <v>4.5500000000000002E-3</v>
      </c>
      <c r="R258" s="183">
        <f>Q258*H258</f>
        <v>6.7681249999999998E-2</v>
      </c>
      <c r="S258" s="183">
        <v>0</v>
      </c>
      <c r="T258" s="184">
        <f>S258*H258</f>
        <v>0</v>
      </c>
      <c r="U258" s="35"/>
      <c r="V258" s="35"/>
      <c r="W258" s="35"/>
      <c r="X258" s="35"/>
      <c r="Y258" s="35"/>
      <c r="Z258" s="35"/>
      <c r="AA258" s="35"/>
      <c r="AB258" s="35"/>
      <c r="AC258" s="35"/>
      <c r="AD258" s="35"/>
      <c r="AE258" s="35"/>
      <c r="AR258" s="185" t="s">
        <v>208</v>
      </c>
      <c r="AT258" s="185" t="s">
        <v>129</v>
      </c>
      <c r="AU258" s="185" t="s">
        <v>78</v>
      </c>
      <c r="AY258" s="18" t="s">
        <v>126</v>
      </c>
      <c r="BE258" s="186">
        <f>IF(N258="základní",J258,0)</f>
        <v>0</v>
      </c>
      <c r="BF258" s="186">
        <f>IF(N258="snížená",J258,0)</f>
        <v>0</v>
      </c>
      <c r="BG258" s="186">
        <f>IF(N258="zákl. přenesená",J258,0)</f>
        <v>0</v>
      </c>
      <c r="BH258" s="186">
        <f>IF(N258="sníž. přenesená",J258,0)</f>
        <v>0</v>
      </c>
      <c r="BI258" s="186">
        <f>IF(N258="nulová",J258,0)</f>
        <v>0</v>
      </c>
      <c r="BJ258" s="18" t="s">
        <v>76</v>
      </c>
      <c r="BK258" s="186">
        <f>ROUND(I258*H258,2)</f>
        <v>0</v>
      </c>
      <c r="BL258" s="18" t="s">
        <v>208</v>
      </c>
      <c r="BM258" s="185" t="s">
        <v>884</v>
      </c>
    </row>
    <row r="259" spans="1:65" s="2" customFormat="1" ht="11.25">
      <c r="A259" s="35"/>
      <c r="B259" s="36"/>
      <c r="C259" s="37"/>
      <c r="D259" s="187" t="s">
        <v>136</v>
      </c>
      <c r="E259" s="37"/>
      <c r="F259" s="188" t="s">
        <v>885</v>
      </c>
      <c r="G259" s="37"/>
      <c r="H259" s="37"/>
      <c r="I259" s="189"/>
      <c r="J259" s="37"/>
      <c r="K259" s="37"/>
      <c r="L259" s="40"/>
      <c r="M259" s="190"/>
      <c r="N259" s="191"/>
      <c r="O259" s="65"/>
      <c r="P259" s="65"/>
      <c r="Q259" s="65"/>
      <c r="R259" s="65"/>
      <c r="S259" s="65"/>
      <c r="T259" s="66"/>
      <c r="U259" s="35"/>
      <c r="V259" s="35"/>
      <c r="W259" s="35"/>
      <c r="X259" s="35"/>
      <c r="Y259" s="35"/>
      <c r="Z259" s="35"/>
      <c r="AA259" s="35"/>
      <c r="AB259" s="35"/>
      <c r="AC259" s="35"/>
      <c r="AD259" s="35"/>
      <c r="AE259" s="35"/>
      <c r="AT259" s="18" t="s">
        <v>136</v>
      </c>
      <c r="AU259" s="18" t="s">
        <v>78</v>
      </c>
    </row>
    <row r="260" spans="1:65" s="13" customFormat="1" ht="11.25">
      <c r="B260" s="192"/>
      <c r="C260" s="193"/>
      <c r="D260" s="194" t="s">
        <v>223</v>
      </c>
      <c r="E260" s="195" t="s">
        <v>19</v>
      </c>
      <c r="F260" s="196" t="s">
        <v>886</v>
      </c>
      <c r="G260" s="193"/>
      <c r="H260" s="197">
        <v>13.275</v>
      </c>
      <c r="I260" s="198"/>
      <c r="J260" s="193"/>
      <c r="K260" s="193"/>
      <c r="L260" s="199"/>
      <c r="M260" s="200"/>
      <c r="N260" s="201"/>
      <c r="O260" s="201"/>
      <c r="P260" s="201"/>
      <c r="Q260" s="201"/>
      <c r="R260" s="201"/>
      <c r="S260" s="201"/>
      <c r="T260" s="202"/>
      <c r="AT260" s="203" t="s">
        <v>223</v>
      </c>
      <c r="AU260" s="203" t="s">
        <v>78</v>
      </c>
      <c r="AV260" s="13" t="s">
        <v>78</v>
      </c>
      <c r="AW260" s="13" t="s">
        <v>30</v>
      </c>
      <c r="AX260" s="13" t="s">
        <v>68</v>
      </c>
      <c r="AY260" s="203" t="s">
        <v>126</v>
      </c>
    </row>
    <row r="261" spans="1:65" s="13" customFormat="1" ht="11.25">
      <c r="B261" s="192"/>
      <c r="C261" s="193"/>
      <c r="D261" s="194" t="s">
        <v>223</v>
      </c>
      <c r="E261" s="195" t="s">
        <v>19</v>
      </c>
      <c r="F261" s="196" t="s">
        <v>887</v>
      </c>
      <c r="G261" s="193"/>
      <c r="H261" s="197">
        <v>1.6</v>
      </c>
      <c r="I261" s="198"/>
      <c r="J261" s="193"/>
      <c r="K261" s="193"/>
      <c r="L261" s="199"/>
      <c r="M261" s="200"/>
      <c r="N261" s="201"/>
      <c r="O261" s="201"/>
      <c r="P261" s="201"/>
      <c r="Q261" s="201"/>
      <c r="R261" s="201"/>
      <c r="S261" s="201"/>
      <c r="T261" s="202"/>
      <c r="AT261" s="203" t="s">
        <v>223</v>
      </c>
      <c r="AU261" s="203" t="s">
        <v>78</v>
      </c>
      <c r="AV261" s="13" t="s">
        <v>78</v>
      </c>
      <c r="AW261" s="13" t="s">
        <v>30</v>
      </c>
      <c r="AX261" s="13" t="s">
        <v>68</v>
      </c>
      <c r="AY261" s="203" t="s">
        <v>126</v>
      </c>
    </row>
    <row r="262" spans="1:65" s="14" customFormat="1" ht="11.25">
      <c r="B262" s="204"/>
      <c r="C262" s="205"/>
      <c r="D262" s="194" t="s">
        <v>223</v>
      </c>
      <c r="E262" s="206" t="s">
        <v>19</v>
      </c>
      <c r="F262" s="207" t="s">
        <v>280</v>
      </c>
      <c r="G262" s="205"/>
      <c r="H262" s="208">
        <v>14.875</v>
      </c>
      <c r="I262" s="209"/>
      <c r="J262" s="205"/>
      <c r="K262" s="205"/>
      <c r="L262" s="210"/>
      <c r="M262" s="211"/>
      <c r="N262" s="212"/>
      <c r="O262" s="212"/>
      <c r="P262" s="212"/>
      <c r="Q262" s="212"/>
      <c r="R262" s="212"/>
      <c r="S262" s="212"/>
      <c r="T262" s="213"/>
      <c r="AT262" s="214" t="s">
        <v>223</v>
      </c>
      <c r="AU262" s="214" t="s">
        <v>78</v>
      </c>
      <c r="AV262" s="14" t="s">
        <v>134</v>
      </c>
      <c r="AW262" s="14" t="s">
        <v>30</v>
      </c>
      <c r="AX262" s="14" t="s">
        <v>76</v>
      </c>
      <c r="AY262" s="214" t="s">
        <v>126</v>
      </c>
    </row>
    <row r="263" spans="1:65" s="2" customFormat="1" ht="37.9" customHeight="1">
      <c r="A263" s="35"/>
      <c r="B263" s="36"/>
      <c r="C263" s="174" t="s">
        <v>478</v>
      </c>
      <c r="D263" s="174" t="s">
        <v>129</v>
      </c>
      <c r="E263" s="175" t="s">
        <v>888</v>
      </c>
      <c r="F263" s="176" t="s">
        <v>889</v>
      </c>
      <c r="G263" s="177" t="s">
        <v>132</v>
      </c>
      <c r="H263" s="178">
        <v>14.875</v>
      </c>
      <c r="I263" s="179"/>
      <c r="J263" s="180">
        <f>ROUND(I263*H263,2)</f>
        <v>0</v>
      </c>
      <c r="K263" s="176" t="s">
        <v>133</v>
      </c>
      <c r="L263" s="40"/>
      <c r="M263" s="181" t="s">
        <v>19</v>
      </c>
      <c r="N263" s="182" t="s">
        <v>39</v>
      </c>
      <c r="O263" s="65"/>
      <c r="P263" s="183">
        <f>O263*H263</f>
        <v>0</v>
      </c>
      <c r="Q263" s="183">
        <v>8.9999999999999993E-3</v>
      </c>
      <c r="R263" s="183">
        <f>Q263*H263</f>
        <v>0.13387499999999999</v>
      </c>
      <c r="S263" s="183">
        <v>0</v>
      </c>
      <c r="T263" s="184">
        <f>S263*H263</f>
        <v>0</v>
      </c>
      <c r="U263" s="35"/>
      <c r="V263" s="35"/>
      <c r="W263" s="35"/>
      <c r="X263" s="35"/>
      <c r="Y263" s="35"/>
      <c r="Z263" s="35"/>
      <c r="AA263" s="35"/>
      <c r="AB263" s="35"/>
      <c r="AC263" s="35"/>
      <c r="AD263" s="35"/>
      <c r="AE263" s="35"/>
      <c r="AR263" s="185" t="s">
        <v>208</v>
      </c>
      <c r="AT263" s="185" t="s">
        <v>129</v>
      </c>
      <c r="AU263" s="185" t="s">
        <v>78</v>
      </c>
      <c r="AY263" s="18" t="s">
        <v>126</v>
      </c>
      <c r="BE263" s="186">
        <f>IF(N263="základní",J263,0)</f>
        <v>0</v>
      </c>
      <c r="BF263" s="186">
        <f>IF(N263="snížená",J263,0)</f>
        <v>0</v>
      </c>
      <c r="BG263" s="186">
        <f>IF(N263="zákl. přenesená",J263,0)</f>
        <v>0</v>
      </c>
      <c r="BH263" s="186">
        <f>IF(N263="sníž. přenesená",J263,0)</f>
        <v>0</v>
      </c>
      <c r="BI263" s="186">
        <f>IF(N263="nulová",J263,0)</f>
        <v>0</v>
      </c>
      <c r="BJ263" s="18" t="s">
        <v>76</v>
      </c>
      <c r="BK263" s="186">
        <f>ROUND(I263*H263,2)</f>
        <v>0</v>
      </c>
      <c r="BL263" s="18" t="s">
        <v>208</v>
      </c>
      <c r="BM263" s="185" t="s">
        <v>890</v>
      </c>
    </row>
    <row r="264" spans="1:65" s="2" customFormat="1" ht="11.25">
      <c r="A264" s="35"/>
      <c r="B264" s="36"/>
      <c r="C264" s="37"/>
      <c r="D264" s="187" t="s">
        <v>136</v>
      </c>
      <c r="E264" s="37"/>
      <c r="F264" s="188" t="s">
        <v>891</v>
      </c>
      <c r="G264" s="37"/>
      <c r="H264" s="37"/>
      <c r="I264" s="189"/>
      <c r="J264" s="37"/>
      <c r="K264" s="37"/>
      <c r="L264" s="40"/>
      <c r="M264" s="190"/>
      <c r="N264" s="191"/>
      <c r="O264" s="65"/>
      <c r="P264" s="65"/>
      <c r="Q264" s="65"/>
      <c r="R264" s="65"/>
      <c r="S264" s="65"/>
      <c r="T264" s="66"/>
      <c r="U264" s="35"/>
      <c r="V264" s="35"/>
      <c r="W264" s="35"/>
      <c r="X264" s="35"/>
      <c r="Y264" s="35"/>
      <c r="Z264" s="35"/>
      <c r="AA264" s="35"/>
      <c r="AB264" s="35"/>
      <c r="AC264" s="35"/>
      <c r="AD264" s="35"/>
      <c r="AE264" s="35"/>
      <c r="AT264" s="18" t="s">
        <v>136</v>
      </c>
      <c r="AU264" s="18" t="s">
        <v>78</v>
      </c>
    </row>
    <row r="265" spans="1:65" s="13" customFormat="1" ht="11.25">
      <c r="B265" s="192"/>
      <c r="C265" s="193"/>
      <c r="D265" s="194" t="s">
        <v>223</v>
      </c>
      <c r="E265" s="195" t="s">
        <v>19</v>
      </c>
      <c r="F265" s="196" t="s">
        <v>886</v>
      </c>
      <c r="G265" s="193"/>
      <c r="H265" s="197">
        <v>13.275</v>
      </c>
      <c r="I265" s="198"/>
      <c r="J265" s="193"/>
      <c r="K265" s="193"/>
      <c r="L265" s="199"/>
      <c r="M265" s="200"/>
      <c r="N265" s="201"/>
      <c r="O265" s="201"/>
      <c r="P265" s="201"/>
      <c r="Q265" s="201"/>
      <c r="R265" s="201"/>
      <c r="S265" s="201"/>
      <c r="T265" s="202"/>
      <c r="AT265" s="203" t="s">
        <v>223</v>
      </c>
      <c r="AU265" s="203" t="s">
        <v>78</v>
      </c>
      <c r="AV265" s="13" t="s">
        <v>78</v>
      </c>
      <c r="AW265" s="13" t="s">
        <v>30</v>
      </c>
      <c r="AX265" s="13" t="s">
        <v>68</v>
      </c>
      <c r="AY265" s="203" t="s">
        <v>126</v>
      </c>
    </row>
    <row r="266" spans="1:65" s="13" customFormat="1" ht="11.25">
      <c r="B266" s="192"/>
      <c r="C266" s="193"/>
      <c r="D266" s="194" t="s">
        <v>223</v>
      </c>
      <c r="E266" s="195" t="s">
        <v>19</v>
      </c>
      <c r="F266" s="196" t="s">
        <v>887</v>
      </c>
      <c r="G266" s="193"/>
      <c r="H266" s="197">
        <v>1.6</v>
      </c>
      <c r="I266" s="198"/>
      <c r="J266" s="193"/>
      <c r="K266" s="193"/>
      <c r="L266" s="199"/>
      <c r="M266" s="200"/>
      <c r="N266" s="201"/>
      <c r="O266" s="201"/>
      <c r="P266" s="201"/>
      <c r="Q266" s="201"/>
      <c r="R266" s="201"/>
      <c r="S266" s="201"/>
      <c r="T266" s="202"/>
      <c r="AT266" s="203" t="s">
        <v>223</v>
      </c>
      <c r="AU266" s="203" t="s">
        <v>78</v>
      </c>
      <c r="AV266" s="13" t="s">
        <v>78</v>
      </c>
      <c r="AW266" s="13" t="s">
        <v>30</v>
      </c>
      <c r="AX266" s="13" t="s">
        <v>68</v>
      </c>
      <c r="AY266" s="203" t="s">
        <v>126</v>
      </c>
    </row>
    <row r="267" spans="1:65" s="14" customFormat="1" ht="11.25">
      <c r="B267" s="204"/>
      <c r="C267" s="205"/>
      <c r="D267" s="194" t="s">
        <v>223</v>
      </c>
      <c r="E267" s="206" t="s">
        <v>19</v>
      </c>
      <c r="F267" s="207" t="s">
        <v>280</v>
      </c>
      <c r="G267" s="205"/>
      <c r="H267" s="208">
        <v>14.875</v>
      </c>
      <c r="I267" s="209"/>
      <c r="J267" s="205"/>
      <c r="K267" s="205"/>
      <c r="L267" s="210"/>
      <c r="M267" s="211"/>
      <c r="N267" s="212"/>
      <c r="O267" s="212"/>
      <c r="P267" s="212"/>
      <c r="Q267" s="212"/>
      <c r="R267" s="212"/>
      <c r="S267" s="212"/>
      <c r="T267" s="213"/>
      <c r="AT267" s="214" t="s">
        <v>223</v>
      </c>
      <c r="AU267" s="214" t="s">
        <v>78</v>
      </c>
      <c r="AV267" s="14" t="s">
        <v>134</v>
      </c>
      <c r="AW267" s="14" t="s">
        <v>30</v>
      </c>
      <c r="AX267" s="14" t="s">
        <v>76</v>
      </c>
      <c r="AY267" s="214" t="s">
        <v>126</v>
      </c>
    </row>
    <row r="268" spans="1:65" s="2" customFormat="1" ht="24.2" customHeight="1">
      <c r="A268" s="35"/>
      <c r="B268" s="36"/>
      <c r="C268" s="216" t="s">
        <v>485</v>
      </c>
      <c r="D268" s="216" t="s">
        <v>342</v>
      </c>
      <c r="E268" s="217" t="s">
        <v>892</v>
      </c>
      <c r="F268" s="218" t="s">
        <v>893</v>
      </c>
      <c r="G268" s="219" t="s">
        <v>132</v>
      </c>
      <c r="H268" s="220">
        <v>17.106000000000002</v>
      </c>
      <c r="I268" s="221"/>
      <c r="J268" s="222">
        <f>ROUND(I268*H268,2)</f>
        <v>0</v>
      </c>
      <c r="K268" s="218" t="s">
        <v>133</v>
      </c>
      <c r="L268" s="223"/>
      <c r="M268" s="224" t="s">
        <v>19</v>
      </c>
      <c r="N268" s="225" t="s">
        <v>39</v>
      </c>
      <c r="O268" s="65"/>
      <c r="P268" s="183">
        <f>O268*H268</f>
        <v>0</v>
      </c>
      <c r="Q268" s="183">
        <v>2.3E-2</v>
      </c>
      <c r="R268" s="183">
        <f>Q268*H268</f>
        <v>0.39343800000000001</v>
      </c>
      <c r="S268" s="183">
        <v>0</v>
      </c>
      <c r="T268" s="184">
        <f>S268*H268</f>
        <v>0</v>
      </c>
      <c r="U268" s="35"/>
      <c r="V268" s="35"/>
      <c r="W268" s="35"/>
      <c r="X268" s="35"/>
      <c r="Y268" s="35"/>
      <c r="Z268" s="35"/>
      <c r="AA268" s="35"/>
      <c r="AB268" s="35"/>
      <c r="AC268" s="35"/>
      <c r="AD268" s="35"/>
      <c r="AE268" s="35"/>
      <c r="AR268" s="185" t="s">
        <v>301</v>
      </c>
      <c r="AT268" s="185" t="s">
        <v>342</v>
      </c>
      <c r="AU268" s="185" t="s">
        <v>78</v>
      </c>
      <c r="AY268" s="18" t="s">
        <v>126</v>
      </c>
      <c r="BE268" s="186">
        <f>IF(N268="základní",J268,0)</f>
        <v>0</v>
      </c>
      <c r="BF268" s="186">
        <f>IF(N268="snížená",J268,0)</f>
        <v>0</v>
      </c>
      <c r="BG268" s="186">
        <f>IF(N268="zákl. přenesená",J268,0)</f>
        <v>0</v>
      </c>
      <c r="BH268" s="186">
        <f>IF(N268="sníž. přenesená",J268,0)</f>
        <v>0</v>
      </c>
      <c r="BI268" s="186">
        <f>IF(N268="nulová",J268,0)</f>
        <v>0</v>
      </c>
      <c r="BJ268" s="18" t="s">
        <v>76</v>
      </c>
      <c r="BK268" s="186">
        <f>ROUND(I268*H268,2)</f>
        <v>0</v>
      </c>
      <c r="BL268" s="18" t="s">
        <v>208</v>
      </c>
      <c r="BM268" s="185" t="s">
        <v>894</v>
      </c>
    </row>
    <row r="269" spans="1:65" s="13" customFormat="1" ht="11.25">
      <c r="B269" s="192"/>
      <c r="C269" s="193"/>
      <c r="D269" s="194" t="s">
        <v>223</v>
      </c>
      <c r="E269" s="193"/>
      <c r="F269" s="196" t="s">
        <v>895</v>
      </c>
      <c r="G269" s="193"/>
      <c r="H269" s="197">
        <v>17.106000000000002</v>
      </c>
      <c r="I269" s="198"/>
      <c r="J269" s="193"/>
      <c r="K269" s="193"/>
      <c r="L269" s="199"/>
      <c r="M269" s="200"/>
      <c r="N269" s="201"/>
      <c r="O269" s="201"/>
      <c r="P269" s="201"/>
      <c r="Q269" s="201"/>
      <c r="R269" s="201"/>
      <c r="S269" s="201"/>
      <c r="T269" s="202"/>
      <c r="AT269" s="203" t="s">
        <v>223</v>
      </c>
      <c r="AU269" s="203" t="s">
        <v>78</v>
      </c>
      <c r="AV269" s="13" t="s">
        <v>78</v>
      </c>
      <c r="AW269" s="13" t="s">
        <v>4</v>
      </c>
      <c r="AX269" s="13" t="s">
        <v>76</v>
      </c>
      <c r="AY269" s="203" t="s">
        <v>126</v>
      </c>
    </row>
    <row r="270" spans="1:65" s="2" customFormat="1" ht="24.2" customHeight="1">
      <c r="A270" s="35"/>
      <c r="B270" s="36"/>
      <c r="C270" s="174" t="s">
        <v>490</v>
      </c>
      <c r="D270" s="174" t="s">
        <v>129</v>
      </c>
      <c r="E270" s="175" t="s">
        <v>525</v>
      </c>
      <c r="F270" s="176" t="s">
        <v>526</v>
      </c>
      <c r="G270" s="177" t="s">
        <v>132</v>
      </c>
      <c r="H270" s="178">
        <v>18.895</v>
      </c>
      <c r="I270" s="179"/>
      <c r="J270" s="180">
        <f>ROUND(I270*H270,2)</f>
        <v>0</v>
      </c>
      <c r="K270" s="176" t="s">
        <v>133</v>
      </c>
      <c r="L270" s="40"/>
      <c r="M270" s="181" t="s">
        <v>19</v>
      </c>
      <c r="N270" s="182" t="s">
        <v>39</v>
      </c>
      <c r="O270" s="65"/>
      <c r="P270" s="183">
        <f>O270*H270</f>
        <v>0</v>
      </c>
      <c r="Q270" s="183">
        <v>1.5E-3</v>
      </c>
      <c r="R270" s="183">
        <f>Q270*H270</f>
        <v>2.83425E-2</v>
      </c>
      <c r="S270" s="183">
        <v>0</v>
      </c>
      <c r="T270" s="184">
        <f>S270*H270</f>
        <v>0</v>
      </c>
      <c r="U270" s="35"/>
      <c r="V270" s="35"/>
      <c r="W270" s="35"/>
      <c r="X270" s="35"/>
      <c r="Y270" s="35"/>
      <c r="Z270" s="35"/>
      <c r="AA270" s="35"/>
      <c r="AB270" s="35"/>
      <c r="AC270" s="35"/>
      <c r="AD270" s="35"/>
      <c r="AE270" s="35"/>
      <c r="AR270" s="185" t="s">
        <v>208</v>
      </c>
      <c r="AT270" s="185" t="s">
        <v>129</v>
      </c>
      <c r="AU270" s="185" t="s">
        <v>78</v>
      </c>
      <c r="AY270" s="18" t="s">
        <v>126</v>
      </c>
      <c r="BE270" s="186">
        <f>IF(N270="základní",J270,0)</f>
        <v>0</v>
      </c>
      <c r="BF270" s="186">
        <f>IF(N270="snížená",J270,0)</f>
        <v>0</v>
      </c>
      <c r="BG270" s="186">
        <f>IF(N270="zákl. přenesená",J270,0)</f>
        <v>0</v>
      </c>
      <c r="BH270" s="186">
        <f>IF(N270="sníž. přenesená",J270,0)</f>
        <v>0</v>
      </c>
      <c r="BI270" s="186">
        <f>IF(N270="nulová",J270,0)</f>
        <v>0</v>
      </c>
      <c r="BJ270" s="18" t="s">
        <v>76</v>
      </c>
      <c r="BK270" s="186">
        <f>ROUND(I270*H270,2)</f>
        <v>0</v>
      </c>
      <c r="BL270" s="18" t="s">
        <v>208</v>
      </c>
      <c r="BM270" s="185" t="s">
        <v>896</v>
      </c>
    </row>
    <row r="271" spans="1:65" s="2" customFormat="1" ht="11.25">
      <c r="A271" s="35"/>
      <c r="B271" s="36"/>
      <c r="C271" s="37"/>
      <c r="D271" s="187" t="s">
        <v>136</v>
      </c>
      <c r="E271" s="37"/>
      <c r="F271" s="188" t="s">
        <v>528</v>
      </c>
      <c r="G271" s="37"/>
      <c r="H271" s="37"/>
      <c r="I271" s="189"/>
      <c r="J271" s="37"/>
      <c r="K271" s="37"/>
      <c r="L271" s="40"/>
      <c r="M271" s="190"/>
      <c r="N271" s="191"/>
      <c r="O271" s="65"/>
      <c r="P271" s="65"/>
      <c r="Q271" s="65"/>
      <c r="R271" s="65"/>
      <c r="S271" s="65"/>
      <c r="T271" s="66"/>
      <c r="U271" s="35"/>
      <c r="V271" s="35"/>
      <c r="W271" s="35"/>
      <c r="X271" s="35"/>
      <c r="Y271" s="35"/>
      <c r="Z271" s="35"/>
      <c r="AA271" s="35"/>
      <c r="AB271" s="35"/>
      <c r="AC271" s="35"/>
      <c r="AD271" s="35"/>
      <c r="AE271" s="35"/>
      <c r="AT271" s="18" t="s">
        <v>136</v>
      </c>
      <c r="AU271" s="18" t="s">
        <v>78</v>
      </c>
    </row>
    <row r="272" spans="1:65" s="13" customFormat="1" ht="11.25">
      <c r="B272" s="192"/>
      <c r="C272" s="193"/>
      <c r="D272" s="194" t="s">
        <v>223</v>
      </c>
      <c r="E272" s="195" t="s">
        <v>19</v>
      </c>
      <c r="F272" s="196" t="s">
        <v>897</v>
      </c>
      <c r="G272" s="193"/>
      <c r="H272" s="197">
        <v>16.254999999999999</v>
      </c>
      <c r="I272" s="198"/>
      <c r="J272" s="193"/>
      <c r="K272" s="193"/>
      <c r="L272" s="199"/>
      <c r="M272" s="200"/>
      <c r="N272" s="201"/>
      <c r="O272" s="201"/>
      <c r="P272" s="201"/>
      <c r="Q272" s="201"/>
      <c r="R272" s="201"/>
      <c r="S272" s="201"/>
      <c r="T272" s="202"/>
      <c r="AT272" s="203" t="s">
        <v>223</v>
      </c>
      <c r="AU272" s="203" t="s">
        <v>78</v>
      </c>
      <c r="AV272" s="13" t="s">
        <v>78</v>
      </c>
      <c r="AW272" s="13" t="s">
        <v>30</v>
      </c>
      <c r="AX272" s="13" t="s">
        <v>68</v>
      </c>
      <c r="AY272" s="203" t="s">
        <v>126</v>
      </c>
    </row>
    <row r="273" spans="1:65" s="13" customFormat="1" ht="11.25">
      <c r="B273" s="192"/>
      <c r="C273" s="193"/>
      <c r="D273" s="194" t="s">
        <v>223</v>
      </c>
      <c r="E273" s="195" t="s">
        <v>19</v>
      </c>
      <c r="F273" s="196" t="s">
        <v>898</v>
      </c>
      <c r="G273" s="193"/>
      <c r="H273" s="197">
        <v>2.64</v>
      </c>
      <c r="I273" s="198"/>
      <c r="J273" s="193"/>
      <c r="K273" s="193"/>
      <c r="L273" s="199"/>
      <c r="M273" s="200"/>
      <c r="N273" s="201"/>
      <c r="O273" s="201"/>
      <c r="P273" s="201"/>
      <c r="Q273" s="201"/>
      <c r="R273" s="201"/>
      <c r="S273" s="201"/>
      <c r="T273" s="202"/>
      <c r="AT273" s="203" t="s">
        <v>223</v>
      </c>
      <c r="AU273" s="203" t="s">
        <v>78</v>
      </c>
      <c r="AV273" s="13" t="s">
        <v>78</v>
      </c>
      <c r="AW273" s="13" t="s">
        <v>30</v>
      </c>
      <c r="AX273" s="13" t="s">
        <v>68</v>
      </c>
      <c r="AY273" s="203" t="s">
        <v>126</v>
      </c>
    </row>
    <row r="274" spans="1:65" s="14" customFormat="1" ht="11.25">
      <c r="B274" s="204"/>
      <c r="C274" s="205"/>
      <c r="D274" s="194" t="s">
        <v>223</v>
      </c>
      <c r="E274" s="206" t="s">
        <v>19</v>
      </c>
      <c r="F274" s="207" t="s">
        <v>280</v>
      </c>
      <c r="G274" s="205"/>
      <c r="H274" s="208">
        <v>18.895</v>
      </c>
      <c r="I274" s="209"/>
      <c r="J274" s="205"/>
      <c r="K274" s="205"/>
      <c r="L274" s="210"/>
      <c r="M274" s="211"/>
      <c r="N274" s="212"/>
      <c r="O274" s="212"/>
      <c r="P274" s="212"/>
      <c r="Q274" s="212"/>
      <c r="R274" s="212"/>
      <c r="S274" s="212"/>
      <c r="T274" s="213"/>
      <c r="AT274" s="214" t="s">
        <v>223</v>
      </c>
      <c r="AU274" s="214" t="s">
        <v>78</v>
      </c>
      <c r="AV274" s="14" t="s">
        <v>134</v>
      </c>
      <c r="AW274" s="14" t="s">
        <v>30</v>
      </c>
      <c r="AX274" s="14" t="s">
        <v>76</v>
      </c>
      <c r="AY274" s="214" t="s">
        <v>126</v>
      </c>
    </row>
    <row r="275" spans="1:65" s="2" customFormat="1" ht="44.25" customHeight="1">
      <c r="A275" s="35"/>
      <c r="B275" s="36"/>
      <c r="C275" s="174" t="s">
        <v>495</v>
      </c>
      <c r="D275" s="174" t="s">
        <v>129</v>
      </c>
      <c r="E275" s="175" t="s">
        <v>899</v>
      </c>
      <c r="F275" s="176" t="s">
        <v>900</v>
      </c>
      <c r="G275" s="177" t="s">
        <v>235</v>
      </c>
      <c r="H275" s="178">
        <v>0.628</v>
      </c>
      <c r="I275" s="179"/>
      <c r="J275" s="180">
        <f>ROUND(I275*H275,2)</f>
        <v>0</v>
      </c>
      <c r="K275" s="176" t="s">
        <v>133</v>
      </c>
      <c r="L275" s="40"/>
      <c r="M275" s="181" t="s">
        <v>19</v>
      </c>
      <c r="N275" s="182" t="s">
        <v>39</v>
      </c>
      <c r="O275" s="65"/>
      <c r="P275" s="183">
        <f>O275*H275</f>
        <v>0</v>
      </c>
      <c r="Q275" s="183">
        <v>0</v>
      </c>
      <c r="R275" s="183">
        <f>Q275*H275</f>
        <v>0</v>
      </c>
      <c r="S275" s="183">
        <v>0</v>
      </c>
      <c r="T275" s="184">
        <f>S275*H275</f>
        <v>0</v>
      </c>
      <c r="U275" s="35"/>
      <c r="V275" s="35"/>
      <c r="W275" s="35"/>
      <c r="X275" s="35"/>
      <c r="Y275" s="35"/>
      <c r="Z275" s="35"/>
      <c r="AA275" s="35"/>
      <c r="AB275" s="35"/>
      <c r="AC275" s="35"/>
      <c r="AD275" s="35"/>
      <c r="AE275" s="35"/>
      <c r="AR275" s="185" t="s">
        <v>208</v>
      </c>
      <c r="AT275" s="185" t="s">
        <v>129</v>
      </c>
      <c r="AU275" s="185" t="s">
        <v>78</v>
      </c>
      <c r="AY275" s="18" t="s">
        <v>126</v>
      </c>
      <c r="BE275" s="186">
        <f>IF(N275="základní",J275,0)</f>
        <v>0</v>
      </c>
      <c r="BF275" s="186">
        <f>IF(N275="snížená",J275,0)</f>
        <v>0</v>
      </c>
      <c r="BG275" s="186">
        <f>IF(N275="zákl. přenesená",J275,0)</f>
        <v>0</v>
      </c>
      <c r="BH275" s="186">
        <f>IF(N275="sníž. přenesená",J275,0)</f>
        <v>0</v>
      </c>
      <c r="BI275" s="186">
        <f>IF(N275="nulová",J275,0)</f>
        <v>0</v>
      </c>
      <c r="BJ275" s="18" t="s">
        <v>76</v>
      </c>
      <c r="BK275" s="186">
        <f>ROUND(I275*H275,2)</f>
        <v>0</v>
      </c>
      <c r="BL275" s="18" t="s">
        <v>208</v>
      </c>
      <c r="BM275" s="185" t="s">
        <v>901</v>
      </c>
    </row>
    <row r="276" spans="1:65" s="2" customFormat="1" ht="11.25">
      <c r="A276" s="35"/>
      <c r="B276" s="36"/>
      <c r="C276" s="37"/>
      <c r="D276" s="187" t="s">
        <v>136</v>
      </c>
      <c r="E276" s="37"/>
      <c r="F276" s="188" t="s">
        <v>902</v>
      </c>
      <c r="G276" s="37"/>
      <c r="H276" s="37"/>
      <c r="I276" s="189"/>
      <c r="J276" s="37"/>
      <c r="K276" s="37"/>
      <c r="L276" s="40"/>
      <c r="M276" s="190"/>
      <c r="N276" s="191"/>
      <c r="O276" s="65"/>
      <c r="P276" s="65"/>
      <c r="Q276" s="65"/>
      <c r="R276" s="65"/>
      <c r="S276" s="65"/>
      <c r="T276" s="66"/>
      <c r="U276" s="35"/>
      <c r="V276" s="35"/>
      <c r="W276" s="35"/>
      <c r="X276" s="35"/>
      <c r="Y276" s="35"/>
      <c r="Z276" s="35"/>
      <c r="AA276" s="35"/>
      <c r="AB276" s="35"/>
      <c r="AC276" s="35"/>
      <c r="AD276" s="35"/>
      <c r="AE276" s="35"/>
      <c r="AT276" s="18" t="s">
        <v>136</v>
      </c>
      <c r="AU276" s="18" t="s">
        <v>78</v>
      </c>
    </row>
    <row r="277" spans="1:65" s="12" customFormat="1" ht="22.9" customHeight="1">
      <c r="B277" s="158"/>
      <c r="C277" s="159"/>
      <c r="D277" s="160" t="s">
        <v>67</v>
      </c>
      <c r="E277" s="172" t="s">
        <v>544</v>
      </c>
      <c r="F277" s="172" t="s">
        <v>545</v>
      </c>
      <c r="G277" s="159"/>
      <c r="H277" s="159"/>
      <c r="I277" s="162"/>
      <c r="J277" s="173">
        <f>BK277</f>
        <v>0</v>
      </c>
      <c r="K277" s="159"/>
      <c r="L277" s="164"/>
      <c r="M277" s="165"/>
      <c r="N277" s="166"/>
      <c r="O277" s="166"/>
      <c r="P277" s="167">
        <f>SUM(P278:P310)</f>
        <v>0</v>
      </c>
      <c r="Q277" s="166"/>
      <c r="R277" s="167">
        <f>SUM(R278:R310)</f>
        <v>1.5994299999999999</v>
      </c>
      <c r="S277" s="166"/>
      <c r="T277" s="168">
        <f>SUM(T278:T310)</f>
        <v>1.8607605</v>
      </c>
      <c r="AR277" s="169" t="s">
        <v>78</v>
      </c>
      <c r="AT277" s="170" t="s">
        <v>67</v>
      </c>
      <c r="AU277" s="170" t="s">
        <v>76</v>
      </c>
      <c r="AY277" s="169" t="s">
        <v>126</v>
      </c>
      <c r="BK277" s="171">
        <f>SUM(BK278:BK310)</f>
        <v>0</v>
      </c>
    </row>
    <row r="278" spans="1:65" s="2" customFormat="1" ht="24.2" customHeight="1">
      <c r="A278" s="35"/>
      <c r="B278" s="36"/>
      <c r="C278" s="174" t="s">
        <v>500</v>
      </c>
      <c r="D278" s="174" t="s">
        <v>129</v>
      </c>
      <c r="E278" s="175" t="s">
        <v>547</v>
      </c>
      <c r="F278" s="176" t="s">
        <v>548</v>
      </c>
      <c r="G278" s="177" t="s">
        <v>132</v>
      </c>
      <c r="H278" s="178">
        <v>47.25</v>
      </c>
      <c r="I278" s="179"/>
      <c r="J278" s="180">
        <f>ROUND(I278*H278,2)</f>
        <v>0</v>
      </c>
      <c r="K278" s="176" t="s">
        <v>133</v>
      </c>
      <c r="L278" s="40"/>
      <c r="M278" s="181" t="s">
        <v>19</v>
      </c>
      <c r="N278" s="182" t="s">
        <v>39</v>
      </c>
      <c r="O278" s="65"/>
      <c r="P278" s="183">
        <f>O278*H278</f>
        <v>0</v>
      </c>
      <c r="Q278" s="183">
        <v>2.9999999999999997E-4</v>
      </c>
      <c r="R278" s="183">
        <f>Q278*H278</f>
        <v>1.4174999999999998E-2</v>
      </c>
      <c r="S278" s="183">
        <v>0</v>
      </c>
      <c r="T278" s="184">
        <f>S278*H278</f>
        <v>0</v>
      </c>
      <c r="U278" s="35"/>
      <c r="V278" s="35"/>
      <c r="W278" s="35"/>
      <c r="X278" s="35"/>
      <c r="Y278" s="35"/>
      <c r="Z278" s="35"/>
      <c r="AA278" s="35"/>
      <c r="AB278" s="35"/>
      <c r="AC278" s="35"/>
      <c r="AD278" s="35"/>
      <c r="AE278" s="35"/>
      <c r="AR278" s="185" t="s">
        <v>208</v>
      </c>
      <c r="AT278" s="185" t="s">
        <v>129</v>
      </c>
      <c r="AU278" s="185" t="s">
        <v>78</v>
      </c>
      <c r="AY278" s="18" t="s">
        <v>126</v>
      </c>
      <c r="BE278" s="186">
        <f>IF(N278="základní",J278,0)</f>
        <v>0</v>
      </c>
      <c r="BF278" s="186">
        <f>IF(N278="snížená",J278,0)</f>
        <v>0</v>
      </c>
      <c r="BG278" s="186">
        <f>IF(N278="zákl. přenesená",J278,0)</f>
        <v>0</v>
      </c>
      <c r="BH278" s="186">
        <f>IF(N278="sníž. přenesená",J278,0)</f>
        <v>0</v>
      </c>
      <c r="BI278" s="186">
        <f>IF(N278="nulová",J278,0)</f>
        <v>0</v>
      </c>
      <c r="BJ278" s="18" t="s">
        <v>76</v>
      </c>
      <c r="BK278" s="186">
        <f>ROUND(I278*H278,2)</f>
        <v>0</v>
      </c>
      <c r="BL278" s="18" t="s">
        <v>208</v>
      </c>
      <c r="BM278" s="185" t="s">
        <v>903</v>
      </c>
    </row>
    <row r="279" spans="1:65" s="2" customFormat="1" ht="11.25">
      <c r="A279" s="35"/>
      <c r="B279" s="36"/>
      <c r="C279" s="37"/>
      <c r="D279" s="187" t="s">
        <v>136</v>
      </c>
      <c r="E279" s="37"/>
      <c r="F279" s="188" t="s">
        <v>550</v>
      </c>
      <c r="G279" s="37"/>
      <c r="H279" s="37"/>
      <c r="I279" s="189"/>
      <c r="J279" s="37"/>
      <c r="K279" s="37"/>
      <c r="L279" s="40"/>
      <c r="M279" s="190"/>
      <c r="N279" s="191"/>
      <c r="O279" s="65"/>
      <c r="P279" s="65"/>
      <c r="Q279" s="65"/>
      <c r="R279" s="65"/>
      <c r="S279" s="65"/>
      <c r="T279" s="66"/>
      <c r="U279" s="35"/>
      <c r="V279" s="35"/>
      <c r="W279" s="35"/>
      <c r="X279" s="35"/>
      <c r="Y279" s="35"/>
      <c r="Z279" s="35"/>
      <c r="AA279" s="35"/>
      <c r="AB279" s="35"/>
      <c r="AC279" s="35"/>
      <c r="AD279" s="35"/>
      <c r="AE279" s="35"/>
      <c r="AT279" s="18" t="s">
        <v>136</v>
      </c>
      <c r="AU279" s="18" t="s">
        <v>78</v>
      </c>
    </row>
    <row r="280" spans="1:65" s="13" customFormat="1" ht="11.25">
      <c r="B280" s="192"/>
      <c r="C280" s="193"/>
      <c r="D280" s="194" t="s">
        <v>223</v>
      </c>
      <c r="E280" s="195" t="s">
        <v>19</v>
      </c>
      <c r="F280" s="196" t="s">
        <v>904</v>
      </c>
      <c r="G280" s="193"/>
      <c r="H280" s="197">
        <v>36.33</v>
      </c>
      <c r="I280" s="198"/>
      <c r="J280" s="193"/>
      <c r="K280" s="193"/>
      <c r="L280" s="199"/>
      <c r="M280" s="200"/>
      <c r="N280" s="201"/>
      <c r="O280" s="201"/>
      <c r="P280" s="201"/>
      <c r="Q280" s="201"/>
      <c r="R280" s="201"/>
      <c r="S280" s="201"/>
      <c r="T280" s="202"/>
      <c r="AT280" s="203" t="s">
        <v>223</v>
      </c>
      <c r="AU280" s="203" t="s">
        <v>78</v>
      </c>
      <c r="AV280" s="13" t="s">
        <v>78</v>
      </c>
      <c r="AW280" s="13" t="s">
        <v>30</v>
      </c>
      <c r="AX280" s="13" t="s">
        <v>68</v>
      </c>
      <c r="AY280" s="203" t="s">
        <v>126</v>
      </c>
    </row>
    <row r="281" spans="1:65" s="13" customFormat="1" ht="11.25">
      <c r="B281" s="192"/>
      <c r="C281" s="193"/>
      <c r="D281" s="194" t="s">
        <v>223</v>
      </c>
      <c r="E281" s="195" t="s">
        <v>19</v>
      </c>
      <c r="F281" s="196" t="s">
        <v>905</v>
      </c>
      <c r="G281" s="193"/>
      <c r="H281" s="197">
        <v>10.92</v>
      </c>
      <c r="I281" s="198"/>
      <c r="J281" s="193"/>
      <c r="K281" s="193"/>
      <c r="L281" s="199"/>
      <c r="M281" s="200"/>
      <c r="N281" s="201"/>
      <c r="O281" s="201"/>
      <c r="P281" s="201"/>
      <c r="Q281" s="201"/>
      <c r="R281" s="201"/>
      <c r="S281" s="201"/>
      <c r="T281" s="202"/>
      <c r="AT281" s="203" t="s">
        <v>223</v>
      </c>
      <c r="AU281" s="203" t="s">
        <v>78</v>
      </c>
      <c r="AV281" s="13" t="s">
        <v>78</v>
      </c>
      <c r="AW281" s="13" t="s">
        <v>30</v>
      </c>
      <c r="AX281" s="13" t="s">
        <v>68</v>
      </c>
      <c r="AY281" s="203" t="s">
        <v>126</v>
      </c>
    </row>
    <row r="282" spans="1:65" s="14" customFormat="1" ht="11.25">
      <c r="B282" s="204"/>
      <c r="C282" s="205"/>
      <c r="D282" s="194" t="s">
        <v>223</v>
      </c>
      <c r="E282" s="206" t="s">
        <v>19</v>
      </c>
      <c r="F282" s="207" t="s">
        <v>280</v>
      </c>
      <c r="G282" s="205"/>
      <c r="H282" s="208">
        <v>47.25</v>
      </c>
      <c r="I282" s="209"/>
      <c r="J282" s="205"/>
      <c r="K282" s="205"/>
      <c r="L282" s="210"/>
      <c r="M282" s="211"/>
      <c r="N282" s="212"/>
      <c r="O282" s="212"/>
      <c r="P282" s="212"/>
      <c r="Q282" s="212"/>
      <c r="R282" s="212"/>
      <c r="S282" s="212"/>
      <c r="T282" s="213"/>
      <c r="AT282" s="214" t="s">
        <v>223</v>
      </c>
      <c r="AU282" s="214" t="s">
        <v>78</v>
      </c>
      <c r="AV282" s="14" t="s">
        <v>134</v>
      </c>
      <c r="AW282" s="14" t="s">
        <v>30</v>
      </c>
      <c r="AX282" s="14" t="s">
        <v>76</v>
      </c>
      <c r="AY282" s="214" t="s">
        <v>126</v>
      </c>
    </row>
    <row r="283" spans="1:65" s="2" customFormat="1" ht="24.2" customHeight="1">
      <c r="A283" s="35"/>
      <c r="B283" s="36"/>
      <c r="C283" s="174" t="s">
        <v>505</v>
      </c>
      <c r="D283" s="174" t="s">
        <v>129</v>
      </c>
      <c r="E283" s="175" t="s">
        <v>552</v>
      </c>
      <c r="F283" s="176" t="s">
        <v>553</v>
      </c>
      <c r="G283" s="177" t="s">
        <v>132</v>
      </c>
      <c r="H283" s="178">
        <v>14.6</v>
      </c>
      <c r="I283" s="179"/>
      <c r="J283" s="180">
        <f>ROUND(I283*H283,2)</f>
        <v>0</v>
      </c>
      <c r="K283" s="176" t="s">
        <v>133</v>
      </c>
      <c r="L283" s="40"/>
      <c r="M283" s="181" t="s">
        <v>19</v>
      </c>
      <c r="N283" s="182" t="s">
        <v>39</v>
      </c>
      <c r="O283" s="65"/>
      <c r="P283" s="183">
        <f>O283*H283</f>
        <v>0</v>
      </c>
      <c r="Q283" s="183">
        <v>1.5E-3</v>
      </c>
      <c r="R283" s="183">
        <f>Q283*H283</f>
        <v>2.1899999999999999E-2</v>
      </c>
      <c r="S283" s="183">
        <v>0</v>
      </c>
      <c r="T283" s="184">
        <f>S283*H283</f>
        <v>0</v>
      </c>
      <c r="U283" s="35"/>
      <c r="V283" s="35"/>
      <c r="W283" s="35"/>
      <c r="X283" s="35"/>
      <c r="Y283" s="35"/>
      <c r="Z283" s="35"/>
      <c r="AA283" s="35"/>
      <c r="AB283" s="35"/>
      <c r="AC283" s="35"/>
      <c r="AD283" s="35"/>
      <c r="AE283" s="35"/>
      <c r="AR283" s="185" t="s">
        <v>208</v>
      </c>
      <c r="AT283" s="185" t="s">
        <v>129</v>
      </c>
      <c r="AU283" s="185" t="s">
        <v>78</v>
      </c>
      <c r="AY283" s="18" t="s">
        <v>126</v>
      </c>
      <c r="BE283" s="186">
        <f>IF(N283="základní",J283,0)</f>
        <v>0</v>
      </c>
      <c r="BF283" s="186">
        <f>IF(N283="snížená",J283,0)</f>
        <v>0</v>
      </c>
      <c r="BG283" s="186">
        <f>IF(N283="zákl. přenesená",J283,0)</f>
        <v>0</v>
      </c>
      <c r="BH283" s="186">
        <f>IF(N283="sníž. přenesená",J283,0)</f>
        <v>0</v>
      </c>
      <c r="BI283" s="186">
        <f>IF(N283="nulová",J283,0)</f>
        <v>0</v>
      </c>
      <c r="BJ283" s="18" t="s">
        <v>76</v>
      </c>
      <c r="BK283" s="186">
        <f>ROUND(I283*H283,2)</f>
        <v>0</v>
      </c>
      <c r="BL283" s="18" t="s">
        <v>208</v>
      </c>
      <c r="BM283" s="185" t="s">
        <v>906</v>
      </c>
    </row>
    <row r="284" spans="1:65" s="2" customFormat="1" ht="11.25">
      <c r="A284" s="35"/>
      <c r="B284" s="36"/>
      <c r="C284" s="37"/>
      <c r="D284" s="187" t="s">
        <v>136</v>
      </c>
      <c r="E284" s="37"/>
      <c r="F284" s="188" t="s">
        <v>555</v>
      </c>
      <c r="G284" s="37"/>
      <c r="H284" s="37"/>
      <c r="I284" s="189"/>
      <c r="J284" s="37"/>
      <c r="K284" s="37"/>
      <c r="L284" s="40"/>
      <c r="M284" s="190"/>
      <c r="N284" s="191"/>
      <c r="O284" s="65"/>
      <c r="P284" s="65"/>
      <c r="Q284" s="65"/>
      <c r="R284" s="65"/>
      <c r="S284" s="65"/>
      <c r="T284" s="66"/>
      <c r="U284" s="35"/>
      <c r="V284" s="35"/>
      <c r="W284" s="35"/>
      <c r="X284" s="35"/>
      <c r="Y284" s="35"/>
      <c r="Z284" s="35"/>
      <c r="AA284" s="35"/>
      <c r="AB284" s="35"/>
      <c r="AC284" s="35"/>
      <c r="AD284" s="35"/>
      <c r="AE284" s="35"/>
      <c r="AT284" s="18" t="s">
        <v>136</v>
      </c>
      <c r="AU284" s="18" t="s">
        <v>78</v>
      </c>
    </row>
    <row r="285" spans="1:65" s="13" customFormat="1" ht="11.25">
      <c r="B285" s="192"/>
      <c r="C285" s="193"/>
      <c r="D285" s="194" t="s">
        <v>223</v>
      </c>
      <c r="E285" s="195" t="s">
        <v>19</v>
      </c>
      <c r="F285" s="196" t="s">
        <v>907</v>
      </c>
      <c r="G285" s="193"/>
      <c r="H285" s="197">
        <v>7.2</v>
      </c>
      <c r="I285" s="198"/>
      <c r="J285" s="193"/>
      <c r="K285" s="193"/>
      <c r="L285" s="199"/>
      <c r="M285" s="200"/>
      <c r="N285" s="201"/>
      <c r="O285" s="201"/>
      <c r="P285" s="201"/>
      <c r="Q285" s="201"/>
      <c r="R285" s="201"/>
      <c r="S285" s="201"/>
      <c r="T285" s="202"/>
      <c r="AT285" s="203" t="s">
        <v>223</v>
      </c>
      <c r="AU285" s="203" t="s">
        <v>78</v>
      </c>
      <c r="AV285" s="13" t="s">
        <v>78</v>
      </c>
      <c r="AW285" s="13" t="s">
        <v>30</v>
      </c>
      <c r="AX285" s="13" t="s">
        <v>68</v>
      </c>
      <c r="AY285" s="203" t="s">
        <v>126</v>
      </c>
    </row>
    <row r="286" spans="1:65" s="13" customFormat="1" ht="11.25">
      <c r="B286" s="192"/>
      <c r="C286" s="193"/>
      <c r="D286" s="194" t="s">
        <v>223</v>
      </c>
      <c r="E286" s="195" t="s">
        <v>19</v>
      </c>
      <c r="F286" s="196" t="s">
        <v>908</v>
      </c>
      <c r="G286" s="193"/>
      <c r="H286" s="197">
        <v>5.4</v>
      </c>
      <c r="I286" s="198"/>
      <c r="J286" s="193"/>
      <c r="K286" s="193"/>
      <c r="L286" s="199"/>
      <c r="M286" s="200"/>
      <c r="N286" s="201"/>
      <c r="O286" s="201"/>
      <c r="P286" s="201"/>
      <c r="Q286" s="201"/>
      <c r="R286" s="201"/>
      <c r="S286" s="201"/>
      <c r="T286" s="202"/>
      <c r="AT286" s="203" t="s">
        <v>223</v>
      </c>
      <c r="AU286" s="203" t="s">
        <v>78</v>
      </c>
      <c r="AV286" s="13" t="s">
        <v>78</v>
      </c>
      <c r="AW286" s="13" t="s">
        <v>30</v>
      </c>
      <c r="AX286" s="13" t="s">
        <v>68</v>
      </c>
      <c r="AY286" s="203" t="s">
        <v>126</v>
      </c>
    </row>
    <row r="287" spans="1:65" s="13" customFormat="1" ht="11.25">
      <c r="B287" s="192"/>
      <c r="C287" s="193"/>
      <c r="D287" s="194" t="s">
        <v>223</v>
      </c>
      <c r="E287" s="195" t="s">
        <v>19</v>
      </c>
      <c r="F287" s="196" t="s">
        <v>909</v>
      </c>
      <c r="G287" s="193"/>
      <c r="H287" s="197">
        <v>2</v>
      </c>
      <c r="I287" s="198"/>
      <c r="J287" s="193"/>
      <c r="K287" s="193"/>
      <c r="L287" s="199"/>
      <c r="M287" s="200"/>
      <c r="N287" s="201"/>
      <c r="O287" s="201"/>
      <c r="P287" s="201"/>
      <c r="Q287" s="201"/>
      <c r="R287" s="201"/>
      <c r="S287" s="201"/>
      <c r="T287" s="202"/>
      <c r="AT287" s="203" t="s">
        <v>223</v>
      </c>
      <c r="AU287" s="203" t="s">
        <v>78</v>
      </c>
      <c r="AV287" s="13" t="s">
        <v>78</v>
      </c>
      <c r="AW287" s="13" t="s">
        <v>30</v>
      </c>
      <c r="AX287" s="13" t="s">
        <v>68</v>
      </c>
      <c r="AY287" s="203" t="s">
        <v>126</v>
      </c>
    </row>
    <row r="288" spans="1:65" s="14" customFormat="1" ht="11.25">
      <c r="B288" s="204"/>
      <c r="C288" s="205"/>
      <c r="D288" s="194" t="s">
        <v>223</v>
      </c>
      <c r="E288" s="206" t="s">
        <v>19</v>
      </c>
      <c r="F288" s="207" t="s">
        <v>280</v>
      </c>
      <c r="G288" s="205"/>
      <c r="H288" s="208">
        <v>14.6</v>
      </c>
      <c r="I288" s="209"/>
      <c r="J288" s="205"/>
      <c r="K288" s="205"/>
      <c r="L288" s="210"/>
      <c r="M288" s="211"/>
      <c r="N288" s="212"/>
      <c r="O288" s="212"/>
      <c r="P288" s="212"/>
      <c r="Q288" s="212"/>
      <c r="R288" s="212"/>
      <c r="S288" s="212"/>
      <c r="T288" s="213"/>
      <c r="AT288" s="214" t="s">
        <v>223</v>
      </c>
      <c r="AU288" s="214" t="s">
        <v>78</v>
      </c>
      <c r="AV288" s="14" t="s">
        <v>134</v>
      </c>
      <c r="AW288" s="14" t="s">
        <v>30</v>
      </c>
      <c r="AX288" s="14" t="s">
        <v>76</v>
      </c>
      <c r="AY288" s="214" t="s">
        <v>126</v>
      </c>
    </row>
    <row r="289" spans="1:65" s="2" customFormat="1" ht="33" customHeight="1">
      <c r="A289" s="35"/>
      <c r="B289" s="36"/>
      <c r="C289" s="174" t="s">
        <v>510</v>
      </c>
      <c r="D289" s="174" t="s">
        <v>129</v>
      </c>
      <c r="E289" s="175" t="s">
        <v>557</v>
      </c>
      <c r="F289" s="176" t="s">
        <v>558</v>
      </c>
      <c r="G289" s="177" t="s">
        <v>132</v>
      </c>
      <c r="H289" s="178">
        <v>47.25</v>
      </c>
      <c r="I289" s="179"/>
      <c r="J289" s="180">
        <f>ROUND(I289*H289,2)</f>
        <v>0</v>
      </c>
      <c r="K289" s="176" t="s">
        <v>133</v>
      </c>
      <c r="L289" s="40"/>
      <c r="M289" s="181" t="s">
        <v>19</v>
      </c>
      <c r="N289" s="182" t="s">
        <v>39</v>
      </c>
      <c r="O289" s="65"/>
      <c r="P289" s="183">
        <f>O289*H289</f>
        <v>0</v>
      </c>
      <c r="Q289" s="183">
        <v>4.4999999999999997E-3</v>
      </c>
      <c r="R289" s="183">
        <f>Q289*H289</f>
        <v>0.21262499999999998</v>
      </c>
      <c r="S289" s="183">
        <v>0</v>
      </c>
      <c r="T289" s="184">
        <f>S289*H289</f>
        <v>0</v>
      </c>
      <c r="U289" s="35"/>
      <c r="V289" s="35"/>
      <c r="W289" s="35"/>
      <c r="X289" s="35"/>
      <c r="Y289" s="35"/>
      <c r="Z289" s="35"/>
      <c r="AA289" s="35"/>
      <c r="AB289" s="35"/>
      <c r="AC289" s="35"/>
      <c r="AD289" s="35"/>
      <c r="AE289" s="35"/>
      <c r="AR289" s="185" t="s">
        <v>208</v>
      </c>
      <c r="AT289" s="185" t="s">
        <v>129</v>
      </c>
      <c r="AU289" s="185" t="s">
        <v>78</v>
      </c>
      <c r="AY289" s="18" t="s">
        <v>126</v>
      </c>
      <c r="BE289" s="186">
        <f>IF(N289="základní",J289,0)</f>
        <v>0</v>
      </c>
      <c r="BF289" s="186">
        <f>IF(N289="snížená",J289,0)</f>
        <v>0</v>
      </c>
      <c r="BG289" s="186">
        <f>IF(N289="zákl. přenesená",J289,0)</f>
        <v>0</v>
      </c>
      <c r="BH289" s="186">
        <f>IF(N289="sníž. přenesená",J289,0)</f>
        <v>0</v>
      </c>
      <c r="BI289" s="186">
        <f>IF(N289="nulová",J289,0)</f>
        <v>0</v>
      </c>
      <c r="BJ289" s="18" t="s">
        <v>76</v>
      </c>
      <c r="BK289" s="186">
        <f>ROUND(I289*H289,2)</f>
        <v>0</v>
      </c>
      <c r="BL289" s="18" t="s">
        <v>208</v>
      </c>
      <c r="BM289" s="185" t="s">
        <v>910</v>
      </c>
    </row>
    <row r="290" spans="1:65" s="2" customFormat="1" ht="11.25">
      <c r="A290" s="35"/>
      <c r="B290" s="36"/>
      <c r="C290" s="37"/>
      <c r="D290" s="187" t="s">
        <v>136</v>
      </c>
      <c r="E290" s="37"/>
      <c r="F290" s="188" t="s">
        <v>560</v>
      </c>
      <c r="G290" s="37"/>
      <c r="H290" s="37"/>
      <c r="I290" s="189"/>
      <c r="J290" s="37"/>
      <c r="K290" s="37"/>
      <c r="L290" s="40"/>
      <c r="M290" s="190"/>
      <c r="N290" s="191"/>
      <c r="O290" s="65"/>
      <c r="P290" s="65"/>
      <c r="Q290" s="65"/>
      <c r="R290" s="65"/>
      <c r="S290" s="65"/>
      <c r="T290" s="66"/>
      <c r="U290" s="35"/>
      <c r="V290" s="35"/>
      <c r="W290" s="35"/>
      <c r="X290" s="35"/>
      <c r="Y290" s="35"/>
      <c r="Z290" s="35"/>
      <c r="AA290" s="35"/>
      <c r="AB290" s="35"/>
      <c r="AC290" s="35"/>
      <c r="AD290" s="35"/>
      <c r="AE290" s="35"/>
      <c r="AT290" s="18" t="s">
        <v>136</v>
      </c>
      <c r="AU290" s="18" t="s">
        <v>78</v>
      </c>
    </row>
    <row r="291" spans="1:65" s="13" customFormat="1" ht="11.25">
      <c r="B291" s="192"/>
      <c r="C291" s="193"/>
      <c r="D291" s="194" t="s">
        <v>223</v>
      </c>
      <c r="E291" s="195" t="s">
        <v>19</v>
      </c>
      <c r="F291" s="196" t="s">
        <v>904</v>
      </c>
      <c r="G291" s="193"/>
      <c r="H291" s="197">
        <v>36.33</v>
      </c>
      <c r="I291" s="198"/>
      <c r="J291" s="193"/>
      <c r="K291" s="193"/>
      <c r="L291" s="199"/>
      <c r="M291" s="200"/>
      <c r="N291" s="201"/>
      <c r="O291" s="201"/>
      <c r="P291" s="201"/>
      <c r="Q291" s="201"/>
      <c r="R291" s="201"/>
      <c r="S291" s="201"/>
      <c r="T291" s="202"/>
      <c r="AT291" s="203" t="s">
        <v>223</v>
      </c>
      <c r="AU291" s="203" t="s">
        <v>78</v>
      </c>
      <c r="AV291" s="13" t="s">
        <v>78</v>
      </c>
      <c r="AW291" s="13" t="s">
        <v>30</v>
      </c>
      <c r="AX291" s="13" t="s">
        <v>68</v>
      </c>
      <c r="AY291" s="203" t="s">
        <v>126</v>
      </c>
    </row>
    <row r="292" spans="1:65" s="13" customFormat="1" ht="11.25">
      <c r="B292" s="192"/>
      <c r="C292" s="193"/>
      <c r="D292" s="194" t="s">
        <v>223</v>
      </c>
      <c r="E292" s="195" t="s">
        <v>19</v>
      </c>
      <c r="F292" s="196" t="s">
        <v>905</v>
      </c>
      <c r="G292" s="193"/>
      <c r="H292" s="197">
        <v>10.92</v>
      </c>
      <c r="I292" s="198"/>
      <c r="J292" s="193"/>
      <c r="K292" s="193"/>
      <c r="L292" s="199"/>
      <c r="M292" s="200"/>
      <c r="N292" s="201"/>
      <c r="O292" s="201"/>
      <c r="P292" s="201"/>
      <c r="Q292" s="201"/>
      <c r="R292" s="201"/>
      <c r="S292" s="201"/>
      <c r="T292" s="202"/>
      <c r="AT292" s="203" t="s">
        <v>223</v>
      </c>
      <c r="AU292" s="203" t="s">
        <v>78</v>
      </c>
      <c r="AV292" s="13" t="s">
        <v>78</v>
      </c>
      <c r="AW292" s="13" t="s">
        <v>30</v>
      </c>
      <c r="AX292" s="13" t="s">
        <v>68</v>
      </c>
      <c r="AY292" s="203" t="s">
        <v>126</v>
      </c>
    </row>
    <row r="293" spans="1:65" s="14" customFormat="1" ht="11.25">
      <c r="B293" s="204"/>
      <c r="C293" s="205"/>
      <c r="D293" s="194" t="s">
        <v>223</v>
      </c>
      <c r="E293" s="206" t="s">
        <v>19</v>
      </c>
      <c r="F293" s="207" t="s">
        <v>280</v>
      </c>
      <c r="G293" s="205"/>
      <c r="H293" s="208">
        <v>47.25</v>
      </c>
      <c r="I293" s="209"/>
      <c r="J293" s="205"/>
      <c r="K293" s="205"/>
      <c r="L293" s="210"/>
      <c r="M293" s="211"/>
      <c r="N293" s="212"/>
      <c r="O293" s="212"/>
      <c r="P293" s="212"/>
      <c r="Q293" s="212"/>
      <c r="R293" s="212"/>
      <c r="S293" s="212"/>
      <c r="T293" s="213"/>
      <c r="AT293" s="214" t="s">
        <v>223</v>
      </c>
      <c r="AU293" s="214" t="s">
        <v>78</v>
      </c>
      <c r="AV293" s="14" t="s">
        <v>134</v>
      </c>
      <c r="AW293" s="14" t="s">
        <v>30</v>
      </c>
      <c r="AX293" s="14" t="s">
        <v>76</v>
      </c>
      <c r="AY293" s="214" t="s">
        <v>126</v>
      </c>
    </row>
    <row r="294" spans="1:65" s="2" customFormat="1" ht="24.2" customHeight="1">
      <c r="A294" s="35"/>
      <c r="B294" s="36"/>
      <c r="C294" s="174" t="s">
        <v>514</v>
      </c>
      <c r="D294" s="174" t="s">
        <v>129</v>
      </c>
      <c r="E294" s="175" t="s">
        <v>911</v>
      </c>
      <c r="F294" s="176" t="s">
        <v>912</v>
      </c>
      <c r="G294" s="177" t="s">
        <v>132</v>
      </c>
      <c r="H294" s="178">
        <v>14.875</v>
      </c>
      <c r="I294" s="179"/>
      <c r="J294" s="180">
        <f>ROUND(I294*H294,2)</f>
        <v>0</v>
      </c>
      <c r="K294" s="176" t="s">
        <v>133</v>
      </c>
      <c r="L294" s="40"/>
      <c r="M294" s="181" t="s">
        <v>19</v>
      </c>
      <c r="N294" s="182" t="s">
        <v>39</v>
      </c>
      <c r="O294" s="65"/>
      <c r="P294" s="183">
        <f>O294*H294</f>
        <v>0</v>
      </c>
      <c r="Q294" s="183">
        <v>0</v>
      </c>
      <c r="R294" s="183">
        <f>Q294*H294</f>
        <v>0</v>
      </c>
      <c r="S294" s="183">
        <v>8.1500000000000003E-2</v>
      </c>
      <c r="T294" s="184">
        <f>S294*H294</f>
        <v>1.2123125000000001</v>
      </c>
      <c r="U294" s="35"/>
      <c r="V294" s="35"/>
      <c r="W294" s="35"/>
      <c r="X294" s="35"/>
      <c r="Y294" s="35"/>
      <c r="Z294" s="35"/>
      <c r="AA294" s="35"/>
      <c r="AB294" s="35"/>
      <c r="AC294" s="35"/>
      <c r="AD294" s="35"/>
      <c r="AE294" s="35"/>
      <c r="AR294" s="185" t="s">
        <v>208</v>
      </c>
      <c r="AT294" s="185" t="s">
        <v>129</v>
      </c>
      <c r="AU294" s="185" t="s">
        <v>78</v>
      </c>
      <c r="AY294" s="18" t="s">
        <v>126</v>
      </c>
      <c r="BE294" s="186">
        <f>IF(N294="základní",J294,0)</f>
        <v>0</v>
      </c>
      <c r="BF294" s="186">
        <f>IF(N294="snížená",J294,0)</f>
        <v>0</v>
      </c>
      <c r="BG294" s="186">
        <f>IF(N294="zákl. přenesená",J294,0)</f>
        <v>0</v>
      </c>
      <c r="BH294" s="186">
        <f>IF(N294="sníž. přenesená",J294,0)</f>
        <v>0</v>
      </c>
      <c r="BI294" s="186">
        <f>IF(N294="nulová",J294,0)</f>
        <v>0</v>
      </c>
      <c r="BJ294" s="18" t="s">
        <v>76</v>
      </c>
      <c r="BK294" s="186">
        <f>ROUND(I294*H294,2)</f>
        <v>0</v>
      </c>
      <c r="BL294" s="18" t="s">
        <v>208</v>
      </c>
      <c r="BM294" s="185" t="s">
        <v>913</v>
      </c>
    </row>
    <row r="295" spans="1:65" s="2" customFormat="1" ht="11.25">
      <c r="A295" s="35"/>
      <c r="B295" s="36"/>
      <c r="C295" s="37"/>
      <c r="D295" s="187" t="s">
        <v>136</v>
      </c>
      <c r="E295" s="37"/>
      <c r="F295" s="188" t="s">
        <v>914</v>
      </c>
      <c r="G295" s="37"/>
      <c r="H295" s="37"/>
      <c r="I295" s="189"/>
      <c r="J295" s="37"/>
      <c r="K295" s="37"/>
      <c r="L295" s="40"/>
      <c r="M295" s="190"/>
      <c r="N295" s="191"/>
      <c r="O295" s="65"/>
      <c r="P295" s="65"/>
      <c r="Q295" s="65"/>
      <c r="R295" s="65"/>
      <c r="S295" s="65"/>
      <c r="T295" s="66"/>
      <c r="U295" s="35"/>
      <c r="V295" s="35"/>
      <c r="W295" s="35"/>
      <c r="X295" s="35"/>
      <c r="Y295" s="35"/>
      <c r="Z295" s="35"/>
      <c r="AA295" s="35"/>
      <c r="AB295" s="35"/>
      <c r="AC295" s="35"/>
      <c r="AD295" s="35"/>
      <c r="AE295" s="35"/>
      <c r="AT295" s="18" t="s">
        <v>136</v>
      </c>
      <c r="AU295" s="18" t="s">
        <v>78</v>
      </c>
    </row>
    <row r="296" spans="1:65" s="13" customFormat="1" ht="11.25">
      <c r="B296" s="192"/>
      <c r="C296" s="193"/>
      <c r="D296" s="194" t="s">
        <v>223</v>
      </c>
      <c r="E296" s="195" t="s">
        <v>19</v>
      </c>
      <c r="F296" s="196" t="s">
        <v>886</v>
      </c>
      <c r="G296" s="193"/>
      <c r="H296" s="197">
        <v>13.275</v>
      </c>
      <c r="I296" s="198"/>
      <c r="J296" s="193"/>
      <c r="K296" s="193"/>
      <c r="L296" s="199"/>
      <c r="M296" s="200"/>
      <c r="N296" s="201"/>
      <c r="O296" s="201"/>
      <c r="P296" s="201"/>
      <c r="Q296" s="201"/>
      <c r="R296" s="201"/>
      <c r="S296" s="201"/>
      <c r="T296" s="202"/>
      <c r="AT296" s="203" t="s">
        <v>223</v>
      </c>
      <c r="AU296" s="203" t="s">
        <v>78</v>
      </c>
      <c r="AV296" s="13" t="s">
        <v>78</v>
      </c>
      <c r="AW296" s="13" t="s">
        <v>30</v>
      </c>
      <c r="AX296" s="13" t="s">
        <v>68</v>
      </c>
      <c r="AY296" s="203" t="s">
        <v>126</v>
      </c>
    </row>
    <row r="297" spans="1:65" s="13" customFormat="1" ht="11.25">
      <c r="B297" s="192"/>
      <c r="C297" s="193"/>
      <c r="D297" s="194" t="s">
        <v>223</v>
      </c>
      <c r="E297" s="195" t="s">
        <v>19</v>
      </c>
      <c r="F297" s="196" t="s">
        <v>887</v>
      </c>
      <c r="G297" s="193"/>
      <c r="H297" s="197">
        <v>1.6</v>
      </c>
      <c r="I297" s="198"/>
      <c r="J297" s="193"/>
      <c r="K297" s="193"/>
      <c r="L297" s="199"/>
      <c r="M297" s="200"/>
      <c r="N297" s="201"/>
      <c r="O297" s="201"/>
      <c r="P297" s="201"/>
      <c r="Q297" s="201"/>
      <c r="R297" s="201"/>
      <c r="S297" s="201"/>
      <c r="T297" s="202"/>
      <c r="AT297" s="203" t="s">
        <v>223</v>
      </c>
      <c r="AU297" s="203" t="s">
        <v>78</v>
      </c>
      <c r="AV297" s="13" t="s">
        <v>78</v>
      </c>
      <c r="AW297" s="13" t="s">
        <v>30</v>
      </c>
      <c r="AX297" s="13" t="s">
        <v>68</v>
      </c>
      <c r="AY297" s="203" t="s">
        <v>126</v>
      </c>
    </row>
    <row r="298" spans="1:65" s="14" customFormat="1" ht="11.25">
      <c r="B298" s="204"/>
      <c r="C298" s="205"/>
      <c r="D298" s="194" t="s">
        <v>223</v>
      </c>
      <c r="E298" s="206" t="s">
        <v>19</v>
      </c>
      <c r="F298" s="207" t="s">
        <v>280</v>
      </c>
      <c r="G298" s="205"/>
      <c r="H298" s="208">
        <v>14.875</v>
      </c>
      <c r="I298" s="209"/>
      <c r="J298" s="205"/>
      <c r="K298" s="205"/>
      <c r="L298" s="210"/>
      <c r="M298" s="211"/>
      <c r="N298" s="212"/>
      <c r="O298" s="212"/>
      <c r="P298" s="212"/>
      <c r="Q298" s="212"/>
      <c r="R298" s="212"/>
      <c r="S298" s="212"/>
      <c r="T298" s="213"/>
      <c r="AT298" s="214" t="s">
        <v>223</v>
      </c>
      <c r="AU298" s="214" t="s">
        <v>78</v>
      </c>
      <c r="AV298" s="14" t="s">
        <v>134</v>
      </c>
      <c r="AW298" s="14" t="s">
        <v>30</v>
      </c>
      <c r="AX298" s="14" t="s">
        <v>76</v>
      </c>
      <c r="AY298" s="214" t="s">
        <v>126</v>
      </c>
    </row>
    <row r="299" spans="1:65" s="2" customFormat="1" ht="21.75" customHeight="1">
      <c r="A299" s="35"/>
      <c r="B299" s="36"/>
      <c r="C299" s="174" t="s">
        <v>519</v>
      </c>
      <c r="D299" s="174" t="s">
        <v>129</v>
      </c>
      <c r="E299" s="175" t="s">
        <v>915</v>
      </c>
      <c r="F299" s="176" t="s">
        <v>916</v>
      </c>
      <c r="G299" s="177" t="s">
        <v>132</v>
      </c>
      <c r="H299" s="178">
        <v>23.84</v>
      </c>
      <c r="I299" s="179"/>
      <c r="J299" s="180">
        <f>ROUND(I299*H299,2)</f>
        <v>0</v>
      </c>
      <c r="K299" s="176" t="s">
        <v>133</v>
      </c>
      <c r="L299" s="40"/>
      <c r="M299" s="181" t="s">
        <v>19</v>
      </c>
      <c r="N299" s="182" t="s">
        <v>39</v>
      </c>
      <c r="O299" s="65"/>
      <c r="P299" s="183">
        <f>O299*H299</f>
        <v>0</v>
      </c>
      <c r="Q299" s="183">
        <v>0</v>
      </c>
      <c r="R299" s="183">
        <f>Q299*H299</f>
        <v>0</v>
      </c>
      <c r="S299" s="183">
        <v>2.7199999999999998E-2</v>
      </c>
      <c r="T299" s="184">
        <f>S299*H299</f>
        <v>0.64844799999999991</v>
      </c>
      <c r="U299" s="35"/>
      <c r="V299" s="35"/>
      <c r="W299" s="35"/>
      <c r="X299" s="35"/>
      <c r="Y299" s="35"/>
      <c r="Z299" s="35"/>
      <c r="AA299" s="35"/>
      <c r="AB299" s="35"/>
      <c r="AC299" s="35"/>
      <c r="AD299" s="35"/>
      <c r="AE299" s="35"/>
      <c r="AR299" s="185" t="s">
        <v>208</v>
      </c>
      <c r="AT299" s="185" t="s">
        <v>129</v>
      </c>
      <c r="AU299" s="185" t="s">
        <v>78</v>
      </c>
      <c r="AY299" s="18" t="s">
        <v>126</v>
      </c>
      <c r="BE299" s="186">
        <f>IF(N299="základní",J299,0)</f>
        <v>0</v>
      </c>
      <c r="BF299" s="186">
        <f>IF(N299="snížená",J299,0)</f>
        <v>0</v>
      </c>
      <c r="BG299" s="186">
        <f>IF(N299="zákl. přenesená",J299,0)</f>
        <v>0</v>
      </c>
      <c r="BH299" s="186">
        <f>IF(N299="sníž. přenesená",J299,0)</f>
        <v>0</v>
      </c>
      <c r="BI299" s="186">
        <f>IF(N299="nulová",J299,0)</f>
        <v>0</v>
      </c>
      <c r="BJ299" s="18" t="s">
        <v>76</v>
      </c>
      <c r="BK299" s="186">
        <f>ROUND(I299*H299,2)</f>
        <v>0</v>
      </c>
      <c r="BL299" s="18" t="s">
        <v>208</v>
      </c>
      <c r="BM299" s="185" t="s">
        <v>917</v>
      </c>
    </row>
    <row r="300" spans="1:65" s="2" customFormat="1" ht="11.25">
      <c r="A300" s="35"/>
      <c r="B300" s="36"/>
      <c r="C300" s="37"/>
      <c r="D300" s="187" t="s">
        <v>136</v>
      </c>
      <c r="E300" s="37"/>
      <c r="F300" s="188" t="s">
        <v>918</v>
      </c>
      <c r="G300" s="37"/>
      <c r="H300" s="37"/>
      <c r="I300" s="189"/>
      <c r="J300" s="37"/>
      <c r="K300" s="37"/>
      <c r="L300" s="40"/>
      <c r="M300" s="190"/>
      <c r="N300" s="191"/>
      <c r="O300" s="65"/>
      <c r="P300" s="65"/>
      <c r="Q300" s="65"/>
      <c r="R300" s="65"/>
      <c r="S300" s="65"/>
      <c r="T300" s="66"/>
      <c r="U300" s="35"/>
      <c r="V300" s="35"/>
      <c r="W300" s="35"/>
      <c r="X300" s="35"/>
      <c r="Y300" s="35"/>
      <c r="Z300" s="35"/>
      <c r="AA300" s="35"/>
      <c r="AB300" s="35"/>
      <c r="AC300" s="35"/>
      <c r="AD300" s="35"/>
      <c r="AE300" s="35"/>
      <c r="AT300" s="18" t="s">
        <v>136</v>
      </c>
      <c r="AU300" s="18" t="s">
        <v>78</v>
      </c>
    </row>
    <row r="301" spans="1:65" s="13" customFormat="1" ht="11.25">
      <c r="B301" s="192"/>
      <c r="C301" s="193"/>
      <c r="D301" s="194" t="s">
        <v>223</v>
      </c>
      <c r="E301" s="195" t="s">
        <v>19</v>
      </c>
      <c r="F301" s="196" t="s">
        <v>919</v>
      </c>
      <c r="G301" s="193"/>
      <c r="H301" s="197">
        <v>23.84</v>
      </c>
      <c r="I301" s="198"/>
      <c r="J301" s="193"/>
      <c r="K301" s="193"/>
      <c r="L301" s="199"/>
      <c r="M301" s="200"/>
      <c r="N301" s="201"/>
      <c r="O301" s="201"/>
      <c r="P301" s="201"/>
      <c r="Q301" s="201"/>
      <c r="R301" s="201"/>
      <c r="S301" s="201"/>
      <c r="T301" s="202"/>
      <c r="AT301" s="203" t="s">
        <v>223</v>
      </c>
      <c r="AU301" s="203" t="s">
        <v>78</v>
      </c>
      <c r="AV301" s="13" t="s">
        <v>78</v>
      </c>
      <c r="AW301" s="13" t="s">
        <v>30</v>
      </c>
      <c r="AX301" s="13" t="s">
        <v>76</v>
      </c>
      <c r="AY301" s="203" t="s">
        <v>126</v>
      </c>
    </row>
    <row r="302" spans="1:65" s="2" customFormat="1" ht="37.9" customHeight="1">
      <c r="A302" s="35"/>
      <c r="B302" s="36"/>
      <c r="C302" s="174" t="s">
        <v>524</v>
      </c>
      <c r="D302" s="174" t="s">
        <v>129</v>
      </c>
      <c r="E302" s="175" t="s">
        <v>920</v>
      </c>
      <c r="F302" s="176" t="s">
        <v>921</v>
      </c>
      <c r="G302" s="177" t="s">
        <v>132</v>
      </c>
      <c r="H302" s="178">
        <v>42.21</v>
      </c>
      <c r="I302" s="179"/>
      <c r="J302" s="180">
        <f>ROUND(I302*H302,2)</f>
        <v>0</v>
      </c>
      <c r="K302" s="176" t="s">
        <v>133</v>
      </c>
      <c r="L302" s="40"/>
      <c r="M302" s="181" t="s">
        <v>19</v>
      </c>
      <c r="N302" s="182" t="s">
        <v>39</v>
      </c>
      <c r="O302" s="65"/>
      <c r="P302" s="183">
        <f>O302*H302</f>
        <v>0</v>
      </c>
      <c r="Q302" s="183">
        <v>8.9999999999999993E-3</v>
      </c>
      <c r="R302" s="183">
        <f>Q302*H302</f>
        <v>0.37989000000000001</v>
      </c>
      <c r="S302" s="183">
        <v>0</v>
      </c>
      <c r="T302" s="184">
        <f>S302*H302</f>
        <v>0</v>
      </c>
      <c r="U302" s="35"/>
      <c r="V302" s="35"/>
      <c r="W302" s="35"/>
      <c r="X302" s="35"/>
      <c r="Y302" s="35"/>
      <c r="Z302" s="35"/>
      <c r="AA302" s="35"/>
      <c r="AB302" s="35"/>
      <c r="AC302" s="35"/>
      <c r="AD302" s="35"/>
      <c r="AE302" s="35"/>
      <c r="AR302" s="185" t="s">
        <v>208</v>
      </c>
      <c r="AT302" s="185" t="s">
        <v>129</v>
      </c>
      <c r="AU302" s="185" t="s">
        <v>78</v>
      </c>
      <c r="AY302" s="18" t="s">
        <v>126</v>
      </c>
      <c r="BE302" s="186">
        <f>IF(N302="základní",J302,0)</f>
        <v>0</v>
      </c>
      <c r="BF302" s="186">
        <f>IF(N302="snížená",J302,0)</f>
        <v>0</v>
      </c>
      <c r="BG302" s="186">
        <f>IF(N302="zákl. přenesená",J302,0)</f>
        <v>0</v>
      </c>
      <c r="BH302" s="186">
        <f>IF(N302="sníž. přenesená",J302,0)</f>
        <v>0</v>
      </c>
      <c r="BI302" s="186">
        <f>IF(N302="nulová",J302,0)</f>
        <v>0</v>
      </c>
      <c r="BJ302" s="18" t="s">
        <v>76</v>
      </c>
      <c r="BK302" s="186">
        <f>ROUND(I302*H302,2)</f>
        <v>0</v>
      </c>
      <c r="BL302" s="18" t="s">
        <v>208</v>
      </c>
      <c r="BM302" s="185" t="s">
        <v>922</v>
      </c>
    </row>
    <row r="303" spans="1:65" s="2" customFormat="1" ht="11.25">
      <c r="A303" s="35"/>
      <c r="B303" s="36"/>
      <c r="C303" s="37"/>
      <c r="D303" s="187" t="s">
        <v>136</v>
      </c>
      <c r="E303" s="37"/>
      <c r="F303" s="188" t="s">
        <v>923</v>
      </c>
      <c r="G303" s="37"/>
      <c r="H303" s="37"/>
      <c r="I303" s="189"/>
      <c r="J303" s="37"/>
      <c r="K303" s="37"/>
      <c r="L303" s="40"/>
      <c r="M303" s="190"/>
      <c r="N303" s="191"/>
      <c r="O303" s="65"/>
      <c r="P303" s="65"/>
      <c r="Q303" s="65"/>
      <c r="R303" s="65"/>
      <c r="S303" s="65"/>
      <c r="T303" s="66"/>
      <c r="U303" s="35"/>
      <c r="V303" s="35"/>
      <c r="W303" s="35"/>
      <c r="X303" s="35"/>
      <c r="Y303" s="35"/>
      <c r="Z303" s="35"/>
      <c r="AA303" s="35"/>
      <c r="AB303" s="35"/>
      <c r="AC303" s="35"/>
      <c r="AD303" s="35"/>
      <c r="AE303" s="35"/>
      <c r="AT303" s="18" t="s">
        <v>136</v>
      </c>
      <c r="AU303" s="18" t="s">
        <v>78</v>
      </c>
    </row>
    <row r="304" spans="1:65" s="13" customFormat="1" ht="11.25">
      <c r="B304" s="192"/>
      <c r="C304" s="193"/>
      <c r="D304" s="194" t="s">
        <v>223</v>
      </c>
      <c r="E304" s="195" t="s">
        <v>19</v>
      </c>
      <c r="F304" s="196" t="s">
        <v>924</v>
      </c>
      <c r="G304" s="193"/>
      <c r="H304" s="197">
        <v>31.29</v>
      </c>
      <c r="I304" s="198"/>
      <c r="J304" s="193"/>
      <c r="K304" s="193"/>
      <c r="L304" s="199"/>
      <c r="M304" s="200"/>
      <c r="N304" s="201"/>
      <c r="O304" s="201"/>
      <c r="P304" s="201"/>
      <c r="Q304" s="201"/>
      <c r="R304" s="201"/>
      <c r="S304" s="201"/>
      <c r="T304" s="202"/>
      <c r="AT304" s="203" t="s">
        <v>223</v>
      </c>
      <c r="AU304" s="203" t="s">
        <v>78</v>
      </c>
      <c r="AV304" s="13" t="s">
        <v>78</v>
      </c>
      <c r="AW304" s="13" t="s">
        <v>30</v>
      </c>
      <c r="AX304" s="13" t="s">
        <v>68</v>
      </c>
      <c r="AY304" s="203" t="s">
        <v>126</v>
      </c>
    </row>
    <row r="305" spans="1:65" s="13" customFormat="1" ht="11.25">
      <c r="B305" s="192"/>
      <c r="C305" s="193"/>
      <c r="D305" s="194" t="s">
        <v>223</v>
      </c>
      <c r="E305" s="195" t="s">
        <v>19</v>
      </c>
      <c r="F305" s="196" t="s">
        <v>905</v>
      </c>
      <c r="G305" s="193"/>
      <c r="H305" s="197">
        <v>10.92</v>
      </c>
      <c r="I305" s="198"/>
      <c r="J305" s="193"/>
      <c r="K305" s="193"/>
      <c r="L305" s="199"/>
      <c r="M305" s="200"/>
      <c r="N305" s="201"/>
      <c r="O305" s="201"/>
      <c r="P305" s="201"/>
      <c r="Q305" s="201"/>
      <c r="R305" s="201"/>
      <c r="S305" s="201"/>
      <c r="T305" s="202"/>
      <c r="AT305" s="203" t="s">
        <v>223</v>
      </c>
      <c r="AU305" s="203" t="s">
        <v>78</v>
      </c>
      <c r="AV305" s="13" t="s">
        <v>78</v>
      </c>
      <c r="AW305" s="13" t="s">
        <v>30</v>
      </c>
      <c r="AX305" s="13" t="s">
        <v>68</v>
      </c>
      <c r="AY305" s="203" t="s">
        <v>126</v>
      </c>
    </row>
    <row r="306" spans="1:65" s="14" customFormat="1" ht="11.25">
      <c r="B306" s="204"/>
      <c r="C306" s="205"/>
      <c r="D306" s="194" t="s">
        <v>223</v>
      </c>
      <c r="E306" s="206" t="s">
        <v>19</v>
      </c>
      <c r="F306" s="207" t="s">
        <v>280</v>
      </c>
      <c r="G306" s="205"/>
      <c r="H306" s="208">
        <v>42.21</v>
      </c>
      <c r="I306" s="209"/>
      <c r="J306" s="205"/>
      <c r="K306" s="205"/>
      <c r="L306" s="210"/>
      <c r="M306" s="211"/>
      <c r="N306" s="212"/>
      <c r="O306" s="212"/>
      <c r="P306" s="212"/>
      <c r="Q306" s="212"/>
      <c r="R306" s="212"/>
      <c r="S306" s="212"/>
      <c r="T306" s="213"/>
      <c r="AT306" s="214" t="s">
        <v>223</v>
      </c>
      <c r="AU306" s="214" t="s">
        <v>78</v>
      </c>
      <c r="AV306" s="14" t="s">
        <v>134</v>
      </c>
      <c r="AW306" s="14" t="s">
        <v>30</v>
      </c>
      <c r="AX306" s="14" t="s">
        <v>76</v>
      </c>
      <c r="AY306" s="214" t="s">
        <v>126</v>
      </c>
    </row>
    <row r="307" spans="1:65" s="2" customFormat="1" ht="24.2" customHeight="1">
      <c r="A307" s="35"/>
      <c r="B307" s="36"/>
      <c r="C307" s="216" t="s">
        <v>529</v>
      </c>
      <c r="D307" s="216" t="s">
        <v>342</v>
      </c>
      <c r="E307" s="217" t="s">
        <v>925</v>
      </c>
      <c r="F307" s="218" t="s">
        <v>926</v>
      </c>
      <c r="G307" s="219" t="s">
        <v>132</v>
      </c>
      <c r="H307" s="220">
        <v>48.542000000000002</v>
      </c>
      <c r="I307" s="221"/>
      <c r="J307" s="222">
        <f>ROUND(I307*H307,2)</f>
        <v>0</v>
      </c>
      <c r="K307" s="218" t="s">
        <v>133</v>
      </c>
      <c r="L307" s="223"/>
      <c r="M307" s="224" t="s">
        <v>19</v>
      </c>
      <c r="N307" s="225" t="s">
        <v>39</v>
      </c>
      <c r="O307" s="65"/>
      <c r="P307" s="183">
        <f>O307*H307</f>
        <v>0</v>
      </c>
      <c r="Q307" s="183">
        <v>0.02</v>
      </c>
      <c r="R307" s="183">
        <f>Q307*H307</f>
        <v>0.97084000000000004</v>
      </c>
      <c r="S307" s="183">
        <v>0</v>
      </c>
      <c r="T307" s="184">
        <f>S307*H307</f>
        <v>0</v>
      </c>
      <c r="U307" s="35"/>
      <c r="V307" s="35"/>
      <c r="W307" s="35"/>
      <c r="X307" s="35"/>
      <c r="Y307" s="35"/>
      <c r="Z307" s="35"/>
      <c r="AA307" s="35"/>
      <c r="AB307" s="35"/>
      <c r="AC307" s="35"/>
      <c r="AD307" s="35"/>
      <c r="AE307" s="35"/>
      <c r="AR307" s="185" t="s">
        <v>301</v>
      </c>
      <c r="AT307" s="185" t="s">
        <v>342</v>
      </c>
      <c r="AU307" s="185" t="s">
        <v>78</v>
      </c>
      <c r="AY307" s="18" t="s">
        <v>126</v>
      </c>
      <c r="BE307" s="186">
        <f>IF(N307="základní",J307,0)</f>
        <v>0</v>
      </c>
      <c r="BF307" s="186">
        <f>IF(N307="snížená",J307,0)</f>
        <v>0</v>
      </c>
      <c r="BG307" s="186">
        <f>IF(N307="zákl. přenesená",J307,0)</f>
        <v>0</v>
      </c>
      <c r="BH307" s="186">
        <f>IF(N307="sníž. přenesená",J307,0)</f>
        <v>0</v>
      </c>
      <c r="BI307" s="186">
        <f>IF(N307="nulová",J307,0)</f>
        <v>0</v>
      </c>
      <c r="BJ307" s="18" t="s">
        <v>76</v>
      </c>
      <c r="BK307" s="186">
        <f>ROUND(I307*H307,2)</f>
        <v>0</v>
      </c>
      <c r="BL307" s="18" t="s">
        <v>208</v>
      </c>
      <c r="BM307" s="185" t="s">
        <v>927</v>
      </c>
    </row>
    <row r="308" spans="1:65" s="13" customFormat="1" ht="11.25">
      <c r="B308" s="192"/>
      <c r="C308" s="193"/>
      <c r="D308" s="194" t="s">
        <v>223</v>
      </c>
      <c r="E308" s="193"/>
      <c r="F308" s="196" t="s">
        <v>779</v>
      </c>
      <c r="G308" s="193"/>
      <c r="H308" s="197">
        <v>48.542000000000002</v>
      </c>
      <c r="I308" s="198"/>
      <c r="J308" s="193"/>
      <c r="K308" s="193"/>
      <c r="L308" s="199"/>
      <c r="M308" s="200"/>
      <c r="N308" s="201"/>
      <c r="O308" s="201"/>
      <c r="P308" s="201"/>
      <c r="Q308" s="201"/>
      <c r="R308" s="201"/>
      <c r="S308" s="201"/>
      <c r="T308" s="202"/>
      <c r="AT308" s="203" t="s">
        <v>223</v>
      </c>
      <c r="AU308" s="203" t="s">
        <v>78</v>
      </c>
      <c r="AV308" s="13" t="s">
        <v>78</v>
      </c>
      <c r="AW308" s="13" t="s">
        <v>4</v>
      </c>
      <c r="AX308" s="13" t="s">
        <v>76</v>
      </c>
      <c r="AY308" s="203" t="s">
        <v>126</v>
      </c>
    </row>
    <row r="309" spans="1:65" s="2" customFormat="1" ht="44.25" customHeight="1">
      <c r="A309" s="35"/>
      <c r="B309" s="36"/>
      <c r="C309" s="174" t="s">
        <v>534</v>
      </c>
      <c r="D309" s="174" t="s">
        <v>129</v>
      </c>
      <c r="E309" s="175" t="s">
        <v>928</v>
      </c>
      <c r="F309" s="176" t="s">
        <v>929</v>
      </c>
      <c r="G309" s="177" t="s">
        <v>235</v>
      </c>
      <c r="H309" s="178">
        <v>1.599</v>
      </c>
      <c r="I309" s="179"/>
      <c r="J309" s="180">
        <f>ROUND(I309*H309,2)</f>
        <v>0</v>
      </c>
      <c r="K309" s="176" t="s">
        <v>133</v>
      </c>
      <c r="L309" s="40"/>
      <c r="M309" s="181" t="s">
        <v>19</v>
      </c>
      <c r="N309" s="182" t="s">
        <v>39</v>
      </c>
      <c r="O309" s="65"/>
      <c r="P309" s="183">
        <f>O309*H309</f>
        <v>0</v>
      </c>
      <c r="Q309" s="183">
        <v>0</v>
      </c>
      <c r="R309" s="183">
        <f>Q309*H309</f>
        <v>0</v>
      </c>
      <c r="S309" s="183">
        <v>0</v>
      </c>
      <c r="T309" s="184">
        <f>S309*H309</f>
        <v>0</v>
      </c>
      <c r="U309" s="35"/>
      <c r="V309" s="35"/>
      <c r="W309" s="35"/>
      <c r="X309" s="35"/>
      <c r="Y309" s="35"/>
      <c r="Z309" s="35"/>
      <c r="AA309" s="35"/>
      <c r="AB309" s="35"/>
      <c r="AC309" s="35"/>
      <c r="AD309" s="35"/>
      <c r="AE309" s="35"/>
      <c r="AR309" s="185" t="s">
        <v>208</v>
      </c>
      <c r="AT309" s="185" t="s">
        <v>129</v>
      </c>
      <c r="AU309" s="185" t="s">
        <v>78</v>
      </c>
      <c r="AY309" s="18" t="s">
        <v>126</v>
      </c>
      <c r="BE309" s="186">
        <f>IF(N309="základní",J309,0)</f>
        <v>0</v>
      </c>
      <c r="BF309" s="186">
        <f>IF(N309="snížená",J309,0)</f>
        <v>0</v>
      </c>
      <c r="BG309" s="186">
        <f>IF(N309="zákl. přenesená",J309,0)</f>
        <v>0</v>
      </c>
      <c r="BH309" s="186">
        <f>IF(N309="sníž. přenesená",J309,0)</f>
        <v>0</v>
      </c>
      <c r="BI309" s="186">
        <f>IF(N309="nulová",J309,0)</f>
        <v>0</v>
      </c>
      <c r="BJ309" s="18" t="s">
        <v>76</v>
      </c>
      <c r="BK309" s="186">
        <f>ROUND(I309*H309,2)</f>
        <v>0</v>
      </c>
      <c r="BL309" s="18" t="s">
        <v>208</v>
      </c>
      <c r="BM309" s="185" t="s">
        <v>930</v>
      </c>
    </row>
    <row r="310" spans="1:65" s="2" customFormat="1" ht="11.25">
      <c r="A310" s="35"/>
      <c r="B310" s="36"/>
      <c r="C310" s="37"/>
      <c r="D310" s="187" t="s">
        <v>136</v>
      </c>
      <c r="E310" s="37"/>
      <c r="F310" s="188" t="s">
        <v>931</v>
      </c>
      <c r="G310" s="37"/>
      <c r="H310" s="37"/>
      <c r="I310" s="189"/>
      <c r="J310" s="37"/>
      <c r="K310" s="37"/>
      <c r="L310" s="40"/>
      <c r="M310" s="190"/>
      <c r="N310" s="191"/>
      <c r="O310" s="65"/>
      <c r="P310" s="65"/>
      <c r="Q310" s="65"/>
      <c r="R310" s="65"/>
      <c r="S310" s="65"/>
      <c r="T310" s="66"/>
      <c r="U310" s="35"/>
      <c r="V310" s="35"/>
      <c r="W310" s="35"/>
      <c r="X310" s="35"/>
      <c r="Y310" s="35"/>
      <c r="Z310" s="35"/>
      <c r="AA310" s="35"/>
      <c r="AB310" s="35"/>
      <c r="AC310" s="35"/>
      <c r="AD310" s="35"/>
      <c r="AE310" s="35"/>
      <c r="AT310" s="18" t="s">
        <v>136</v>
      </c>
      <c r="AU310" s="18" t="s">
        <v>78</v>
      </c>
    </row>
    <row r="311" spans="1:65" s="12" customFormat="1" ht="22.9" customHeight="1">
      <c r="B311" s="158"/>
      <c r="C311" s="159"/>
      <c r="D311" s="160" t="s">
        <v>67</v>
      </c>
      <c r="E311" s="172" t="s">
        <v>611</v>
      </c>
      <c r="F311" s="172" t="s">
        <v>612</v>
      </c>
      <c r="G311" s="159"/>
      <c r="H311" s="159"/>
      <c r="I311" s="162"/>
      <c r="J311" s="173">
        <f>BK311</f>
        <v>0</v>
      </c>
      <c r="K311" s="159"/>
      <c r="L311" s="164"/>
      <c r="M311" s="165"/>
      <c r="N311" s="166"/>
      <c r="O311" s="166"/>
      <c r="P311" s="167">
        <f>SUM(P312:P335)</f>
        <v>0</v>
      </c>
      <c r="Q311" s="166"/>
      <c r="R311" s="167">
        <f>SUM(R312:R335)</f>
        <v>4.2289380000000001E-2</v>
      </c>
      <c r="S311" s="166"/>
      <c r="T311" s="168">
        <f>SUM(T312:T335)</f>
        <v>1.040453E-2</v>
      </c>
      <c r="AR311" s="169" t="s">
        <v>78</v>
      </c>
      <c r="AT311" s="170" t="s">
        <v>67</v>
      </c>
      <c r="AU311" s="170" t="s">
        <v>76</v>
      </c>
      <c r="AY311" s="169" t="s">
        <v>126</v>
      </c>
      <c r="BK311" s="171">
        <f>SUM(BK312:BK335)</f>
        <v>0</v>
      </c>
    </row>
    <row r="312" spans="1:65" s="2" customFormat="1" ht="33" customHeight="1">
      <c r="A312" s="35"/>
      <c r="B312" s="36"/>
      <c r="C312" s="174" t="s">
        <v>539</v>
      </c>
      <c r="D312" s="174" t="s">
        <v>129</v>
      </c>
      <c r="E312" s="175" t="s">
        <v>614</v>
      </c>
      <c r="F312" s="176" t="s">
        <v>615</v>
      </c>
      <c r="G312" s="177" t="s">
        <v>132</v>
      </c>
      <c r="H312" s="178">
        <v>14.875</v>
      </c>
      <c r="I312" s="179"/>
      <c r="J312" s="180">
        <f>ROUND(I312*H312,2)</f>
        <v>0</v>
      </c>
      <c r="K312" s="176" t="s">
        <v>19</v>
      </c>
      <c r="L312" s="40"/>
      <c r="M312" s="181" t="s">
        <v>19</v>
      </c>
      <c r="N312" s="182" t="s">
        <v>39</v>
      </c>
      <c r="O312" s="65"/>
      <c r="P312" s="183">
        <f>O312*H312</f>
        <v>0</v>
      </c>
      <c r="Q312" s="183">
        <v>0</v>
      </c>
      <c r="R312" s="183">
        <f>Q312*H312</f>
        <v>0</v>
      </c>
      <c r="S312" s="183">
        <v>0</v>
      </c>
      <c r="T312" s="184">
        <f>S312*H312</f>
        <v>0</v>
      </c>
      <c r="U312" s="35"/>
      <c r="V312" s="35"/>
      <c r="W312" s="35"/>
      <c r="X312" s="35"/>
      <c r="Y312" s="35"/>
      <c r="Z312" s="35"/>
      <c r="AA312" s="35"/>
      <c r="AB312" s="35"/>
      <c r="AC312" s="35"/>
      <c r="AD312" s="35"/>
      <c r="AE312" s="35"/>
      <c r="AR312" s="185" t="s">
        <v>134</v>
      </c>
      <c r="AT312" s="185" t="s">
        <v>129</v>
      </c>
      <c r="AU312" s="185" t="s">
        <v>78</v>
      </c>
      <c r="AY312" s="18" t="s">
        <v>126</v>
      </c>
      <c r="BE312" s="186">
        <f>IF(N312="základní",J312,0)</f>
        <v>0</v>
      </c>
      <c r="BF312" s="186">
        <f>IF(N312="snížená",J312,0)</f>
        <v>0</v>
      </c>
      <c r="BG312" s="186">
        <f>IF(N312="zákl. přenesená",J312,0)</f>
        <v>0</v>
      </c>
      <c r="BH312" s="186">
        <f>IF(N312="sníž. přenesená",J312,0)</f>
        <v>0</v>
      </c>
      <c r="BI312" s="186">
        <f>IF(N312="nulová",J312,0)</f>
        <v>0</v>
      </c>
      <c r="BJ312" s="18" t="s">
        <v>76</v>
      </c>
      <c r="BK312" s="186">
        <f>ROUND(I312*H312,2)</f>
        <v>0</v>
      </c>
      <c r="BL312" s="18" t="s">
        <v>134</v>
      </c>
      <c r="BM312" s="185" t="s">
        <v>932</v>
      </c>
    </row>
    <row r="313" spans="1:65" s="13" customFormat="1" ht="11.25">
      <c r="B313" s="192"/>
      <c r="C313" s="193"/>
      <c r="D313" s="194" t="s">
        <v>223</v>
      </c>
      <c r="E313" s="195" t="s">
        <v>19</v>
      </c>
      <c r="F313" s="196" t="s">
        <v>933</v>
      </c>
      <c r="G313" s="193"/>
      <c r="H313" s="197">
        <v>13.275</v>
      </c>
      <c r="I313" s="198"/>
      <c r="J313" s="193"/>
      <c r="K313" s="193"/>
      <c r="L313" s="199"/>
      <c r="M313" s="200"/>
      <c r="N313" s="201"/>
      <c r="O313" s="201"/>
      <c r="P313" s="201"/>
      <c r="Q313" s="201"/>
      <c r="R313" s="201"/>
      <c r="S313" s="201"/>
      <c r="T313" s="202"/>
      <c r="AT313" s="203" t="s">
        <v>223</v>
      </c>
      <c r="AU313" s="203" t="s">
        <v>78</v>
      </c>
      <c r="AV313" s="13" t="s">
        <v>78</v>
      </c>
      <c r="AW313" s="13" t="s">
        <v>30</v>
      </c>
      <c r="AX313" s="13" t="s">
        <v>68</v>
      </c>
      <c r="AY313" s="203" t="s">
        <v>126</v>
      </c>
    </row>
    <row r="314" spans="1:65" s="13" customFormat="1" ht="11.25">
      <c r="B314" s="192"/>
      <c r="C314" s="193"/>
      <c r="D314" s="194" t="s">
        <v>223</v>
      </c>
      <c r="E314" s="195" t="s">
        <v>19</v>
      </c>
      <c r="F314" s="196" t="s">
        <v>934</v>
      </c>
      <c r="G314" s="193"/>
      <c r="H314" s="197">
        <v>1.6</v>
      </c>
      <c r="I314" s="198"/>
      <c r="J314" s="193"/>
      <c r="K314" s="193"/>
      <c r="L314" s="199"/>
      <c r="M314" s="200"/>
      <c r="N314" s="201"/>
      <c r="O314" s="201"/>
      <c r="P314" s="201"/>
      <c r="Q314" s="201"/>
      <c r="R314" s="201"/>
      <c r="S314" s="201"/>
      <c r="T314" s="202"/>
      <c r="AT314" s="203" t="s">
        <v>223</v>
      </c>
      <c r="AU314" s="203" t="s">
        <v>78</v>
      </c>
      <c r="AV314" s="13" t="s">
        <v>78</v>
      </c>
      <c r="AW314" s="13" t="s">
        <v>30</v>
      </c>
      <c r="AX314" s="13" t="s">
        <v>68</v>
      </c>
      <c r="AY314" s="203" t="s">
        <v>126</v>
      </c>
    </row>
    <row r="315" spans="1:65" s="14" customFormat="1" ht="11.25">
      <c r="B315" s="204"/>
      <c r="C315" s="205"/>
      <c r="D315" s="194" t="s">
        <v>223</v>
      </c>
      <c r="E315" s="206" t="s">
        <v>19</v>
      </c>
      <c r="F315" s="207" t="s">
        <v>280</v>
      </c>
      <c r="G315" s="205"/>
      <c r="H315" s="208">
        <v>14.875</v>
      </c>
      <c r="I315" s="209"/>
      <c r="J315" s="205"/>
      <c r="K315" s="205"/>
      <c r="L315" s="210"/>
      <c r="M315" s="211"/>
      <c r="N315" s="212"/>
      <c r="O315" s="212"/>
      <c r="P315" s="212"/>
      <c r="Q315" s="212"/>
      <c r="R315" s="212"/>
      <c r="S315" s="212"/>
      <c r="T315" s="213"/>
      <c r="AT315" s="214" t="s">
        <v>223</v>
      </c>
      <c r="AU315" s="214" t="s">
        <v>78</v>
      </c>
      <c r="AV315" s="14" t="s">
        <v>134</v>
      </c>
      <c r="AW315" s="14" t="s">
        <v>30</v>
      </c>
      <c r="AX315" s="14" t="s">
        <v>76</v>
      </c>
      <c r="AY315" s="214" t="s">
        <v>126</v>
      </c>
    </row>
    <row r="316" spans="1:65" s="2" customFormat="1" ht="37.9" customHeight="1">
      <c r="A316" s="35"/>
      <c r="B316" s="36"/>
      <c r="C316" s="174" t="s">
        <v>546</v>
      </c>
      <c r="D316" s="174" t="s">
        <v>129</v>
      </c>
      <c r="E316" s="175" t="s">
        <v>619</v>
      </c>
      <c r="F316" s="176" t="s">
        <v>620</v>
      </c>
      <c r="G316" s="177" t="s">
        <v>132</v>
      </c>
      <c r="H316" s="178">
        <v>20</v>
      </c>
      <c r="I316" s="179"/>
      <c r="J316" s="180">
        <f>ROUND(I316*H316,2)</f>
        <v>0</v>
      </c>
      <c r="K316" s="176" t="s">
        <v>19</v>
      </c>
      <c r="L316" s="40"/>
      <c r="M316" s="181" t="s">
        <v>19</v>
      </c>
      <c r="N316" s="182" t="s">
        <v>39</v>
      </c>
      <c r="O316" s="65"/>
      <c r="P316" s="183">
        <f>O316*H316</f>
        <v>0</v>
      </c>
      <c r="Q316" s="183">
        <v>0</v>
      </c>
      <c r="R316" s="183">
        <f>Q316*H316</f>
        <v>0</v>
      </c>
      <c r="S316" s="183">
        <v>0</v>
      </c>
      <c r="T316" s="184">
        <f>S316*H316</f>
        <v>0</v>
      </c>
      <c r="U316" s="35"/>
      <c r="V316" s="35"/>
      <c r="W316" s="35"/>
      <c r="X316" s="35"/>
      <c r="Y316" s="35"/>
      <c r="Z316" s="35"/>
      <c r="AA316" s="35"/>
      <c r="AB316" s="35"/>
      <c r="AC316" s="35"/>
      <c r="AD316" s="35"/>
      <c r="AE316" s="35"/>
      <c r="AR316" s="185" t="s">
        <v>134</v>
      </c>
      <c r="AT316" s="185" t="s">
        <v>129</v>
      </c>
      <c r="AU316" s="185" t="s">
        <v>78</v>
      </c>
      <c r="AY316" s="18" t="s">
        <v>126</v>
      </c>
      <c r="BE316" s="186">
        <f>IF(N316="základní",J316,0)</f>
        <v>0</v>
      </c>
      <c r="BF316" s="186">
        <f>IF(N316="snížená",J316,0)</f>
        <v>0</v>
      </c>
      <c r="BG316" s="186">
        <f>IF(N316="zákl. přenesená",J316,0)</f>
        <v>0</v>
      </c>
      <c r="BH316" s="186">
        <f>IF(N316="sníž. přenesená",J316,0)</f>
        <v>0</v>
      </c>
      <c r="BI316" s="186">
        <f>IF(N316="nulová",J316,0)</f>
        <v>0</v>
      </c>
      <c r="BJ316" s="18" t="s">
        <v>76</v>
      </c>
      <c r="BK316" s="186">
        <f>ROUND(I316*H316,2)</f>
        <v>0</v>
      </c>
      <c r="BL316" s="18" t="s">
        <v>134</v>
      </c>
      <c r="BM316" s="185" t="s">
        <v>935</v>
      </c>
    </row>
    <row r="317" spans="1:65" s="13" customFormat="1" ht="11.25">
      <c r="B317" s="192"/>
      <c r="C317" s="193"/>
      <c r="D317" s="194" t="s">
        <v>223</v>
      </c>
      <c r="E317" s="195" t="s">
        <v>19</v>
      </c>
      <c r="F317" s="196" t="s">
        <v>232</v>
      </c>
      <c r="G317" s="193"/>
      <c r="H317" s="197">
        <v>20</v>
      </c>
      <c r="I317" s="198"/>
      <c r="J317" s="193"/>
      <c r="K317" s="193"/>
      <c r="L317" s="199"/>
      <c r="M317" s="200"/>
      <c r="N317" s="201"/>
      <c r="O317" s="201"/>
      <c r="P317" s="201"/>
      <c r="Q317" s="201"/>
      <c r="R317" s="201"/>
      <c r="S317" s="201"/>
      <c r="T317" s="202"/>
      <c r="AT317" s="203" t="s">
        <v>223</v>
      </c>
      <c r="AU317" s="203" t="s">
        <v>78</v>
      </c>
      <c r="AV317" s="13" t="s">
        <v>78</v>
      </c>
      <c r="AW317" s="13" t="s">
        <v>30</v>
      </c>
      <c r="AX317" s="13" t="s">
        <v>76</v>
      </c>
      <c r="AY317" s="203" t="s">
        <v>126</v>
      </c>
    </row>
    <row r="318" spans="1:65" s="2" customFormat="1" ht="16.5" customHeight="1">
      <c r="A318" s="35"/>
      <c r="B318" s="36"/>
      <c r="C318" s="174" t="s">
        <v>551</v>
      </c>
      <c r="D318" s="174" t="s">
        <v>129</v>
      </c>
      <c r="E318" s="175" t="s">
        <v>936</v>
      </c>
      <c r="F318" s="176" t="s">
        <v>937</v>
      </c>
      <c r="G318" s="177" t="s">
        <v>132</v>
      </c>
      <c r="H318" s="178">
        <v>33.563000000000002</v>
      </c>
      <c r="I318" s="179"/>
      <c r="J318" s="180">
        <f>ROUND(I318*H318,2)</f>
        <v>0</v>
      </c>
      <c r="K318" s="176" t="s">
        <v>133</v>
      </c>
      <c r="L318" s="40"/>
      <c r="M318" s="181" t="s">
        <v>19</v>
      </c>
      <c r="N318" s="182" t="s">
        <v>39</v>
      </c>
      <c r="O318" s="65"/>
      <c r="P318" s="183">
        <f>O318*H318</f>
        <v>0</v>
      </c>
      <c r="Q318" s="183">
        <v>1E-3</v>
      </c>
      <c r="R318" s="183">
        <f>Q318*H318</f>
        <v>3.3563000000000003E-2</v>
      </c>
      <c r="S318" s="183">
        <v>3.1E-4</v>
      </c>
      <c r="T318" s="184">
        <f>S318*H318</f>
        <v>1.040453E-2</v>
      </c>
      <c r="U318" s="35"/>
      <c r="V318" s="35"/>
      <c r="W318" s="35"/>
      <c r="X318" s="35"/>
      <c r="Y318" s="35"/>
      <c r="Z318" s="35"/>
      <c r="AA318" s="35"/>
      <c r="AB318" s="35"/>
      <c r="AC318" s="35"/>
      <c r="AD318" s="35"/>
      <c r="AE318" s="35"/>
      <c r="AR318" s="185" t="s">
        <v>208</v>
      </c>
      <c r="AT318" s="185" t="s">
        <v>129</v>
      </c>
      <c r="AU318" s="185" t="s">
        <v>78</v>
      </c>
      <c r="AY318" s="18" t="s">
        <v>126</v>
      </c>
      <c r="BE318" s="186">
        <f>IF(N318="základní",J318,0)</f>
        <v>0</v>
      </c>
      <c r="BF318" s="186">
        <f>IF(N318="snížená",J318,0)</f>
        <v>0</v>
      </c>
      <c r="BG318" s="186">
        <f>IF(N318="zákl. přenesená",J318,0)</f>
        <v>0</v>
      </c>
      <c r="BH318" s="186">
        <f>IF(N318="sníž. přenesená",J318,0)</f>
        <v>0</v>
      </c>
      <c r="BI318" s="186">
        <f>IF(N318="nulová",J318,0)</f>
        <v>0</v>
      </c>
      <c r="BJ318" s="18" t="s">
        <v>76</v>
      </c>
      <c r="BK318" s="186">
        <f>ROUND(I318*H318,2)</f>
        <v>0</v>
      </c>
      <c r="BL318" s="18" t="s">
        <v>208</v>
      </c>
      <c r="BM318" s="185" t="s">
        <v>938</v>
      </c>
    </row>
    <row r="319" spans="1:65" s="2" customFormat="1" ht="11.25">
      <c r="A319" s="35"/>
      <c r="B319" s="36"/>
      <c r="C319" s="37"/>
      <c r="D319" s="187" t="s">
        <v>136</v>
      </c>
      <c r="E319" s="37"/>
      <c r="F319" s="188" t="s">
        <v>939</v>
      </c>
      <c r="G319" s="37"/>
      <c r="H319" s="37"/>
      <c r="I319" s="189"/>
      <c r="J319" s="37"/>
      <c r="K319" s="37"/>
      <c r="L319" s="40"/>
      <c r="M319" s="190"/>
      <c r="N319" s="191"/>
      <c r="O319" s="65"/>
      <c r="P319" s="65"/>
      <c r="Q319" s="65"/>
      <c r="R319" s="65"/>
      <c r="S319" s="65"/>
      <c r="T319" s="66"/>
      <c r="U319" s="35"/>
      <c r="V319" s="35"/>
      <c r="W319" s="35"/>
      <c r="X319" s="35"/>
      <c r="Y319" s="35"/>
      <c r="Z319" s="35"/>
      <c r="AA319" s="35"/>
      <c r="AB319" s="35"/>
      <c r="AC319" s="35"/>
      <c r="AD319" s="35"/>
      <c r="AE319" s="35"/>
      <c r="AT319" s="18" t="s">
        <v>136</v>
      </c>
      <c r="AU319" s="18" t="s">
        <v>78</v>
      </c>
    </row>
    <row r="320" spans="1:65" s="13" customFormat="1" ht="11.25">
      <c r="B320" s="192"/>
      <c r="C320" s="193"/>
      <c r="D320" s="194" t="s">
        <v>223</v>
      </c>
      <c r="E320" s="195" t="s">
        <v>19</v>
      </c>
      <c r="F320" s="196" t="s">
        <v>940</v>
      </c>
      <c r="G320" s="193"/>
      <c r="H320" s="197">
        <v>13.112</v>
      </c>
      <c r="I320" s="198"/>
      <c r="J320" s="193"/>
      <c r="K320" s="193"/>
      <c r="L320" s="199"/>
      <c r="M320" s="200"/>
      <c r="N320" s="201"/>
      <c r="O320" s="201"/>
      <c r="P320" s="201"/>
      <c r="Q320" s="201"/>
      <c r="R320" s="201"/>
      <c r="S320" s="201"/>
      <c r="T320" s="202"/>
      <c r="AT320" s="203" t="s">
        <v>223</v>
      </c>
      <c r="AU320" s="203" t="s">
        <v>78</v>
      </c>
      <c r="AV320" s="13" t="s">
        <v>78</v>
      </c>
      <c r="AW320" s="13" t="s">
        <v>30</v>
      </c>
      <c r="AX320" s="13" t="s">
        <v>68</v>
      </c>
      <c r="AY320" s="203" t="s">
        <v>126</v>
      </c>
    </row>
    <row r="321" spans="1:65" s="13" customFormat="1" ht="11.25">
      <c r="B321" s="192"/>
      <c r="C321" s="193"/>
      <c r="D321" s="194" t="s">
        <v>223</v>
      </c>
      <c r="E321" s="195" t="s">
        <v>19</v>
      </c>
      <c r="F321" s="196" t="s">
        <v>941</v>
      </c>
      <c r="G321" s="193"/>
      <c r="H321" s="197">
        <v>4.5759999999999996</v>
      </c>
      <c r="I321" s="198"/>
      <c r="J321" s="193"/>
      <c r="K321" s="193"/>
      <c r="L321" s="199"/>
      <c r="M321" s="200"/>
      <c r="N321" s="201"/>
      <c r="O321" s="201"/>
      <c r="P321" s="201"/>
      <c r="Q321" s="201"/>
      <c r="R321" s="201"/>
      <c r="S321" s="201"/>
      <c r="T321" s="202"/>
      <c r="AT321" s="203" t="s">
        <v>223</v>
      </c>
      <c r="AU321" s="203" t="s">
        <v>78</v>
      </c>
      <c r="AV321" s="13" t="s">
        <v>78</v>
      </c>
      <c r="AW321" s="13" t="s">
        <v>30</v>
      </c>
      <c r="AX321" s="13" t="s">
        <v>68</v>
      </c>
      <c r="AY321" s="203" t="s">
        <v>126</v>
      </c>
    </row>
    <row r="322" spans="1:65" s="15" customFormat="1" ht="11.25">
      <c r="B322" s="230"/>
      <c r="C322" s="231"/>
      <c r="D322" s="194" t="s">
        <v>223</v>
      </c>
      <c r="E322" s="232" t="s">
        <v>19</v>
      </c>
      <c r="F322" s="233" t="s">
        <v>942</v>
      </c>
      <c r="G322" s="231"/>
      <c r="H322" s="232" t="s">
        <v>19</v>
      </c>
      <c r="I322" s="234"/>
      <c r="J322" s="231"/>
      <c r="K322" s="231"/>
      <c r="L322" s="235"/>
      <c r="M322" s="236"/>
      <c r="N322" s="237"/>
      <c r="O322" s="237"/>
      <c r="P322" s="237"/>
      <c r="Q322" s="237"/>
      <c r="R322" s="237"/>
      <c r="S322" s="237"/>
      <c r="T322" s="238"/>
      <c r="AT322" s="239" t="s">
        <v>223</v>
      </c>
      <c r="AU322" s="239" t="s">
        <v>78</v>
      </c>
      <c r="AV322" s="15" t="s">
        <v>76</v>
      </c>
      <c r="AW322" s="15" t="s">
        <v>30</v>
      </c>
      <c r="AX322" s="15" t="s">
        <v>68</v>
      </c>
      <c r="AY322" s="239" t="s">
        <v>126</v>
      </c>
    </row>
    <row r="323" spans="1:65" s="13" customFormat="1" ht="11.25">
      <c r="B323" s="192"/>
      <c r="C323" s="193"/>
      <c r="D323" s="194" t="s">
        <v>223</v>
      </c>
      <c r="E323" s="195" t="s">
        <v>19</v>
      </c>
      <c r="F323" s="196" t="s">
        <v>933</v>
      </c>
      <c r="G323" s="193"/>
      <c r="H323" s="197">
        <v>13.275</v>
      </c>
      <c r="I323" s="198"/>
      <c r="J323" s="193"/>
      <c r="K323" s="193"/>
      <c r="L323" s="199"/>
      <c r="M323" s="200"/>
      <c r="N323" s="201"/>
      <c r="O323" s="201"/>
      <c r="P323" s="201"/>
      <c r="Q323" s="201"/>
      <c r="R323" s="201"/>
      <c r="S323" s="201"/>
      <c r="T323" s="202"/>
      <c r="AT323" s="203" t="s">
        <v>223</v>
      </c>
      <c r="AU323" s="203" t="s">
        <v>78</v>
      </c>
      <c r="AV323" s="13" t="s">
        <v>78</v>
      </c>
      <c r="AW323" s="13" t="s">
        <v>30</v>
      </c>
      <c r="AX323" s="13" t="s">
        <v>68</v>
      </c>
      <c r="AY323" s="203" t="s">
        <v>126</v>
      </c>
    </row>
    <row r="324" spans="1:65" s="13" customFormat="1" ht="11.25">
      <c r="B324" s="192"/>
      <c r="C324" s="193"/>
      <c r="D324" s="194" t="s">
        <v>223</v>
      </c>
      <c r="E324" s="195" t="s">
        <v>19</v>
      </c>
      <c r="F324" s="196" t="s">
        <v>943</v>
      </c>
      <c r="G324" s="193"/>
      <c r="H324" s="197">
        <v>2.6</v>
      </c>
      <c r="I324" s="198"/>
      <c r="J324" s="193"/>
      <c r="K324" s="193"/>
      <c r="L324" s="199"/>
      <c r="M324" s="200"/>
      <c r="N324" s="201"/>
      <c r="O324" s="201"/>
      <c r="P324" s="201"/>
      <c r="Q324" s="201"/>
      <c r="R324" s="201"/>
      <c r="S324" s="201"/>
      <c r="T324" s="202"/>
      <c r="AT324" s="203" t="s">
        <v>223</v>
      </c>
      <c r="AU324" s="203" t="s">
        <v>78</v>
      </c>
      <c r="AV324" s="13" t="s">
        <v>78</v>
      </c>
      <c r="AW324" s="13" t="s">
        <v>30</v>
      </c>
      <c r="AX324" s="13" t="s">
        <v>68</v>
      </c>
      <c r="AY324" s="203" t="s">
        <v>126</v>
      </c>
    </row>
    <row r="325" spans="1:65" s="14" customFormat="1" ht="11.25">
      <c r="B325" s="204"/>
      <c r="C325" s="205"/>
      <c r="D325" s="194" t="s">
        <v>223</v>
      </c>
      <c r="E325" s="206" t="s">
        <v>19</v>
      </c>
      <c r="F325" s="207" t="s">
        <v>280</v>
      </c>
      <c r="G325" s="205"/>
      <c r="H325" s="208">
        <v>33.563000000000002</v>
      </c>
      <c r="I325" s="209"/>
      <c r="J325" s="205"/>
      <c r="K325" s="205"/>
      <c r="L325" s="210"/>
      <c r="M325" s="211"/>
      <c r="N325" s="212"/>
      <c r="O325" s="212"/>
      <c r="P325" s="212"/>
      <c r="Q325" s="212"/>
      <c r="R325" s="212"/>
      <c r="S325" s="212"/>
      <c r="T325" s="213"/>
      <c r="AT325" s="214" t="s">
        <v>223</v>
      </c>
      <c r="AU325" s="214" t="s">
        <v>78</v>
      </c>
      <c r="AV325" s="14" t="s">
        <v>134</v>
      </c>
      <c r="AW325" s="14" t="s">
        <v>30</v>
      </c>
      <c r="AX325" s="14" t="s">
        <v>76</v>
      </c>
      <c r="AY325" s="214" t="s">
        <v>126</v>
      </c>
    </row>
    <row r="326" spans="1:65" s="2" customFormat="1" ht="24.2" customHeight="1">
      <c r="A326" s="35"/>
      <c r="B326" s="36"/>
      <c r="C326" s="174" t="s">
        <v>556</v>
      </c>
      <c r="D326" s="174" t="s">
        <v>129</v>
      </c>
      <c r="E326" s="175" t="s">
        <v>944</v>
      </c>
      <c r="F326" s="176" t="s">
        <v>945</v>
      </c>
      <c r="G326" s="177" t="s">
        <v>132</v>
      </c>
      <c r="H326" s="178">
        <v>33.563000000000002</v>
      </c>
      <c r="I326" s="179"/>
      <c r="J326" s="180">
        <f>ROUND(I326*H326,2)</f>
        <v>0</v>
      </c>
      <c r="K326" s="176" t="s">
        <v>133</v>
      </c>
      <c r="L326" s="40"/>
      <c r="M326" s="181" t="s">
        <v>19</v>
      </c>
      <c r="N326" s="182" t="s">
        <v>39</v>
      </c>
      <c r="O326" s="65"/>
      <c r="P326" s="183">
        <f>O326*H326</f>
        <v>0</v>
      </c>
      <c r="Q326" s="183">
        <v>0</v>
      </c>
      <c r="R326" s="183">
        <f>Q326*H326</f>
        <v>0</v>
      </c>
      <c r="S326" s="183">
        <v>0</v>
      </c>
      <c r="T326" s="184">
        <f>S326*H326</f>
        <v>0</v>
      </c>
      <c r="U326" s="35"/>
      <c r="V326" s="35"/>
      <c r="W326" s="35"/>
      <c r="X326" s="35"/>
      <c r="Y326" s="35"/>
      <c r="Z326" s="35"/>
      <c r="AA326" s="35"/>
      <c r="AB326" s="35"/>
      <c r="AC326" s="35"/>
      <c r="AD326" s="35"/>
      <c r="AE326" s="35"/>
      <c r="AR326" s="185" t="s">
        <v>208</v>
      </c>
      <c r="AT326" s="185" t="s">
        <v>129</v>
      </c>
      <c r="AU326" s="185" t="s">
        <v>78</v>
      </c>
      <c r="AY326" s="18" t="s">
        <v>126</v>
      </c>
      <c r="BE326" s="186">
        <f>IF(N326="základní",J326,0)</f>
        <v>0</v>
      </c>
      <c r="BF326" s="186">
        <f>IF(N326="snížená",J326,0)</f>
        <v>0</v>
      </c>
      <c r="BG326" s="186">
        <f>IF(N326="zákl. přenesená",J326,0)</f>
        <v>0</v>
      </c>
      <c r="BH326" s="186">
        <f>IF(N326="sníž. přenesená",J326,0)</f>
        <v>0</v>
      </c>
      <c r="BI326" s="186">
        <f>IF(N326="nulová",J326,0)</f>
        <v>0</v>
      </c>
      <c r="BJ326" s="18" t="s">
        <v>76</v>
      </c>
      <c r="BK326" s="186">
        <f>ROUND(I326*H326,2)</f>
        <v>0</v>
      </c>
      <c r="BL326" s="18" t="s">
        <v>208</v>
      </c>
      <c r="BM326" s="185" t="s">
        <v>946</v>
      </c>
    </row>
    <row r="327" spans="1:65" s="2" customFormat="1" ht="11.25">
      <c r="A327" s="35"/>
      <c r="B327" s="36"/>
      <c r="C327" s="37"/>
      <c r="D327" s="187" t="s">
        <v>136</v>
      </c>
      <c r="E327" s="37"/>
      <c r="F327" s="188" t="s">
        <v>947</v>
      </c>
      <c r="G327" s="37"/>
      <c r="H327" s="37"/>
      <c r="I327" s="189"/>
      <c r="J327" s="37"/>
      <c r="K327" s="37"/>
      <c r="L327" s="40"/>
      <c r="M327" s="190"/>
      <c r="N327" s="191"/>
      <c r="O327" s="65"/>
      <c r="P327" s="65"/>
      <c r="Q327" s="65"/>
      <c r="R327" s="65"/>
      <c r="S327" s="65"/>
      <c r="T327" s="66"/>
      <c r="U327" s="35"/>
      <c r="V327" s="35"/>
      <c r="W327" s="35"/>
      <c r="X327" s="35"/>
      <c r="Y327" s="35"/>
      <c r="Z327" s="35"/>
      <c r="AA327" s="35"/>
      <c r="AB327" s="35"/>
      <c r="AC327" s="35"/>
      <c r="AD327" s="35"/>
      <c r="AE327" s="35"/>
      <c r="AT327" s="18" t="s">
        <v>136</v>
      </c>
      <c r="AU327" s="18" t="s">
        <v>78</v>
      </c>
    </row>
    <row r="328" spans="1:65" s="2" customFormat="1" ht="37.9" customHeight="1">
      <c r="A328" s="35"/>
      <c r="B328" s="36"/>
      <c r="C328" s="174" t="s">
        <v>561</v>
      </c>
      <c r="D328" s="174" t="s">
        <v>129</v>
      </c>
      <c r="E328" s="175" t="s">
        <v>639</v>
      </c>
      <c r="F328" s="176" t="s">
        <v>640</v>
      </c>
      <c r="G328" s="177" t="s">
        <v>132</v>
      </c>
      <c r="H328" s="178">
        <v>33.563000000000002</v>
      </c>
      <c r="I328" s="179"/>
      <c r="J328" s="180">
        <f>ROUND(I328*H328,2)</f>
        <v>0</v>
      </c>
      <c r="K328" s="176" t="s">
        <v>133</v>
      </c>
      <c r="L328" s="40"/>
      <c r="M328" s="181" t="s">
        <v>19</v>
      </c>
      <c r="N328" s="182" t="s">
        <v>39</v>
      </c>
      <c r="O328" s="65"/>
      <c r="P328" s="183">
        <f>O328*H328</f>
        <v>0</v>
      </c>
      <c r="Q328" s="183">
        <v>2.5999999999999998E-4</v>
      </c>
      <c r="R328" s="183">
        <f>Q328*H328</f>
        <v>8.7263800000000006E-3</v>
      </c>
      <c r="S328" s="183">
        <v>0</v>
      </c>
      <c r="T328" s="184">
        <f>S328*H328</f>
        <v>0</v>
      </c>
      <c r="U328" s="35"/>
      <c r="V328" s="35"/>
      <c r="W328" s="35"/>
      <c r="X328" s="35"/>
      <c r="Y328" s="35"/>
      <c r="Z328" s="35"/>
      <c r="AA328" s="35"/>
      <c r="AB328" s="35"/>
      <c r="AC328" s="35"/>
      <c r="AD328" s="35"/>
      <c r="AE328" s="35"/>
      <c r="AR328" s="185" t="s">
        <v>208</v>
      </c>
      <c r="AT328" s="185" t="s">
        <v>129</v>
      </c>
      <c r="AU328" s="185" t="s">
        <v>78</v>
      </c>
      <c r="AY328" s="18" t="s">
        <v>126</v>
      </c>
      <c r="BE328" s="186">
        <f>IF(N328="základní",J328,0)</f>
        <v>0</v>
      </c>
      <c r="BF328" s="186">
        <f>IF(N328="snížená",J328,0)</f>
        <v>0</v>
      </c>
      <c r="BG328" s="186">
        <f>IF(N328="zákl. přenesená",J328,0)</f>
        <v>0</v>
      </c>
      <c r="BH328" s="186">
        <f>IF(N328="sníž. přenesená",J328,0)</f>
        <v>0</v>
      </c>
      <c r="BI328" s="186">
        <f>IF(N328="nulová",J328,0)</f>
        <v>0</v>
      </c>
      <c r="BJ328" s="18" t="s">
        <v>76</v>
      </c>
      <c r="BK328" s="186">
        <f>ROUND(I328*H328,2)</f>
        <v>0</v>
      </c>
      <c r="BL328" s="18" t="s">
        <v>208</v>
      </c>
      <c r="BM328" s="185" t="s">
        <v>948</v>
      </c>
    </row>
    <row r="329" spans="1:65" s="2" customFormat="1" ht="11.25">
      <c r="A329" s="35"/>
      <c r="B329" s="36"/>
      <c r="C329" s="37"/>
      <c r="D329" s="187" t="s">
        <v>136</v>
      </c>
      <c r="E329" s="37"/>
      <c r="F329" s="188" t="s">
        <v>642</v>
      </c>
      <c r="G329" s="37"/>
      <c r="H329" s="37"/>
      <c r="I329" s="189"/>
      <c r="J329" s="37"/>
      <c r="K329" s="37"/>
      <c r="L329" s="40"/>
      <c r="M329" s="190"/>
      <c r="N329" s="191"/>
      <c r="O329" s="65"/>
      <c r="P329" s="65"/>
      <c r="Q329" s="65"/>
      <c r="R329" s="65"/>
      <c r="S329" s="65"/>
      <c r="T329" s="66"/>
      <c r="U329" s="35"/>
      <c r="V329" s="35"/>
      <c r="W329" s="35"/>
      <c r="X329" s="35"/>
      <c r="Y329" s="35"/>
      <c r="Z329" s="35"/>
      <c r="AA329" s="35"/>
      <c r="AB329" s="35"/>
      <c r="AC329" s="35"/>
      <c r="AD329" s="35"/>
      <c r="AE329" s="35"/>
      <c r="AT329" s="18" t="s">
        <v>136</v>
      </c>
      <c r="AU329" s="18" t="s">
        <v>78</v>
      </c>
    </row>
    <row r="330" spans="1:65" s="13" customFormat="1" ht="11.25">
      <c r="B330" s="192"/>
      <c r="C330" s="193"/>
      <c r="D330" s="194" t="s">
        <v>223</v>
      </c>
      <c r="E330" s="195" t="s">
        <v>19</v>
      </c>
      <c r="F330" s="196" t="s">
        <v>940</v>
      </c>
      <c r="G330" s="193"/>
      <c r="H330" s="197">
        <v>13.112</v>
      </c>
      <c r="I330" s="198"/>
      <c r="J330" s="193"/>
      <c r="K330" s="193"/>
      <c r="L330" s="199"/>
      <c r="M330" s="200"/>
      <c r="N330" s="201"/>
      <c r="O330" s="201"/>
      <c r="P330" s="201"/>
      <c r="Q330" s="201"/>
      <c r="R330" s="201"/>
      <c r="S330" s="201"/>
      <c r="T330" s="202"/>
      <c r="AT330" s="203" t="s">
        <v>223</v>
      </c>
      <c r="AU330" s="203" t="s">
        <v>78</v>
      </c>
      <c r="AV330" s="13" t="s">
        <v>78</v>
      </c>
      <c r="AW330" s="13" t="s">
        <v>30</v>
      </c>
      <c r="AX330" s="13" t="s">
        <v>68</v>
      </c>
      <c r="AY330" s="203" t="s">
        <v>126</v>
      </c>
    </row>
    <row r="331" spans="1:65" s="13" customFormat="1" ht="11.25">
      <c r="B331" s="192"/>
      <c r="C331" s="193"/>
      <c r="D331" s="194" t="s">
        <v>223</v>
      </c>
      <c r="E331" s="195" t="s">
        <v>19</v>
      </c>
      <c r="F331" s="196" t="s">
        <v>941</v>
      </c>
      <c r="G331" s="193"/>
      <c r="H331" s="197">
        <v>4.5759999999999996</v>
      </c>
      <c r="I331" s="198"/>
      <c r="J331" s="193"/>
      <c r="K331" s="193"/>
      <c r="L331" s="199"/>
      <c r="M331" s="200"/>
      <c r="N331" s="201"/>
      <c r="O331" s="201"/>
      <c r="P331" s="201"/>
      <c r="Q331" s="201"/>
      <c r="R331" s="201"/>
      <c r="S331" s="201"/>
      <c r="T331" s="202"/>
      <c r="AT331" s="203" t="s">
        <v>223</v>
      </c>
      <c r="AU331" s="203" t="s">
        <v>78</v>
      </c>
      <c r="AV331" s="13" t="s">
        <v>78</v>
      </c>
      <c r="AW331" s="13" t="s">
        <v>30</v>
      </c>
      <c r="AX331" s="13" t="s">
        <v>68</v>
      </c>
      <c r="AY331" s="203" t="s">
        <v>126</v>
      </c>
    </row>
    <row r="332" spans="1:65" s="15" customFormat="1" ht="11.25">
      <c r="B332" s="230"/>
      <c r="C332" s="231"/>
      <c r="D332" s="194" t="s">
        <v>223</v>
      </c>
      <c r="E332" s="232" t="s">
        <v>19</v>
      </c>
      <c r="F332" s="233" t="s">
        <v>942</v>
      </c>
      <c r="G332" s="231"/>
      <c r="H332" s="232" t="s">
        <v>19</v>
      </c>
      <c r="I332" s="234"/>
      <c r="J332" s="231"/>
      <c r="K332" s="231"/>
      <c r="L332" s="235"/>
      <c r="M332" s="236"/>
      <c r="N332" s="237"/>
      <c r="O332" s="237"/>
      <c r="P332" s="237"/>
      <c r="Q332" s="237"/>
      <c r="R332" s="237"/>
      <c r="S332" s="237"/>
      <c r="T332" s="238"/>
      <c r="AT332" s="239" t="s">
        <v>223</v>
      </c>
      <c r="AU332" s="239" t="s">
        <v>78</v>
      </c>
      <c r="AV332" s="15" t="s">
        <v>76</v>
      </c>
      <c r="AW332" s="15" t="s">
        <v>30</v>
      </c>
      <c r="AX332" s="15" t="s">
        <v>68</v>
      </c>
      <c r="AY332" s="239" t="s">
        <v>126</v>
      </c>
    </row>
    <row r="333" spans="1:65" s="13" customFormat="1" ht="11.25">
      <c r="B333" s="192"/>
      <c r="C333" s="193"/>
      <c r="D333" s="194" t="s">
        <v>223</v>
      </c>
      <c r="E333" s="195" t="s">
        <v>19</v>
      </c>
      <c r="F333" s="196" t="s">
        <v>933</v>
      </c>
      <c r="G333" s="193"/>
      <c r="H333" s="197">
        <v>13.275</v>
      </c>
      <c r="I333" s="198"/>
      <c r="J333" s="193"/>
      <c r="K333" s="193"/>
      <c r="L333" s="199"/>
      <c r="M333" s="200"/>
      <c r="N333" s="201"/>
      <c r="O333" s="201"/>
      <c r="P333" s="201"/>
      <c r="Q333" s="201"/>
      <c r="R333" s="201"/>
      <c r="S333" s="201"/>
      <c r="T333" s="202"/>
      <c r="AT333" s="203" t="s">
        <v>223</v>
      </c>
      <c r="AU333" s="203" t="s">
        <v>78</v>
      </c>
      <c r="AV333" s="13" t="s">
        <v>78</v>
      </c>
      <c r="AW333" s="13" t="s">
        <v>30</v>
      </c>
      <c r="AX333" s="13" t="s">
        <v>68</v>
      </c>
      <c r="AY333" s="203" t="s">
        <v>126</v>
      </c>
    </row>
    <row r="334" spans="1:65" s="13" customFormat="1" ht="11.25">
      <c r="B334" s="192"/>
      <c r="C334" s="193"/>
      <c r="D334" s="194" t="s">
        <v>223</v>
      </c>
      <c r="E334" s="195" t="s">
        <v>19</v>
      </c>
      <c r="F334" s="196" t="s">
        <v>943</v>
      </c>
      <c r="G334" s="193"/>
      <c r="H334" s="197">
        <v>2.6</v>
      </c>
      <c r="I334" s="198"/>
      <c r="J334" s="193"/>
      <c r="K334" s="193"/>
      <c r="L334" s="199"/>
      <c r="M334" s="200"/>
      <c r="N334" s="201"/>
      <c r="O334" s="201"/>
      <c r="P334" s="201"/>
      <c r="Q334" s="201"/>
      <c r="R334" s="201"/>
      <c r="S334" s="201"/>
      <c r="T334" s="202"/>
      <c r="AT334" s="203" t="s">
        <v>223</v>
      </c>
      <c r="AU334" s="203" t="s">
        <v>78</v>
      </c>
      <c r="AV334" s="13" t="s">
        <v>78</v>
      </c>
      <c r="AW334" s="13" t="s">
        <v>30</v>
      </c>
      <c r="AX334" s="13" t="s">
        <v>68</v>
      </c>
      <c r="AY334" s="203" t="s">
        <v>126</v>
      </c>
    </row>
    <row r="335" spans="1:65" s="14" customFormat="1" ht="11.25">
      <c r="B335" s="204"/>
      <c r="C335" s="205"/>
      <c r="D335" s="194" t="s">
        <v>223</v>
      </c>
      <c r="E335" s="206" t="s">
        <v>19</v>
      </c>
      <c r="F335" s="207" t="s">
        <v>280</v>
      </c>
      <c r="G335" s="205"/>
      <c r="H335" s="208">
        <v>33.563000000000002</v>
      </c>
      <c r="I335" s="209"/>
      <c r="J335" s="205"/>
      <c r="K335" s="205"/>
      <c r="L335" s="210"/>
      <c r="M335" s="240"/>
      <c r="N335" s="241"/>
      <c r="O335" s="241"/>
      <c r="P335" s="241"/>
      <c r="Q335" s="241"/>
      <c r="R335" s="241"/>
      <c r="S335" s="241"/>
      <c r="T335" s="242"/>
      <c r="AT335" s="214" t="s">
        <v>223</v>
      </c>
      <c r="AU335" s="214" t="s">
        <v>78</v>
      </c>
      <c r="AV335" s="14" t="s">
        <v>134</v>
      </c>
      <c r="AW335" s="14" t="s">
        <v>30</v>
      </c>
      <c r="AX335" s="14" t="s">
        <v>76</v>
      </c>
      <c r="AY335" s="214" t="s">
        <v>126</v>
      </c>
    </row>
    <row r="336" spans="1:65" s="2" customFormat="1" ht="6.95" customHeight="1">
      <c r="A336" s="35"/>
      <c r="B336" s="48"/>
      <c r="C336" s="49"/>
      <c r="D336" s="49"/>
      <c r="E336" s="49"/>
      <c r="F336" s="49"/>
      <c r="G336" s="49"/>
      <c r="H336" s="49"/>
      <c r="I336" s="49"/>
      <c r="J336" s="49"/>
      <c r="K336" s="49"/>
      <c r="L336" s="40"/>
      <c r="M336" s="35"/>
      <c r="O336" s="35"/>
      <c r="P336" s="35"/>
      <c r="Q336" s="35"/>
      <c r="R336" s="35"/>
      <c r="S336" s="35"/>
      <c r="T336" s="35"/>
      <c r="U336" s="35"/>
      <c r="V336" s="35"/>
      <c r="W336" s="35"/>
      <c r="X336" s="35"/>
      <c r="Y336" s="35"/>
      <c r="Z336" s="35"/>
      <c r="AA336" s="35"/>
      <c r="AB336" s="35"/>
      <c r="AC336" s="35"/>
      <c r="AD336" s="35"/>
      <c r="AE336" s="35"/>
    </row>
  </sheetData>
  <sheetProtection algorithmName="SHA-512" hashValue="fi/7oX6OpQOL4O5prJ/XB7LoXy8ml5D4Qeujh5QBZM1oEqT7up4zZItuHKFun1Q65mH6CVPVZpN980rLbW519A==" saltValue="uu/vzyoFO+x/pGeAUuyc9hnY8nXe/cgMPENHYfH5OiOv2T1zT2AnN9x1v9RWIfuVRHQ4BgQMX/nvkue5XcxYpQ==" spinCount="100000" sheet="1" objects="1" scenarios="1" formatColumns="0" formatRows="0" autoFilter="0"/>
  <autoFilter ref="C96:K335"/>
  <mergeCells count="9">
    <mergeCell ref="E50:H50"/>
    <mergeCell ref="E87:H87"/>
    <mergeCell ref="E89:H89"/>
    <mergeCell ref="L2:V2"/>
    <mergeCell ref="E7:H7"/>
    <mergeCell ref="E9:H9"/>
    <mergeCell ref="E18:H18"/>
    <mergeCell ref="E27:H27"/>
    <mergeCell ref="E48:H48"/>
  </mergeCells>
  <hyperlinks>
    <hyperlink ref="F101" r:id="rId1"/>
    <hyperlink ref="F104" r:id="rId2"/>
    <hyperlink ref="F107" r:id="rId3"/>
    <hyperlink ref="F111" r:id="rId4"/>
    <hyperlink ref="F118" r:id="rId5"/>
    <hyperlink ref="F121" r:id="rId6"/>
    <hyperlink ref="F124" r:id="rId7"/>
    <hyperlink ref="F126" r:id="rId8"/>
    <hyperlink ref="F128" r:id="rId9"/>
    <hyperlink ref="F131" r:id="rId10"/>
    <hyperlink ref="F133" r:id="rId11"/>
    <hyperlink ref="F136" r:id="rId12"/>
    <hyperlink ref="F139" r:id="rId13"/>
    <hyperlink ref="F143" r:id="rId14"/>
    <hyperlink ref="F146" r:id="rId15"/>
    <hyperlink ref="F148" r:id="rId16"/>
    <hyperlink ref="F150" r:id="rId17"/>
    <hyperlink ref="F153" r:id="rId18"/>
    <hyperlink ref="F156" r:id="rId19"/>
    <hyperlink ref="F162" r:id="rId20"/>
    <hyperlink ref="F165" r:id="rId21"/>
    <hyperlink ref="F168" r:id="rId22"/>
    <hyperlink ref="F174" r:id="rId23"/>
    <hyperlink ref="F176" r:id="rId24"/>
    <hyperlink ref="F178" r:id="rId25"/>
    <hyperlink ref="F180" r:id="rId26"/>
    <hyperlink ref="F187" r:id="rId27"/>
    <hyperlink ref="F190" r:id="rId28"/>
    <hyperlink ref="F192" r:id="rId29"/>
    <hyperlink ref="F194" r:id="rId30"/>
    <hyperlink ref="F198" r:id="rId31"/>
    <hyperlink ref="F201" r:id="rId32"/>
    <hyperlink ref="F203" r:id="rId33"/>
    <hyperlink ref="F205" r:id="rId34"/>
    <hyperlink ref="F207" r:id="rId35"/>
    <hyperlink ref="F209" r:id="rId36"/>
    <hyperlink ref="F214" r:id="rId37"/>
    <hyperlink ref="F217" r:id="rId38"/>
    <hyperlink ref="F219" r:id="rId39"/>
    <hyperlink ref="F221" r:id="rId40"/>
    <hyperlink ref="F223" r:id="rId41"/>
    <hyperlink ref="F225" r:id="rId42"/>
    <hyperlink ref="F228" r:id="rId43"/>
    <hyperlink ref="F230" r:id="rId44"/>
    <hyperlink ref="F235" r:id="rId45"/>
    <hyperlink ref="F237" r:id="rId46"/>
    <hyperlink ref="F239" r:id="rId47"/>
    <hyperlink ref="F241" r:id="rId48"/>
    <hyperlink ref="F244" r:id="rId49"/>
    <hyperlink ref="F247" r:id="rId50"/>
    <hyperlink ref="F251" r:id="rId51"/>
    <hyperlink ref="F254" r:id="rId52"/>
    <hyperlink ref="F257" r:id="rId53"/>
    <hyperlink ref="F259" r:id="rId54"/>
    <hyperlink ref="F264" r:id="rId55"/>
    <hyperlink ref="F271" r:id="rId56"/>
    <hyperlink ref="F276" r:id="rId57"/>
    <hyperlink ref="F279" r:id="rId58"/>
    <hyperlink ref="F284" r:id="rId59"/>
    <hyperlink ref="F290" r:id="rId60"/>
    <hyperlink ref="F295" r:id="rId61"/>
    <hyperlink ref="F300" r:id="rId62"/>
    <hyperlink ref="F303" r:id="rId63"/>
    <hyperlink ref="F310" r:id="rId64"/>
    <hyperlink ref="F319" r:id="rId65"/>
    <hyperlink ref="F327" r:id="rId66"/>
    <hyperlink ref="F329" r:id="rId67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68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312"/>
  <sheetViews>
    <sheetView showGridLines="0" workbookViewId="0"/>
  </sheetViews>
  <sheetFormatPr defaultRowHeight="12.7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1" width="22.332031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364"/>
      <c r="M2" s="364"/>
      <c r="N2" s="364"/>
      <c r="O2" s="364"/>
      <c r="P2" s="364"/>
      <c r="Q2" s="364"/>
      <c r="R2" s="364"/>
      <c r="S2" s="364"/>
      <c r="T2" s="364"/>
      <c r="U2" s="364"/>
      <c r="V2" s="364"/>
      <c r="AT2" s="18" t="s">
        <v>84</v>
      </c>
    </row>
    <row r="3" spans="1:46" s="1" customFormat="1" ht="6.95" customHeight="1">
      <c r="B3" s="102"/>
      <c r="C3" s="103"/>
      <c r="D3" s="103"/>
      <c r="E3" s="103"/>
      <c r="F3" s="103"/>
      <c r="G3" s="103"/>
      <c r="H3" s="103"/>
      <c r="I3" s="103"/>
      <c r="J3" s="103"/>
      <c r="K3" s="103"/>
      <c r="L3" s="21"/>
      <c r="AT3" s="18" t="s">
        <v>78</v>
      </c>
    </row>
    <row r="4" spans="1:46" s="1" customFormat="1" ht="24.95" customHeight="1">
      <c r="B4" s="21"/>
      <c r="D4" s="104" t="s">
        <v>88</v>
      </c>
      <c r="L4" s="21"/>
      <c r="M4" s="105" t="s">
        <v>10</v>
      </c>
      <c r="AT4" s="18" t="s">
        <v>4</v>
      </c>
    </row>
    <row r="5" spans="1:46" s="1" customFormat="1" ht="6.95" customHeight="1">
      <c r="B5" s="21"/>
      <c r="L5" s="21"/>
    </row>
    <row r="6" spans="1:46" s="1" customFormat="1" ht="12" customHeight="1">
      <c r="B6" s="21"/>
      <c r="D6" s="106" t="s">
        <v>16</v>
      </c>
      <c r="L6" s="21"/>
    </row>
    <row r="7" spans="1:46" s="1" customFormat="1" ht="16.5" customHeight="1">
      <c r="B7" s="21"/>
      <c r="E7" s="365" t="str">
        <f>'Rekapitulace stavby'!K6</f>
        <v>oprava sociálních zařízení b.j. OŘ Olomouc</v>
      </c>
      <c r="F7" s="366"/>
      <c r="G7" s="366"/>
      <c r="H7" s="366"/>
      <c r="L7" s="21"/>
    </row>
    <row r="8" spans="1:46" s="2" customFormat="1" ht="12" customHeight="1">
      <c r="A8" s="35"/>
      <c r="B8" s="40"/>
      <c r="C8" s="35"/>
      <c r="D8" s="106" t="s">
        <v>89</v>
      </c>
      <c r="E8" s="35"/>
      <c r="F8" s="35"/>
      <c r="G8" s="35"/>
      <c r="H8" s="35"/>
      <c r="I8" s="35"/>
      <c r="J8" s="35"/>
      <c r="K8" s="35"/>
      <c r="L8" s="107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</row>
    <row r="9" spans="1:46" s="2" customFormat="1" ht="16.5" customHeight="1">
      <c r="A9" s="35"/>
      <c r="B9" s="40"/>
      <c r="C9" s="35"/>
      <c r="D9" s="35"/>
      <c r="E9" s="367" t="s">
        <v>949</v>
      </c>
      <c r="F9" s="368"/>
      <c r="G9" s="368"/>
      <c r="H9" s="368"/>
      <c r="I9" s="35"/>
      <c r="J9" s="35"/>
      <c r="K9" s="35"/>
      <c r="L9" s="107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spans="1:46" s="2" customFormat="1" ht="11.25">
      <c r="A10" s="35"/>
      <c r="B10" s="40"/>
      <c r="C10" s="35"/>
      <c r="D10" s="35"/>
      <c r="E10" s="35"/>
      <c r="F10" s="35"/>
      <c r="G10" s="35"/>
      <c r="H10" s="35"/>
      <c r="I10" s="35"/>
      <c r="J10" s="35"/>
      <c r="K10" s="35"/>
      <c r="L10" s="107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spans="1:46" s="2" customFormat="1" ht="12" customHeight="1">
      <c r="A11" s="35"/>
      <c r="B11" s="40"/>
      <c r="C11" s="35"/>
      <c r="D11" s="106" t="s">
        <v>18</v>
      </c>
      <c r="E11" s="35"/>
      <c r="F11" s="108" t="s">
        <v>19</v>
      </c>
      <c r="G11" s="35"/>
      <c r="H11" s="35"/>
      <c r="I11" s="106" t="s">
        <v>20</v>
      </c>
      <c r="J11" s="108" t="s">
        <v>19</v>
      </c>
      <c r="K11" s="35"/>
      <c r="L11" s="107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spans="1:46" s="2" customFormat="1" ht="12" customHeight="1">
      <c r="A12" s="35"/>
      <c r="B12" s="40"/>
      <c r="C12" s="35"/>
      <c r="D12" s="106" t="s">
        <v>21</v>
      </c>
      <c r="E12" s="35"/>
      <c r="F12" s="108" t="s">
        <v>22</v>
      </c>
      <c r="G12" s="35"/>
      <c r="H12" s="35"/>
      <c r="I12" s="106" t="s">
        <v>23</v>
      </c>
      <c r="J12" s="109">
        <f>'Rekapitulace stavby'!AN8</f>
        <v>0</v>
      </c>
      <c r="K12" s="35"/>
      <c r="L12" s="107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spans="1:46" s="2" customFormat="1" ht="10.9" customHeight="1">
      <c r="A13" s="35"/>
      <c r="B13" s="40"/>
      <c r="C13" s="35"/>
      <c r="D13" s="35"/>
      <c r="E13" s="35"/>
      <c r="F13" s="35"/>
      <c r="G13" s="35"/>
      <c r="H13" s="35"/>
      <c r="I13" s="35"/>
      <c r="J13" s="35"/>
      <c r="K13" s="35"/>
      <c r="L13" s="107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pans="1:46" s="2" customFormat="1" ht="12" customHeight="1">
      <c r="A14" s="35"/>
      <c r="B14" s="40"/>
      <c r="C14" s="35"/>
      <c r="D14" s="106" t="s">
        <v>24</v>
      </c>
      <c r="E14" s="35"/>
      <c r="F14" s="35"/>
      <c r="G14" s="35"/>
      <c r="H14" s="35"/>
      <c r="I14" s="106" t="s">
        <v>25</v>
      </c>
      <c r="J14" s="108" t="str">
        <f>IF('Rekapitulace stavby'!AN10="","",'Rekapitulace stavby'!AN10)</f>
        <v/>
      </c>
      <c r="K14" s="35"/>
      <c r="L14" s="107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spans="1:46" s="2" customFormat="1" ht="18" customHeight="1">
      <c r="A15" s="35"/>
      <c r="B15" s="40"/>
      <c r="C15" s="35"/>
      <c r="D15" s="35"/>
      <c r="E15" s="108" t="str">
        <f>IF('Rekapitulace stavby'!E11="","",'Rekapitulace stavby'!E11)</f>
        <v xml:space="preserve"> </v>
      </c>
      <c r="F15" s="35"/>
      <c r="G15" s="35"/>
      <c r="H15" s="35"/>
      <c r="I15" s="106" t="s">
        <v>26</v>
      </c>
      <c r="J15" s="108" t="str">
        <f>IF('Rekapitulace stavby'!AN11="","",'Rekapitulace stavby'!AN11)</f>
        <v/>
      </c>
      <c r="K15" s="35"/>
      <c r="L15" s="107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spans="1:46" s="2" customFormat="1" ht="6.95" customHeight="1">
      <c r="A16" s="35"/>
      <c r="B16" s="40"/>
      <c r="C16" s="35"/>
      <c r="D16" s="35"/>
      <c r="E16" s="35"/>
      <c r="F16" s="35"/>
      <c r="G16" s="35"/>
      <c r="H16" s="35"/>
      <c r="I16" s="35"/>
      <c r="J16" s="35"/>
      <c r="K16" s="35"/>
      <c r="L16" s="107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spans="1:31" s="2" customFormat="1" ht="12" customHeight="1">
      <c r="A17" s="35"/>
      <c r="B17" s="40"/>
      <c r="C17" s="35"/>
      <c r="D17" s="106" t="s">
        <v>27</v>
      </c>
      <c r="E17" s="35"/>
      <c r="F17" s="35"/>
      <c r="G17" s="35"/>
      <c r="H17" s="35"/>
      <c r="I17" s="106" t="s">
        <v>25</v>
      </c>
      <c r="J17" s="31" t="str">
        <f>'Rekapitulace stavby'!AN13</f>
        <v>Vyplň údaj</v>
      </c>
      <c r="K17" s="35"/>
      <c r="L17" s="107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spans="1:31" s="2" customFormat="1" ht="18" customHeight="1">
      <c r="A18" s="35"/>
      <c r="B18" s="40"/>
      <c r="C18" s="35"/>
      <c r="D18" s="35"/>
      <c r="E18" s="369" t="str">
        <f>'Rekapitulace stavby'!E14</f>
        <v>Vyplň údaj</v>
      </c>
      <c r="F18" s="370"/>
      <c r="G18" s="370"/>
      <c r="H18" s="370"/>
      <c r="I18" s="106" t="s">
        <v>26</v>
      </c>
      <c r="J18" s="31" t="str">
        <f>'Rekapitulace stavby'!AN14</f>
        <v>Vyplň údaj</v>
      </c>
      <c r="K18" s="35"/>
      <c r="L18" s="107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spans="1:31" s="2" customFormat="1" ht="6.95" customHeight="1">
      <c r="A19" s="35"/>
      <c r="B19" s="40"/>
      <c r="C19" s="35"/>
      <c r="D19" s="35"/>
      <c r="E19" s="35"/>
      <c r="F19" s="35"/>
      <c r="G19" s="35"/>
      <c r="H19" s="35"/>
      <c r="I19" s="35"/>
      <c r="J19" s="35"/>
      <c r="K19" s="35"/>
      <c r="L19" s="107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spans="1:31" s="2" customFormat="1" ht="12" customHeight="1">
      <c r="A20" s="35"/>
      <c r="B20" s="40"/>
      <c r="C20" s="35"/>
      <c r="D20" s="106" t="s">
        <v>29</v>
      </c>
      <c r="E20" s="35"/>
      <c r="F20" s="35"/>
      <c r="G20" s="35"/>
      <c r="H20" s="35"/>
      <c r="I20" s="106" t="s">
        <v>25</v>
      </c>
      <c r="J20" s="108" t="str">
        <f>IF('Rekapitulace stavby'!AN16="","",'Rekapitulace stavby'!AN16)</f>
        <v/>
      </c>
      <c r="K20" s="35"/>
      <c r="L20" s="107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spans="1:31" s="2" customFormat="1" ht="18" customHeight="1">
      <c r="A21" s="35"/>
      <c r="B21" s="40"/>
      <c r="C21" s="35"/>
      <c r="D21" s="35"/>
      <c r="E21" s="108" t="str">
        <f>IF('Rekapitulace stavby'!E17="","",'Rekapitulace stavby'!E17)</f>
        <v xml:space="preserve"> </v>
      </c>
      <c r="F21" s="35"/>
      <c r="G21" s="35"/>
      <c r="H21" s="35"/>
      <c r="I21" s="106" t="s">
        <v>26</v>
      </c>
      <c r="J21" s="108" t="str">
        <f>IF('Rekapitulace stavby'!AN17="","",'Rekapitulace stavby'!AN17)</f>
        <v/>
      </c>
      <c r="K21" s="35"/>
      <c r="L21" s="107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spans="1:31" s="2" customFormat="1" ht="6.95" customHeight="1">
      <c r="A22" s="35"/>
      <c r="B22" s="40"/>
      <c r="C22" s="35"/>
      <c r="D22" s="35"/>
      <c r="E22" s="35"/>
      <c r="F22" s="35"/>
      <c r="G22" s="35"/>
      <c r="H22" s="35"/>
      <c r="I22" s="35"/>
      <c r="J22" s="35"/>
      <c r="K22" s="35"/>
      <c r="L22" s="107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spans="1:31" s="2" customFormat="1" ht="12" customHeight="1">
      <c r="A23" s="35"/>
      <c r="B23" s="40"/>
      <c r="C23" s="35"/>
      <c r="D23" s="106" t="s">
        <v>31</v>
      </c>
      <c r="E23" s="35"/>
      <c r="F23" s="35"/>
      <c r="G23" s="35"/>
      <c r="H23" s="35"/>
      <c r="I23" s="106" t="s">
        <v>25</v>
      </c>
      <c r="J23" s="108" t="str">
        <f>IF('Rekapitulace stavby'!AN19="","",'Rekapitulace stavby'!AN19)</f>
        <v/>
      </c>
      <c r="K23" s="35"/>
      <c r="L23" s="107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spans="1:31" s="2" customFormat="1" ht="18" customHeight="1">
      <c r="A24" s="35"/>
      <c r="B24" s="40"/>
      <c r="C24" s="35"/>
      <c r="D24" s="35"/>
      <c r="E24" s="108" t="str">
        <f>IF('Rekapitulace stavby'!E20="","",'Rekapitulace stavby'!E20)</f>
        <v xml:space="preserve"> </v>
      </c>
      <c r="F24" s="35"/>
      <c r="G24" s="35"/>
      <c r="H24" s="35"/>
      <c r="I24" s="106" t="s">
        <v>26</v>
      </c>
      <c r="J24" s="108" t="str">
        <f>IF('Rekapitulace stavby'!AN20="","",'Rekapitulace stavby'!AN20)</f>
        <v/>
      </c>
      <c r="K24" s="35"/>
      <c r="L24" s="107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spans="1:31" s="2" customFormat="1" ht="6.95" customHeight="1">
      <c r="A25" s="35"/>
      <c r="B25" s="40"/>
      <c r="C25" s="35"/>
      <c r="D25" s="35"/>
      <c r="E25" s="35"/>
      <c r="F25" s="35"/>
      <c r="G25" s="35"/>
      <c r="H25" s="35"/>
      <c r="I25" s="35"/>
      <c r="J25" s="35"/>
      <c r="K25" s="35"/>
      <c r="L25" s="107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spans="1:31" s="2" customFormat="1" ht="12" customHeight="1">
      <c r="A26" s="35"/>
      <c r="B26" s="40"/>
      <c r="C26" s="35"/>
      <c r="D26" s="106" t="s">
        <v>32</v>
      </c>
      <c r="E26" s="35"/>
      <c r="F26" s="35"/>
      <c r="G26" s="35"/>
      <c r="H26" s="35"/>
      <c r="I26" s="35"/>
      <c r="J26" s="35"/>
      <c r="K26" s="35"/>
      <c r="L26" s="107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spans="1:31" s="8" customFormat="1" ht="16.5" customHeight="1">
      <c r="A27" s="110"/>
      <c r="B27" s="111"/>
      <c r="C27" s="110"/>
      <c r="D27" s="110"/>
      <c r="E27" s="371" t="s">
        <v>19</v>
      </c>
      <c r="F27" s="371"/>
      <c r="G27" s="371"/>
      <c r="H27" s="371"/>
      <c r="I27" s="110"/>
      <c r="J27" s="110"/>
      <c r="K27" s="110"/>
      <c r="L27" s="112"/>
      <c r="S27" s="110"/>
      <c r="T27" s="110"/>
      <c r="U27" s="110"/>
      <c r="V27" s="110"/>
      <c r="W27" s="110"/>
      <c r="X27" s="110"/>
      <c r="Y27" s="110"/>
      <c r="Z27" s="110"/>
      <c r="AA27" s="110"/>
      <c r="AB27" s="110"/>
      <c r="AC27" s="110"/>
      <c r="AD27" s="110"/>
      <c r="AE27" s="110"/>
    </row>
    <row r="28" spans="1:31" s="2" customFormat="1" ht="6.95" customHeight="1">
      <c r="A28" s="35"/>
      <c r="B28" s="40"/>
      <c r="C28" s="35"/>
      <c r="D28" s="35"/>
      <c r="E28" s="35"/>
      <c r="F28" s="35"/>
      <c r="G28" s="35"/>
      <c r="H28" s="35"/>
      <c r="I28" s="35"/>
      <c r="J28" s="35"/>
      <c r="K28" s="35"/>
      <c r="L28" s="107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spans="1:31" s="2" customFormat="1" ht="6.95" customHeight="1">
      <c r="A29" s="35"/>
      <c r="B29" s="40"/>
      <c r="C29" s="35"/>
      <c r="D29" s="113"/>
      <c r="E29" s="113"/>
      <c r="F29" s="113"/>
      <c r="G29" s="113"/>
      <c r="H29" s="113"/>
      <c r="I29" s="113"/>
      <c r="J29" s="113"/>
      <c r="K29" s="113"/>
      <c r="L29" s="107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</row>
    <row r="30" spans="1:31" s="2" customFormat="1" ht="25.35" customHeight="1">
      <c r="A30" s="35"/>
      <c r="B30" s="40"/>
      <c r="C30" s="35"/>
      <c r="D30" s="114" t="s">
        <v>34</v>
      </c>
      <c r="E30" s="35"/>
      <c r="F30" s="35"/>
      <c r="G30" s="35"/>
      <c r="H30" s="35"/>
      <c r="I30" s="35"/>
      <c r="J30" s="115">
        <f>ROUND(J96, 2)</f>
        <v>0</v>
      </c>
      <c r="K30" s="35"/>
      <c r="L30" s="107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spans="1:31" s="2" customFormat="1" ht="6.95" customHeight="1">
      <c r="A31" s="35"/>
      <c r="B31" s="40"/>
      <c r="C31" s="35"/>
      <c r="D31" s="113"/>
      <c r="E31" s="113"/>
      <c r="F31" s="113"/>
      <c r="G31" s="113"/>
      <c r="H31" s="113"/>
      <c r="I31" s="113"/>
      <c r="J31" s="113"/>
      <c r="K31" s="113"/>
      <c r="L31" s="107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spans="1:31" s="2" customFormat="1" ht="14.45" customHeight="1">
      <c r="A32" s="35"/>
      <c r="B32" s="40"/>
      <c r="C32" s="35"/>
      <c r="D32" s="35"/>
      <c r="E32" s="35"/>
      <c r="F32" s="116" t="s">
        <v>36</v>
      </c>
      <c r="G32" s="35"/>
      <c r="H32" s="35"/>
      <c r="I32" s="116" t="s">
        <v>35</v>
      </c>
      <c r="J32" s="116" t="s">
        <v>37</v>
      </c>
      <c r="K32" s="35"/>
      <c r="L32" s="107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spans="1:31" s="2" customFormat="1" ht="14.45" customHeight="1">
      <c r="A33" s="35"/>
      <c r="B33" s="40"/>
      <c r="C33" s="35"/>
      <c r="D33" s="117" t="s">
        <v>38</v>
      </c>
      <c r="E33" s="106" t="s">
        <v>39</v>
      </c>
      <c r="F33" s="118">
        <f>ROUND((SUM(BE96:BE311)),  2)</f>
        <v>0</v>
      </c>
      <c r="G33" s="35"/>
      <c r="H33" s="35"/>
      <c r="I33" s="119">
        <v>0.21</v>
      </c>
      <c r="J33" s="118">
        <f>ROUND(((SUM(BE96:BE311))*I33),  2)</f>
        <v>0</v>
      </c>
      <c r="K33" s="35"/>
      <c r="L33" s="107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spans="1:31" s="2" customFormat="1" ht="14.45" customHeight="1">
      <c r="A34" s="35"/>
      <c r="B34" s="40"/>
      <c r="C34" s="35"/>
      <c r="D34" s="35"/>
      <c r="E34" s="106" t="s">
        <v>40</v>
      </c>
      <c r="F34" s="118">
        <f>ROUND((SUM(BF96:BF311)),  2)</f>
        <v>0</v>
      </c>
      <c r="G34" s="35"/>
      <c r="H34" s="35"/>
      <c r="I34" s="119">
        <v>0.15</v>
      </c>
      <c r="J34" s="118">
        <f>ROUND(((SUM(BF96:BF311))*I34),  2)</f>
        <v>0</v>
      </c>
      <c r="K34" s="35"/>
      <c r="L34" s="107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spans="1:31" s="2" customFormat="1" ht="14.45" hidden="1" customHeight="1">
      <c r="A35" s="35"/>
      <c r="B35" s="40"/>
      <c r="C35" s="35"/>
      <c r="D35" s="35"/>
      <c r="E35" s="106" t="s">
        <v>41</v>
      </c>
      <c r="F35" s="118">
        <f>ROUND((SUM(BG96:BG311)),  2)</f>
        <v>0</v>
      </c>
      <c r="G35" s="35"/>
      <c r="H35" s="35"/>
      <c r="I35" s="119">
        <v>0.21</v>
      </c>
      <c r="J35" s="118">
        <f>0</f>
        <v>0</v>
      </c>
      <c r="K35" s="35"/>
      <c r="L35" s="107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spans="1:31" s="2" customFormat="1" ht="14.45" hidden="1" customHeight="1">
      <c r="A36" s="35"/>
      <c r="B36" s="40"/>
      <c r="C36" s="35"/>
      <c r="D36" s="35"/>
      <c r="E36" s="106" t="s">
        <v>42</v>
      </c>
      <c r="F36" s="118">
        <f>ROUND((SUM(BH96:BH311)),  2)</f>
        <v>0</v>
      </c>
      <c r="G36" s="35"/>
      <c r="H36" s="35"/>
      <c r="I36" s="119">
        <v>0.15</v>
      </c>
      <c r="J36" s="118">
        <f>0</f>
        <v>0</v>
      </c>
      <c r="K36" s="35"/>
      <c r="L36" s="107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spans="1:31" s="2" customFormat="1" ht="14.45" hidden="1" customHeight="1">
      <c r="A37" s="35"/>
      <c r="B37" s="40"/>
      <c r="C37" s="35"/>
      <c r="D37" s="35"/>
      <c r="E37" s="106" t="s">
        <v>43</v>
      </c>
      <c r="F37" s="118">
        <f>ROUND((SUM(BI96:BI311)),  2)</f>
        <v>0</v>
      </c>
      <c r="G37" s="35"/>
      <c r="H37" s="35"/>
      <c r="I37" s="119">
        <v>0</v>
      </c>
      <c r="J37" s="118">
        <f>0</f>
        <v>0</v>
      </c>
      <c r="K37" s="35"/>
      <c r="L37" s="107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spans="1:31" s="2" customFormat="1" ht="6.95" customHeight="1">
      <c r="A38" s="35"/>
      <c r="B38" s="40"/>
      <c r="C38" s="35"/>
      <c r="D38" s="35"/>
      <c r="E38" s="35"/>
      <c r="F38" s="35"/>
      <c r="G38" s="35"/>
      <c r="H38" s="35"/>
      <c r="I38" s="35"/>
      <c r="J38" s="35"/>
      <c r="K38" s="35"/>
      <c r="L38" s="107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spans="1:31" s="2" customFormat="1" ht="25.35" customHeight="1">
      <c r="A39" s="35"/>
      <c r="B39" s="40"/>
      <c r="C39" s="120"/>
      <c r="D39" s="121" t="s">
        <v>44</v>
      </c>
      <c r="E39" s="122"/>
      <c r="F39" s="122"/>
      <c r="G39" s="123" t="s">
        <v>45</v>
      </c>
      <c r="H39" s="124" t="s">
        <v>46</v>
      </c>
      <c r="I39" s="122"/>
      <c r="J39" s="125">
        <f>SUM(J30:J37)</f>
        <v>0</v>
      </c>
      <c r="K39" s="126"/>
      <c r="L39" s="107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spans="1:31" s="2" customFormat="1" ht="14.45" customHeight="1">
      <c r="A40" s="35"/>
      <c r="B40" s="127"/>
      <c r="C40" s="128"/>
      <c r="D40" s="128"/>
      <c r="E40" s="128"/>
      <c r="F40" s="128"/>
      <c r="G40" s="128"/>
      <c r="H40" s="128"/>
      <c r="I40" s="128"/>
      <c r="J40" s="128"/>
      <c r="K40" s="128"/>
      <c r="L40" s="107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4" spans="1:31" s="2" customFormat="1" ht="6.95" customHeight="1">
      <c r="A44" s="35"/>
      <c r="B44" s="129"/>
      <c r="C44" s="130"/>
      <c r="D44" s="130"/>
      <c r="E44" s="130"/>
      <c r="F44" s="130"/>
      <c r="G44" s="130"/>
      <c r="H44" s="130"/>
      <c r="I44" s="130"/>
      <c r="J44" s="130"/>
      <c r="K44" s="130"/>
      <c r="L44" s="107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</row>
    <row r="45" spans="1:31" s="2" customFormat="1" ht="24.95" customHeight="1">
      <c r="A45" s="35"/>
      <c r="B45" s="36"/>
      <c r="C45" s="24" t="s">
        <v>91</v>
      </c>
      <c r="D45" s="37"/>
      <c r="E45" s="37"/>
      <c r="F45" s="37"/>
      <c r="G45" s="37"/>
      <c r="H45" s="37"/>
      <c r="I45" s="37"/>
      <c r="J45" s="37"/>
      <c r="K45" s="37"/>
      <c r="L45" s="107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</row>
    <row r="46" spans="1:31" s="2" customFormat="1" ht="6.95" customHeight="1">
      <c r="A46" s="35"/>
      <c r="B46" s="36"/>
      <c r="C46" s="37"/>
      <c r="D46" s="37"/>
      <c r="E46" s="37"/>
      <c r="F46" s="37"/>
      <c r="G46" s="37"/>
      <c r="H46" s="37"/>
      <c r="I46" s="37"/>
      <c r="J46" s="37"/>
      <c r="K46" s="37"/>
      <c r="L46" s="107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</row>
    <row r="47" spans="1:31" s="2" customFormat="1" ht="12" customHeight="1">
      <c r="A47" s="35"/>
      <c r="B47" s="36"/>
      <c r="C47" s="30" t="s">
        <v>16</v>
      </c>
      <c r="D47" s="37"/>
      <c r="E47" s="37"/>
      <c r="F47" s="37"/>
      <c r="G47" s="37"/>
      <c r="H47" s="37"/>
      <c r="I47" s="37"/>
      <c r="J47" s="37"/>
      <c r="K47" s="37"/>
      <c r="L47" s="107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</row>
    <row r="48" spans="1:31" s="2" customFormat="1" ht="16.5" customHeight="1">
      <c r="A48" s="35"/>
      <c r="B48" s="36"/>
      <c r="C48" s="37"/>
      <c r="D48" s="37"/>
      <c r="E48" s="372" t="str">
        <f>E7</f>
        <v>oprava sociálních zařízení b.j. OŘ Olomouc</v>
      </c>
      <c r="F48" s="373"/>
      <c r="G48" s="373"/>
      <c r="H48" s="373"/>
      <c r="I48" s="37"/>
      <c r="J48" s="37"/>
      <c r="K48" s="37"/>
      <c r="L48" s="107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</row>
    <row r="49" spans="1:47" s="2" customFormat="1" ht="12" customHeight="1">
      <c r="A49" s="35"/>
      <c r="B49" s="36"/>
      <c r="C49" s="30" t="s">
        <v>89</v>
      </c>
      <c r="D49" s="37"/>
      <c r="E49" s="37"/>
      <c r="F49" s="37"/>
      <c r="G49" s="37"/>
      <c r="H49" s="37"/>
      <c r="I49" s="37"/>
      <c r="J49" s="37"/>
      <c r="K49" s="37"/>
      <c r="L49" s="107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</row>
    <row r="50" spans="1:47" s="2" customFormat="1" ht="16.5" customHeight="1">
      <c r="A50" s="35"/>
      <c r="B50" s="36"/>
      <c r="C50" s="37"/>
      <c r="D50" s="37"/>
      <c r="E50" s="325" t="str">
        <f>E9</f>
        <v>SO 03 - Litovel Předměstí B.J. 3 NP</v>
      </c>
      <c r="F50" s="374"/>
      <c r="G50" s="374"/>
      <c r="H50" s="374"/>
      <c r="I50" s="37"/>
      <c r="J50" s="37"/>
      <c r="K50" s="37"/>
      <c r="L50" s="107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</row>
    <row r="51" spans="1:47" s="2" customFormat="1" ht="6.95" customHeight="1">
      <c r="A51" s="35"/>
      <c r="B51" s="36"/>
      <c r="C51" s="37"/>
      <c r="D51" s="37"/>
      <c r="E51" s="37"/>
      <c r="F51" s="37"/>
      <c r="G51" s="37"/>
      <c r="H51" s="37"/>
      <c r="I51" s="37"/>
      <c r="J51" s="37"/>
      <c r="K51" s="37"/>
      <c r="L51" s="107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</row>
    <row r="52" spans="1:47" s="2" customFormat="1" ht="12" customHeight="1">
      <c r="A52" s="35"/>
      <c r="B52" s="36"/>
      <c r="C52" s="30" t="s">
        <v>21</v>
      </c>
      <c r="D52" s="37"/>
      <c r="E52" s="37"/>
      <c r="F52" s="28" t="str">
        <f>F12</f>
        <v xml:space="preserve"> </v>
      </c>
      <c r="G52" s="37"/>
      <c r="H52" s="37"/>
      <c r="I52" s="30" t="s">
        <v>23</v>
      </c>
      <c r="J52" s="60">
        <f>IF(J12="","",J12)</f>
        <v>0</v>
      </c>
      <c r="K52" s="37"/>
      <c r="L52" s="107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</row>
    <row r="53" spans="1:47" s="2" customFormat="1" ht="6.95" customHeight="1">
      <c r="A53" s="35"/>
      <c r="B53" s="36"/>
      <c r="C53" s="37"/>
      <c r="D53" s="37"/>
      <c r="E53" s="37"/>
      <c r="F53" s="37"/>
      <c r="G53" s="37"/>
      <c r="H53" s="37"/>
      <c r="I53" s="37"/>
      <c r="J53" s="37"/>
      <c r="K53" s="37"/>
      <c r="L53" s="107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</row>
    <row r="54" spans="1:47" s="2" customFormat="1" ht="15.2" customHeight="1">
      <c r="A54" s="35"/>
      <c r="B54" s="36"/>
      <c r="C54" s="30" t="s">
        <v>24</v>
      </c>
      <c r="D54" s="37"/>
      <c r="E54" s="37"/>
      <c r="F54" s="28" t="str">
        <f>E15</f>
        <v xml:space="preserve"> </v>
      </c>
      <c r="G54" s="37"/>
      <c r="H54" s="37"/>
      <c r="I54" s="30" t="s">
        <v>29</v>
      </c>
      <c r="J54" s="33" t="str">
        <f>E21</f>
        <v xml:space="preserve"> </v>
      </c>
      <c r="K54" s="37"/>
      <c r="L54" s="107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</row>
    <row r="55" spans="1:47" s="2" customFormat="1" ht="15.2" customHeight="1">
      <c r="A55" s="35"/>
      <c r="B55" s="36"/>
      <c r="C55" s="30" t="s">
        <v>27</v>
      </c>
      <c r="D55" s="37"/>
      <c r="E55" s="37"/>
      <c r="F55" s="28" t="str">
        <f>IF(E18="","",E18)</f>
        <v>Vyplň údaj</v>
      </c>
      <c r="G55" s="37"/>
      <c r="H55" s="37"/>
      <c r="I55" s="30" t="s">
        <v>31</v>
      </c>
      <c r="J55" s="33" t="str">
        <f>E24</f>
        <v xml:space="preserve"> </v>
      </c>
      <c r="K55" s="37"/>
      <c r="L55" s="107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</row>
    <row r="56" spans="1:47" s="2" customFormat="1" ht="10.35" customHeight="1">
      <c r="A56" s="35"/>
      <c r="B56" s="36"/>
      <c r="C56" s="37"/>
      <c r="D56" s="37"/>
      <c r="E56" s="37"/>
      <c r="F56" s="37"/>
      <c r="G56" s="37"/>
      <c r="H56" s="37"/>
      <c r="I56" s="37"/>
      <c r="J56" s="37"/>
      <c r="K56" s="37"/>
      <c r="L56" s="107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</row>
    <row r="57" spans="1:47" s="2" customFormat="1" ht="29.25" customHeight="1">
      <c r="A57" s="35"/>
      <c r="B57" s="36"/>
      <c r="C57" s="131" t="s">
        <v>92</v>
      </c>
      <c r="D57" s="132"/>
      <c r="E57" s="132"/>
      <c r="F57" s="132"/>
      <c r="G57" s="132"/>
      <c r="H57" s="132"/>
      <c r="I57" s="132"/>
      <c r="J57" s="133" t="s">
        <v>93</v>
      </c>
      <c r="K57" s="132"/>
      <c r="L57" s="107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</row>
    <row r="58" spans="1:47" s="2" customFormat="1" ht="10.35" customHeight="1">
      <c r="A58" s="35"/>
      <c r="B58" s="36"/>
      <c r="C58" s="37"/>
      <c r="D58" s="37"/>
      <c r="E58" s="37"/>
      <c r="F58" s="37"/>
      <c r="G58" s="37"/>
      <c r="H58" s="37"/>
      <c r="I58" s="37"/>
      <c r="J58" s="37"/>
      <c r="K58" s="37"/>
      <c r="L58" s="107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</row>
    <row r="59" spans="1:47" s="2" customFormat="1" ht="22.9" customHeight="1">
      <c r="A59" s="35"/>
      <c r="B59" s="36"/>
      <c r="C59" s="134" t="s">
        <v>66</v>
      </c>
      <c r="D59" s="37"/>
      <c r="E59" s="37"/>
      <c r="F59" s="37"/>
      <c r="G59" s="37"/>
      <c r="H59" s="37"/>
      <c r="I59" s="37"/>
      <c r="J59" s="78">
        <f>J96</f>
        <v>0</v>
      </c>
      <c r="K59" s="37"/>
      <c r="L59" s="107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U59" s="18" t="s">
        <v>94</v>
      </c>
    </row>
    <row r="60" spans="1:47" s="9" customFormat="1" ht="24.95" customHeight="1">
      <c r="B60" s="135"/>
      <c r="C60" s="136"/>
      <c r="D60" s="137" t="s">
        <v>95</v>
      </c>
      <c r="E60" s="138"/>
      <c r="F60" s="138"/>
      <c r="G60" s="138"/>
      <c r="H60" s="138"/>
      <c r="I60" s="138"/>
      <c r="J60" s="139">
        <f>J97</f>
        <v>0</v>
      </c>
      <c r="K60" s="136"/>
      <c r="L60" s="140"/>
    </row>
    <row r="61" spans="1:47" s="10" customFormat="1" ht="19.899999999999999" customHeight="1">
      <c r="B61" s="141"/>
      <c r="C61" s="142"/>
      <c r="D61" s="143" t="s">
        <v>96</v>
      </c>
      <c r="E61" s="144"/>
      <c r="F61" s="144"/>
      <c r="G61" s="144"/>
      <c r="H61" s="144"/>
      <c r="I61" s="144"/>
      <c r="J61" s="145">
        <f>J98</f>
        <v>0</v>
      </c>
      <c r="K61" s="142"/>
      <c r="L61" s="146"/>
    </row>
    <row r="62" spans="1:47" s="10" customFormat="1" ht="19.899999999999999" customHeight="1">
      <c r="B62" s="141"/>
      <c r="C62" s="142"/>
      <c r="D62" s="143" t="s">
        <v>98</v>
      </c>
      <c r="E62" s="144"/>
      <c r="F62" s="144"/>
      <c r="G62" s="144"/>
      <c r="H62" s="144"/>
      <c r="I62" s="144"/>
      <c r="J62" s="145">
        <f>J105</f>
        <v>0</v>
      </c>
      <c r="K62" s="142"/>
      <c r="L62" s="146"/>
    </row>
    <row r="63" spans="1:47" s="10" customFormat="1" ht="19.899999999999999" customHeight="1">
      <c r="B63" s="141"/>
      <c r="C63" s="142"/>
      <c r="D63" s="143" t="s">
        <v>99</v>
      </c>
      <c r="E63" s="144"/>
      <c r="F63" s="144"/>
      <c r="G63" s="144"/>
      <c r="H63" s="144"/>
      <c r="I63" s="144"/>
      <c r="J63" s="145">
        <f>J115</f>
        <v>0</v>
      </c>
      <c r="K63" s="142"/>
      <c r="L63" s="146"/>
    </row>
    <row r="64" spans="1:47" s="10" customFormat="1" ht="19.899999999999999" customHeight="1">
      <c r="B64" s="141"/>
      <c r="C64" s="142"/>
      <c r="D64" s="143" t="s">
        <v>100</v>
      </c>
      <c r="E64" s="144"/>
      <c r="F64" s="144"/>
      <c r="G64" s="144"/>
      <c r="H64" s="144"/>
      <c r="I64" s="144"/>
      <c r="J64" s="145">
        <f>J123</f>
        <v>0</v>
      </c>
      <c r="K64" s="142"/>
      <c r="L64" s="146"/>
    </row>
    <row r="65" spans="1:31" s="9" customFormat="1" ht="24.95" customHeight="1">
      <c r="B65" s="135"/>
      <c r="C65" s="136"/>
      <c r="D65" s="137" t="s">
        <v>101</v>
      </c>
      <c r="E65" s="138"/>
      <c r="F65" s="138"/>
      <c r="G65" s="138"/>
      <c r="H65" s="138"/>
      <c r="I65" s="138"/>
      <c r="J65" s="139">
        <f>J126</f>
        <v>0</v>
      </c>
      <c r="K65" s="136"/>
      <c r="L65" s="140"/>
    </row>
    <row r="66" spans="1:31" s="10" customFormat="1" ht="19.899999999999999" customHeight="1">
      <c r="B66" s="141"/>
      <c r="C66" s="142"/>
      <c r="D66" s="143" t="s">
        <v>663</v>
      </c>
      <c r="E66" s="144"/>
      <c r="F66" s="144"/>
      <c r="G66" s="144"/>
      <c r="H66" s="144"/>
      <c r="I66" s="144"/>
      <c r="J66" s="145">
        <f>J127</f>
        <v>0</v>
      </c>
      <c r="K66" s="142"/>
      <c r="L66" s="146"/>
    </row>
    <row r="67" spans="1:31" s="10" customFormat="1" ht="19.899999999999999" customHeight="1">
      <c r="B67" s="141"/>
      <c r="C67" s="142"/>
      <c r="D67" s="143" t="s">
        <v>102</v>
      </c>
      <c r="E67" s="144"/>
      <c r="F67" s="144"/>
      <c r="G67" s="144"/>
      <c r="H67" s="144"/>
      <c r="I67" s="144"/>
      <c r="J67" s="145">
        <f>J140</f>
        <v>0</v>
      </c>
      <c r="K67" s="142"/>
      <c r="L67" s="146"/>
    </row>
    <row r="68" spans="1:31" s="10" customFormat="1" ht="14.85" customHeight="1">
      <c r="B68" s="141"/>
      <c r="C68" s="142"/>
      <c r="D68" s="143" t="s">
        <v>103</v>
      </c>
      <c r="E68" s="144"/>
      <c r="F68" s="144"/>
      <c r="G68" s="144"/>
      <c r="H68" s="144"/>
      <c r="I68" s="144"/>
      <c r="J68" s="145">
        <f>J158</f>
        <v>0</v>
      </c>
      <c r="K68" s="142"/>
      <c r="L68" s="146"/>
    </row>
    <row r="69" spans="1:31" s="10" customFormat="1" ht="19.899999999999999" customHeight="1">
      <c r="B69" s="141"/>
      <c r="C69" s="142"/>
      <c r="D69" s="143" t="s">
        <v>105</v>
      </c>
      <c r="E69" s="144"/>
      <c r="F69" s="144"/>
      <c r="G69" s="144"/>
      <c r="H69" s="144"/>
      <c r="I69" s="144"/>
      <c r="J69" s="145">
        <f>J167</f>
        <v>0</v>
      </c>
      <c r="K69" s="142"/>
      <c r="L69" s="146"/>
    </row>
    <row r="70" spans="1:31" s="10" customFormat="1" ht="19.899999999999999" customHeight="1">
      <c r="B70" s="141"/>
      <c r="C70" s="142"/>
      <c r="D70" s="143" t="s">
        <v>664</v>
      </c>
      <c r="E70" s="144"/>
      <c r="F70" s="144"/>
      <c r="G70" s="144"/>
      <c r="H70" s="144"/>
      <c r="I70" s="144"/>
      <c r="J70" s="145">
        <f>J198</f>
        <v>0</v>
      </c>
      <c r="K70" s="142"/>
      <c r="L70" s="146"/>
    </row>
    <row r="71" spans="1:31" s="10" customFormat="1" ht="19.899999999999999" customHeight="1">
      <c r="B71" s="141"/>
      <c r="C71" s="142"/>
      <c r="D71" s="143" t="s">
        <v>665</v>
      </c>
      <c r="E71" s="144"/>
      <c r="F71" s="144"/>
      <c r="G71" s="144"/>
      <c r="H71" s="144"/>
      <c r="I71" s="144"/>
      <c r="J71" s="145">
        <f>J203</f>
        <v>0</v>
      </c>
      <c r="K71" s="142"/>
      <c r="L71" s="146"/>
    </row>
    <row r="72" spans="1:31" s="10" customFormat="1" ht="19.899999999999999" customHeight="1">
      <c r="B72" s="141"/>
      <c r="C72" s="142"/>
      <c r="D72" s="143" t="s">
        <v>666</v>
      </c>
      <c r="E72" s="144"/>
      <c r="F72" s="144"/>
      <c r="G72" s="144"/>
      <c r="H72" s="144"/>
      <c r="I72" s="144"/>
      <c r="J72" s="145">
        <f>J205</f>
        <v>0</v>
      </c>
      <c r="K72" s="142"/>
      <c r="L72" s="146"/>
    </row>
    <row r="73" spans="1:31" s="10" customFormat="1" ht="19.899999999999999" customHeight="1">
      <c r="B73" s="141"/>
      <c r="C73" s="142"/>
      <c r="D73" s="143" t="s">
        <v>667</v>
      </c>
      <c r="E73" s="144"/>
      <c r="F73" s="144"/>
      <c r="G73" s="144"/>
      <c r="H73" s="144"/>
      <c r="I73" s="144"/>
      <c r="J73" s="145">
        <f>J217</f>
        <v>0</v>
      </c>
      <c r="K73" s="142"/>
      <c r="L73" s="146"/>
    </row>
    <row r="74" spans="1:31" s="10" customFormat="1" ht="19.899999999999999" customHeight="1">
      <c r="B74" s="141"/>
      <c r="C74" s="142"/>
      <c r="D74" s="143" t="s">
        <v>107</v>
      </c>
      <c r="E74" s="144"/>
      <c r="F74" s="144"/>
      <c r="G74" s="144"/>
      <c r="H74" s="144"/>
      <c r="I74" s="144"/>
      <c r="J74" s="145">
        <f>J225</f>
        <v>0</v>
      </c>
      <c r="K74" s="142"/>
      <c r="L74" s="146"/>
    </row>
    <row r="75" spans="1:31" s="10" customFormat="1" ht="19.899999999999999" customHeight="1">
      <c r="B75" s="141"/>
      <c r="C75" s="142"/>
      <c r="D75" s="143" t="s">
        <v>108</v>
      </c>
      <c r="E75" s="144"/>
      <c r="F75" s="144"/>
      <c r="G75" s="144"/>
      <c r="H75" s="144"/>
      <c r="I75" s="144"/>
      <c r="J75" s="145">
        <f>J257</f>
        <v>0</v>
      </c>
      <c r="K75" s="142"/>
      <c r="L75" s="146"/>
    </row>
    <row r="76" spans="1:31" s="10" customFormat="1" ht="19.899999999999999" customHeight="1">
      <c r="B76" s="141"/>
      <c r="C76" s="142"/>
      <c r="D76" s="143" t="s">
        <v>109</v>
      </c>
      <c r="E76" s="144"/>
      <c r="F76" s="144"/>
      <c r="G76" s="144"/>
      <c r="H76" s="144"/>
      <c r="I76" s="144"/>
      <c r="J76" s="145">
        <f>J289</f>
        <v>0</v>
      </c>
      <c r="K76" s="142"/>
      <c r="L76" s="146"/>
    </row>
    <row r="77" spans="1:31" s="2" customFormat="1" ht="21.75" customHeight="1">
      <c r="A77" s="35"/>
      <c r="B77" s="36"/>
      <c r="C77" s="37"/>
      <c r="D77" s="37"/>
      <c r="E77" s="37"/>
      <c r="F77" s="37"/>
      <c r="G77" s="37"/>
      <c r="H77" s="37"/>
      <c r="I77" s="37"/>
      <c r="J77" s="37"/>
      <c r="K77" s="37"/>
      <c r="L77" s="107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78" spans="1:31" s="2" customFormat="1" ht="6.95" customHeight="1">
      <c r="A78" s="35"/>
      <c r="B78" s="48"/>
      <c r="C78" s="49"/>
      <c r="D78" s="49"/>
      <c r="E78" s="49"/>
      <c r="F78" s="49"/>
      <c r="G78" s="49"/>
      <c r="H78" s="49"/>
      <c r="I78" s="49"/>
      <c r="J78" s="49"/>
      <c r="K78" s="49"/>
      <c r="L78" s="107"/>
      <c r="S78" s="35"/>
      <c r="T78" s="35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</row>
    <row r="82" spans="1:63" s="2" customFormat="1" ht="6.95" customHeight="1">
      <c r="A82" s="35"/>
      <c r="B82" s="50"/>
      <c r="C82" s="51"/>
      <c r="D82" s="51"/>
      <c r="E82" s="51"/>
      <c r="F82" s="51"/>
      <c r="G82" s="51"/>
      <c r="H82" s="51"/>
      <c r="I82" s="51"/>
      <c r="J82" s="51"/>
      <c r="K82" s="51"/>
      <c r="L82" s="107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spans="1:63" s="2" customFormat="1" ht="24.95" customHeight="1">
      <c r="A83" s="35"/>
      <c r="B83" s="36"/>
      <c r="C83" s="24" t="s">
        <v>111</v>
      </c>
      <c r="D83" s="37"/>
      <c r="E83" s="37"/>
      <c r="F83" s="37"/>
      <c r="G83" s="37"/>
      <c r="H83" s="37"/>
      <c r="I83" s="37"/>
      <c r="J83" s="37"/>
      <c r="K83" s="37"/>
      <c r="L83" s="107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spans="1:63" s="2" customFormat="1" ht="6.95" customHeight="1">
      <c r="A84" s="35"/>
      <c r="B84" s="36"/>
      <c r="C84" s="37"/>
      <c r="D84" s="37"/>
      <c r="E84" s="37"/>
      <c r="F84" s="37"/>
      <c r="G84" s="37"/>
      <c r="H84" s="37"/>
      <c r="I84" s="37"/>
      <c r="J84" s="37"/>
      <c r="K84" s="37"/>
      <c r="L84" s="107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spans="1:63" s="2" customFormat="1" ht="12" customHeight="1">
      <c r="A85" s="35"/>
      <c r="B85" s="36"/>
      <c r="C85" s="30" t="s">
        <v>16</v>
      </c>
      <c r="D85" s="37"/>
      <c r="E85" s="37"/>
      <c r="F85" s="37"/>
      <c r="G85" s="37"/>
      <c r="H85" s="37"/>
      <c r="I85" s="37"/>
      <c r="J85" s="37"/>
      <c r="K85" s="37"/>
      <c r="L85" s="107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spans="1:63" s="2" customFormat="1" ht="16.5" customHeight="1">
      <c r="A86" s="35"/>
      <c r="B86" s="36"/>
      <c r="C86" s="37"/>
      <c r="D86" s="37"/>
      <c r="E86" s="372" t="str">
        <f>E7</f>
        <v>oprava sociálních zařízení b.j. OŘ Olomouc</v>
      </c>
      <c r="F86" s="373"/>
      <c r="G86" s="373"/>
      <c r="H86" s="373"/>
      <c r="I86" s="37"/>
      <c r="J86" s="37"/>
      <c r="K86" s="37"/>
      <c r="L86" s="107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</row>
    <row r="87" spans="1:63" s="2" customFormat="1" ht="12" customHeight="1">
      <c r="A87" s="35"/>
      <c r="B87" s="36"/>
      <c r="C87" s="30" t="s">
        <v>89</v>
      </c>
      <c r="D87" s="37"/>
      <c r="E87" s="37"/>
      <c r="F87" s="37"/>
      <c r="G87" s="37"/>
      <c r="H87" s="37"/>
      <c r="I87" s="37"/>
      <c r="J87" s="37"/>
      <c r="K87" s="37"/>
      <c r="L87" s="107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spans="1:63" s="2" customFormat="1" ht="16.5" customHeight="1">
      <c r="A88" s="35"/>
      <c r="B88" s="36"/>
      <c r="C88" s="37"/>
      <c r="D88" s="37"/>
      <c r="E88" s="325" t="str">
        <f>E9</f>
        <v>SO 03 - Litovel Předměstí B.J. 3 NP</v>
      </c>
      <c r="F88" s="374"/>
      <c r="G88" s="374"/>
      <c r="H88" s="374"/>
      <c r="I88" s="37"/>
      <c r="J88" s="37"/>
      <c r="K88" s="37"/>
      <c r="L88" s="107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spans="1:63" s="2" customFormat="1" ht="6.95" customHeight="1">
      <c r="A89" s="35"/>
      <c r="B89" s="36"/>
      <c r="C89" s="37"/>
      <c r="D89" s="37"/>
      <c r="E89" s="37"/>
      <c r="F89" s="37"/>
      <c r="G89" s="37"/>
      <c r="H89" s="37"/>
      <c r="I89" s="37"/>
      <c r="J89" s="37"/>
      <c r="K89" s="37"/>
      <c r="L89" s="107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spans="1:63" s="2" customFormat="1" ht="12" customHeight="1">
      <c r="A90" s="35"/>
      <c r="B90" s="36"/>
      <c r="C90" s="30" t="s">
        <v>21</v>
      </c>
      <c r="D90" s="37"/>
      <c r="E90" s="37"/>
      <c r="F90" s="28" t="str">
        <f>F12</f>
        <v xml:space="preserve"> </v>
      </c>
      <c r="G90" s="37"/>
      <c r="H90" s="37"/>
      <c r="I90" s="30" t="s">
        <v>23</v>
      </c>
      <c r="J90" s="60">
        <f>IF(J12="","",J12)</f>
        <v>0</v>
      </c>
      <c r="K90" s="37"/>
      <c r="L90" s="107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spans="1:63" s="2" customFormat="1" ht="6.95" customHeight="1">
      <c r="A91" s="35"/>
      <c r="B91" s="36"/>
      <c r="C91" s="37"/>
      <c r="D91" s="37"/>
      <c r="E91" s="37"/>
      <c r="F91" s="37"/>
      <c r="G91" s="37"/>
      <c r="H91" s="37"/>
      <c r="I91" s="37"/>
      <c r="J91" s="37"/>
      <c r="K91" s="37"/>
      <c r="L91" s="107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spans="1:63" s="2" customFormat="1" ht="15.2" customHeight="1">
      <c r="A92" s="35"/>
      <c r="B92" s="36"/>
      <c r="C92" s="30" t="s">
        <v>24</v>
      </c>
      <c r="D92" s="37"/>
      <c r="E92" s="37"/>
      <c r="F92" s="28" t="str">
        <f>E15</f>
        <v xml:space="preserve"> </v>
      </c>
      <c r="G92" s="37"/>
      <c r="H92" s="37"/>
      <c r="I92" s="30" t="s">
        <v>29</v>
      </c>
      <c r="J92" s="33" t="str">
        <f>E21</f>
        <v xml:space="preserve"> </v>
      </c>
      <c r="K92" s="37"/>
      <c r="L92" s="107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spans="1:63" s="2" customFormat="1" ht="15.2" customHeight="1">
      <c r="A93" s="35"/>
      <c r="B93" s="36"/>
      <c r="C93" s="30" t="s">
        <v>27</v>
      </c>
      <c r="D93" s="37"/>
      <c r="E93" s="37"/>
      <c r="F93" s="28" t="str">
        <f>IF(E18="","",E18)</f>
        <v>Vyplň údaj</v>
      </c>
      <c r="G93" s="37"/>
      <c r="H93" s="37"/>
      <c r="I93" s="30" t="s">
        <v>31</v>
      </c>
      <c r="J93" s="33" t="str">
        <f>E24</f>
        <v xml:space="preserve"> </v>
      </c>
      <c r="K93" s="37"/>
      <c r="L93" s="107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spans="1:63" s="2" customFormat="1" ht="10.35" customHeight="1">
      <c r="A94" s="35"/>
      <c r="B94" s="36"/>
      <c r="C94" s="37"/>
      <c r="D94" s="37"/>
      <c r="E94" s="37"/>
      <c r="F94" s="37"/>
      <c r="G94" s="37"/>
      <c r="H94" s="37"/>
      <c r="I94" s="37"/>
      <c r="J94" s="37"/>
      <c r="K94" s="37"/>
      <c r="L94" s="107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</row>
    <row r="95" spans="1:63" s="11" customFormat="1" ht="29.25" customHeight="1">
      <c r="A95" s="147"/>
      <c r="B95" s="148"/>
      <c r="C95" s="149" t="s">
        <v>112</v>
      </c>
      <c r="D95" s="150" t="s">
        <v>53</v>
      </c>
      <c r="E95" s="150" t="s">
        <v>49</v>
      </c>
      <c r="F95" s="150" t="s">
        <v>50</v>
      </c>
      <c r="G95" s="150" t="s">
        <v>113</v>
      </c>
      <c r="H95" s="150" t="s">
        <v>114</v>
      </c>
      <c r="I95" s="150" t="s">
        <v>115</v>
      </c>
      <c r="J95" s="150" t="s">
        <v>93</v>
      </c>
      <c r="K95" s="151" t="s">
        <v>116</v>
      </c>
      <c r="L95" s="152"/>
      <c r="M95" s="69" t="s">
        <v>19</v>
      </c>
      <c r="N95" s="70" t="s">
        <v>38</v>
      </c>
      <c r="O95" s="70" t="s">
        <v>117</v>
      </c>
      <c r="P95" s="70" t="s">
        <v>118</v>
      </c>
      <c r="Q95" s="70" t="s">
        <v>119</v>
      </c>
      <c r="R95" s="70" t="s">
        <v>120</v>
      </c>
      <c r="S95" s="70" t="s">
        <v>121</v>
      </c>
      <c r="T95" s="71" t="s">
        <v>122</v>
      </c>
      <c r="U95" s="147"/>
      <c r="V95" s="147"/>
      <c r="W95" s="147"/>
      <c r="X95" s="147"/>
      <c r="Y95" s="147"/>
      <c r="Z95" s="147"/>
      <c r="AA95" s="147"/>
      <c r="AB95" s="147"/>
      <c r="AC95" s="147"/>
      <c r="AD95" s="147"/>
      <c r="AE95" s="147"/>
    </row>
    <row r="96" spans="1:63" s="2" customFormat="1" ht="22.9" customHeight="1">
      <c r="A96" s="35"/>
      <c r="B96" s="36"/>
      <c r="C96" s="76" t="s">
        <v>123</v>
      </c>
      <c r="D96" s="37"/>
      <c r="E96" s="37"/>
      <c r="F96" s="37"/>
      <c r="G96" s="37"/>
      <c r="H96" s="37"/>
      <c r="I96" s="37"/>
      <c r="J96" s="153">
        <f>BK96</f>
        <v>0</v>
      </c>
      <c r="K96" s="37"/>
      <c r="L96" s="40"/>
      <c r="M96" s="72"/>
      <c r="N96" s="154"/>
      <c r="O96" s="73"/>
      <c r="P96" s="155">
        <f>P97+P126</f>
        <v>0</v>
      </c>
      <c r="Q96" s="73"/>
      <c r="R96" s="155">
        <f>R97+R126</f>
        <v>1.9340116499999995</v>
      </c>
      <c r="S96" s="73"/>
      <c r="T96" s="156">
        <f>T97+T126</f>
        <v>3.2508698000000003</v>
      </c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T96" s="18" t="s">
        <v>67</v>
      </c>
      <c r="AU96" s="18" t="s">
        <v>94</v>
      </c>
      <c r="BK96" s="157">
        <f>BK97+BK126</f>
        <v>0</v>
      </c>
    </row>
    <row r="97" spans="1:65" s="12" customFormat="1" ht="25.9" customHeight="1">
      <c r="B97" s="158"/>
      <c r="C97" s="159"/>
      <c r="D97" s="160" t="s">
        <v>67</v>
      </c>
      <c r="E97" s="161" t="s">
        <v>124</v>
      </c>
      <c r="F97" s="161" t="s">
        <v>125</v>
      </c>
      <c r="G97" s="159"/>
      <c r="H97" s="159"/>
      <c r="I97" s="162"/>
      <c r="J97" s="163">
        <f>BK97</f>
        <v>0</v>
      </c>
      <c r="K97" s="159"/>
      <c r="L97" s="164"/>
      <c r="M97" s="165"/>
      <c r="N97" s="166"/>
      <c r="O97" s="166"/>
      <c r="P97" s="167">
        <f>P98+P105+P115+P123</f>
        <v>0</v>
      </c>
      <c r="Q97" s="166"/>
      <c r="R97" s="167">
        <f>R98+R105+R115+R123</f>
        <v>0.17045549999999998</v>
      </c>
      <c r="S97" s="166"/>
      <c r="T97" s="168">
        <f>T98+T105+T115+T123</f>
        <v>0.39537</v>
      </c>
      <c r="AR97" s="169" t="s">
        <v>76</v>
      </c>
      <c r="AT97" s="170" t="s">
        <v>67</v>
      </c>
      <c r="AU97" s="170" t="s">
        <v>68</v>
      </c>
      <c r="AY97" s="169" t="s">
        <v>126</v>
      </c>
      <c r="BK97" s="171">
        <f>BK98+BK105+BK115+BK123</f>
        <v>0</v>
      </c>
    </row>
    <row r="98" spans="1:65" s="12" customFormat="1" ht="22.9" customHeight="1">
      <c r="B98" s="158"/>
      <c r="C98" s="159"/>
      <c r="D98" s="160" t="s">
        <v>67</v>
      </c>
      <c r="E98" s="172" t="s">
        <v>127</v>
      </c>
      <c r="F98" s="172" t="s">
        <v>128</v>
      </c>
      <c r="G98" s="159"/>
      <c r="H98" s="159"/>
      <c r="I98" s="162"/>
      <c r="J98" s="173">
        <f>BK98</f>
        <v>0</v>
      </c>
      <c r="K98" s="159"/>
      <c r="L98" s="164"/>
      <c r="M98" s="165"/>
      <c r="N98" s="166"/>
      <c r="O98" s="166"/>
      <c r="P98" s="167">
        <f>SUM(P99:P104)</f>
        <v>0</v>
      </c>
      <c r="Q98" s="166"/>
      <c r="R98" s="167">
        <f>SUM(R99:R104)</f>
        <v>0.17045549999999998</v>
      </c>
      <c r="S98" s="166"/>
      <c r="T98" s="168">
        <f>SUM(T99:T104)</f>
        <v>0</v>
      </c>
      <c r="AR98" s="169" t="s">
        <v>76</v>
      </c>
      <c r="AT98" s="170" t="s">
        <v>67</v>
      </c>
      <c r="AU98" s="170" t="s">
        <v>76</v>
      </c>
      <c r="AY98" s="169" t="s">
        <v>126</v>
      </c>
      <c r="BK98" s="171">
        <f>SUM(BK99:BK104)</f>
        <v>0</v>
      </c>
    </row>
    <row r="99" spans="1:65" s="2" customFormat="1" ht="37.9" customHeight="1">
      <c r="A99" s="35"/>
      <c r="B99" s="36"/>
      <c r="C99" s="174" t="s">
        <v>76</v>
      </c>
      <c r="D99" s="174" t="s">
        <v>129</v>
      </c>
      <c r="E99" s="175" t="s">
        <v>668</v>
      </c>
      <c r="F99" s="176" t="s">
        <v>669</v>
      </c>
      <c r="G99" s="177" t="s">
        <v>132</v>
      </c>
      <c r="H99" s="178">
        <v>2.15</v>
      </c>
      <c r="I99" s="179"/>
      <c r="J99" s="180">
        <f>ROUND(I99*H99,2)</f>
        <v>0</v>
      </c>
      <c r="K99" s="176" t="s">
        <v>133</v>
      </c>
      <c r="L99" s="40"/>
      <c r="M99" s="181" t="s">
        <v>19</v>
      </c>
      <c r="N99" s="182" t="s">
        <v>39</v>
      </c>
      <c r="O99" s="65"/>
      <c r="P99" s="183">
        <f>O99*H99</f>
        <v>0</v>
      </c>
      <c r="Q99" s="183">
        <v>5.8970000000000002E-2</v>
      </c>
      <c r="R99" s="183">
        <f>Q99*H99</f>
        <v>0.1267855</v>
      </c>
      <c r="S99" s="183">
        <v>0</v>
      </c>
      <c r="T99" s="184">
        <f>S99*H99</f>
        <v>0</v>
      </c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R99" s="185" t="s">
        <v>134</v>
      </c>
      <c r="AT99" s="185" t="s">
        <v>129</v>
      </c>
      <c r="AU99" s="185" t="s">
        <v>78</v>
      </c>
      <c r="AY99" s="18" t="s">
        <v>126</v>
      </c>
      <c r="BE99" s="186">
        <f>IF(N99="základní",J99,0)</f>
        <v>0</v>
      </c>
      <c r="BF99" s="186">
        <f>IF(N99="snížená",J99,0)</f>
        <v>0</v>
      </c>
      <c r="BG99" s="186">
        <f>IF(N99="zákl. přenesená",J99,0)</f>
        <v>0</v>
      </c>
      <c r="BH99" s="186">
        <f>IF(N99="sníž. přenesená",J99,0)</f>
        <v>0</v>
      </c>
      <c r="BI99" s="186">
        <f>IF(N99="nulová",J99,0)</f>
        <v>0</v>
      </c>
      <c r="BJ99" s="18" t="s">
        <v>76</v>
      </c>
      <c r="BK99" s="186">
        <f>ROUND(I99*H99,2)</f>
        <v>0</v>
      </c>
      <c r="BL99" s="18" t="s">
        <v>134</v>
      </c>
      <c r="BM99" s="185" t="s">
        <v>950</v>
      </c>
    </row>
    <row r="100" spans="1:65" s="2" customFormat="1" ht="11.25">
      <c r="A100" s="35"/>
      <c r="B100" s="36"/>
      <c r="C100" s="37"/>
      <c r="D100" s="187" t="s">
        <v>136</v>
      </c>
      <c r="E100" s="37"/>
      <c r="F100" s="188" t="s">
        <v>671</v>
      </c>
      <c r="G100" s="37"/>
      <c r="H100" s="37"/>
      <c r="I100" s="189"/>
      <c r="J100" s="37"/>
      <c r="K100" s="37"/>
      <c r="L100" s="40"/>
      <c r="M100" s="190"/>
      <c r="N100" s="191"/>
      <c r="O100" s="65"/>
      <c r="P100" s="65"/>
      <c r="Q100" s="65"/>
      <c r="R100" s="65"/>
      <c r="S100" s="65"/>
      <c r="T100" s="66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T100" s="18" t="s">
        <v>136</v>
      </c>
      <c r="AU100" s="18" t="s">
        <v>78</v>
      </c>
    </row>
    <row r="101" spans="1:65" s="13" customFormat="1" ht="11.25">
      <c r="B101" s="192"/>
      <c r="C101" s="193"/>
      <c r="D101" s="194" t="s">
        <v>223</v>
      </c>
      <c r="E101" s="195" t="s">
        <v>19</v>
      </c>
      <c r="F101" s="196" t="s">
        <v>951</v>
      </c>
      <c r="G101" s="193"/>
      <c r="H101" s="197">
        <v>2.15</v>
      </c>
      <c r="I101" s="198"/>
      <c r="J101" s="193"/>
      <c r="K101" s="193"/>
      <c r="L101" s="199"/>
      <c r="M101" s="200"/>
      <c r="N101" s="201"/>
      <c r="O101" s="201"/>
      <c r="P101" s="201"/>
      <c r="Q101" s="201"/>
      <c r="R101" s="201"/>
      <c r="S101" s="201"/>
      <c r="T101" s="202"/>
      <c r="AT101" s="203" t="s">
        <v>223</v>
      </c>
      <c r="AU101" s="203" t="s">
        <v>78</v>
      </c>
      <c r="AV101" s="13" t="s">
        <v>78</v>
      </c>
      <c r="AW101" s="13" t="s">
        <v>30</v>
      </c>
      <c r="AX101" s="13" t="s">
        <v>76</v>
      </c>
      <c r="AY101" s="203" t="s">
        <v>126</v>
      </c>
    </row>
    <row r="102" spans="1:65" s="2" customFormat="1" ht="37.9" customHeight="1">
      <c r="A102" s="35"/>
      <c r="B102" s="36"/>
      <c r="C102" s="174" t="s">
        <v>78</v>
      </c>
      <c r="D102" s="174" t="s">
        <v>129</v>
      </c>
      <c r="E102" s="175" t="s">
        <v>678</v>
      </c>
      <c r="F102" s="176" t="s">
        <v>679</v>
      </c>
      <c r="G102" s="177" t="s">
        <v>132</v>
      </c>
      <c r="H102" s="178">
        <v>1</v>
      </c>
      <c r="I102" s="179"/>
      <c r="J102" s="180">
        <f>ROUND(I102*H102,2)</f>
        <v>0</v>
      </c>
      <c r="K102" s="176" t="s">
        <v>133</v>
      </c>
      <c r="L102" s="40"/>
      <c r="M102" s="181" t="s">
        <v>19</v>
      </c>
      <c r="N102" s="182" t="s">
        <v>39</v>
      </c>
      <c r="O102" s="65"/>
      <c r="P102" s="183">
        <f>O102*H102</f>
        <v>0</v>
      </c>
      <c r="Q102" s="183">
        <v>4.367E-2</v>
      </c>
      <c r="R102" s="183">
        <f>Q102*H102</f>
        <v>4.367E-2</v>
      </c>
      <c r="S102" s="183">
        <v>0</v>
      </c>
      <c r="T102" s="184">
        <f>S102*H102</f>
        <v>0</v>
      </c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R102" s="185" t="s">
        <v>134</v>
      </c>
      <c r="AT102" s="185" t="s">
        <v>129</v>
      </c>
      <c r="AU102" s="185" t="s">
        <v>78</v>
      </c>
      <c r="AY102" s="18" t="s">
        <v>126</v>
      </c>
      <c r="BE102" s="186">
        <f>IF(N102="základní",J102,0)</f>
        <v>0</v>
      </c>
      <c r="BF102" s="186">
        <f>IF(N102="snížená",J102,0)</f>
        <v>0</v>
      </c>
      <c r="BG102" s="186">
        <f>IF(N102="zákl. přenesená",J102,0)</f>
        <v>0</v>
      </c>
      <c r="BH102" s="186">
        <f>IF(N102="sníž. přenesená",J102,0)</f>
        <v>0</v>
      </c>
      <c r="BI102" s="186">
        <f>IF(N102="nulová",J102,0)</f>
        <v>0</v>
      </c>
      <c r="BJ102" s="18" t="s">
        <v>76</v>
      </c>
      <c r="BK102" s="186">
        <f>ROUND(I102*H102,2)</f>
        <v>0</v>
      </c>
      <c r="BL102" s="18" t="s">
        <v>134</v>
      </c>
      <c r="BM102" s="185" t="s">
        <v>952</v>
      </c>
    </row>
    <row r="103" spans="1:65" s="2" customFormat="1" ht="11.25">
      <c r="A103" s="35"/>
      <c r="B103" s="36"/>
      <c r="C103" s="37"/>
      <c r="D103" s="187" t="s">
        <v>136</v>
      </c>
      <c r="E103" s="37"/>
      <c r="F103" s="188" t="s">
        <v>681</v>
      </c>
      <c r="G103" s="37"/>
      <c r="H103" s="37"/>
      <c r="I103" s="189"/>
      <c r="J103" s="37"/>
      <c r="K103" s="37"/>
      <c r="L103" s="40"/>
      <c r="M103" s="190"/>
      <c r="N103" s="191"/>
      <c r="O103" s="65"/>
      <c r="P103" s="65"/>
      <c r="Q103" s="65"/>
      <c r="R103" s="65"/>
      <c r="S103" s="65"/>
      <c r="T103" s="66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T103" s="18" t="s">
        <v>136</v>
      </c>
      <c r="AU103" s="18" t="s">
        <v>78</v>
      </c>
    </row>
    <row r="104" spans="1:65" s="13" customFormat="1" ht="11.25">
      <c r="B104" s="192"/>
      <c r="C104" s="193"/>
      <c r="D104" s="194" t="s">
        <v>223</v>
      </c>
      <c r="E104" s="195" t="s">
        <v>19</v>
      </c>
      <c r="F104" s="196" t="s">
        <v>953</v>
      </c>
      <c r="G104" s="193"/>
      <c r="H104" s="197">
        <v>1</v>
      </c>
      <c r="I104" s="198"/>
      <c r="J104" s="193"/>
      <c r="K104" s="193"/>
      <c r="L104" s="199"/>
      <c r="M104" s="200"/>
      <c r="N104" s="201"/>
      <c r="O104" s="201"/>
      <c r="P104" s="201"/>
      <c r="Q104" s="201"/>
      <c r="R104" s="201"/>
      <c r="S104" s="201"/>
      <c r="T104" s="202"/>
      <c r="AT104" s="203" t="s">
        <v>223</v>
      </c>
      <c r="AU104" s="203" t="s">
        <v>78</v>
      </c>
      <c r="AV104" s="13" t="s">
        <v>78</v>
      </c>
      <c r="AW104" s="13" t="s">
        <v>30</v>
      </c>
      <c r="AX104" s="13" t="s">
        <v>76</v>
      </c>
      <c r="AY104" s="203" t="s">
        <v>126</v>
      </c>
    </row>
    <row r="105" spans="1:65" s="12" customFormat="1" ht="22.9" customHeight="1">
      <c r="B105" s="158"/>
      <c r="C105" s="159"/>
      <c r="D105" s="160" t="s">
        <v>67</v>
      </c>
      <c r="E105" s="172" t="s">
        <v>172</v>
      </c>
      <c r="F105" s="172" t="s">
        <v>178</v>
      </c>
      <c r="G105" s="159"/>
      <c r="H105" s="159"/>
      <c r="I105" s="162"/>
      <c r="J105" s="173">
        <f>BK105</f>
        <v>0</v>
      </c>
      <c r="K105" s="159"/>
      <c r="L105" s="164"/>
      <c r="M105" s="165"/>
      <c r="N105" s="166"/>
      <c r="O105" s="166"/>
      <c r="P105" s="167">
        <f>SUM(P106:P114)</f>
        <v>0</v>
      </c>
      <c r="Q105" s="166"/>
      <c r="R105" s="167">
        <f>SUM(R106:R114)</f>
        <v>0</v>
      </c>
      <c r="S105" s="166"/>
      <c r="T105" s="168">
        <f>SUM(T106:T114)</f>
        <v>0.39537</v>
      </c>
      <c r="AR105" s="169" t="s">
        <v>76</v>
      </c>
      <c r="AT105" s="170" t="s">
        <v>67</v>
      </c>
      <c r="AU105" s="170" t="s">
        <v>76</v>
      </c>
      <c r="AY105" s="169" t="s">
        <v>126</v>
      </c>
      <c r="BK105" s="171">
        <f>SUM(BK106:BK114)</f>
        <v>0</v>
      </c>
    </row>
    <row r="106" spans="1:65" s="2" customFormat="1" ht="44.25" customHeight="1">
      <c r="A106" s="35"/>
      <c r="B106" s="36"/>
      <c r="C106" s="174" t="s">
        <v>127</v>
      </c>
      <c r="D106" s="174" t="s">
        <v>129</v>
      </c>
      <c r="E106" s="175" t="s">
        <v>690</v>
      </c>
      <c r="F106" s="176" t="s">
        <v>691</v>
      </c>
      <c r="G106" s="177" t="s">
        <v>132</v>
      </c>
      <c r="H106" s="178">
        <v>2.17</v>
      </c>
      <c r="I106" s="179"/>
      <c r="J106" s="180">
        <f>ROUND(I106*H106,2)</f>
        <v>0</v>
      </c>
      <c r="K106" s="176" t="s">
        <v>133</v>
      </c>
      <c r="L106" s="40"/>
      <c r="M106" s="181" t="s">
        <v>19</v>
      </c>
      <c r="N106" s="182" t="s">
        <v>39</v>
      </c>
      <c r="O106" s="65"/>
      <c r="P106" s="183">
        <f>O106*H106</f>
        <v>0</v>
      </c>
      <c r="Q106" s="183">
        <v>0</v>
      </c>
      <c r="R106" s="183">
        <f>Q106*H106</f>
        <v>0</v>
      </c>
      <c r="S106" s="183">
        <v>0.13100000000000001</v>
      </c>
      <c r="T106" s="184">
        <f>S106*H106</f>
        <v>0.28427000000000002</v>
      </c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  <c r="AR106" s="185" t="s">
        <v>134</v>
      </c>
      <c r="AT106" s="185" t="s">
        <v>129</v>
      </c>
      <c r="AU106" s="185" t="s">
        <v>78</v>
      </c>
      <c r="AY106" s="18" t="s">
        <v>126</v>
      </c>
      <c r="BE106" s="186">
        <f>IF(N106="základní",J106,0)</f>
        <v>0</v>
      </c>
      <c r="BF106" s="186">
        <f>IF(N106="snížená",J106,0)</f>
        <v>0</v>
      </c>
      <c r="BG106" s="186">
        <f>IF(N106="zákl. přenesená",J106,0)</f>
        <v>0</v>
      </c>
      <c r="BH106" s="186">
        <f>IF(N106="sníž. přenesená",J106,0)</f>
        <v>0</v>
      </c>
      <c r="BI106" s="186">
        <f>IF(N106="nulová",J106,0)</f>
        <v>0</v>
      </c>
      <c r="BJ106" s="18" t="s">
        <v>76</v>
      </c>
      <c r="BK106" s="186">
        <f>ROUND(I106*H106,2)</f>
        <v>0</v>
      </c>
      <c r="BL106" s="18" t="s">
        <v>134</v>
      </c>
      <c r="BM106" s="185" t="s">
        <v>954</v>
      </c>
    </row>
    <row r="107" spans="1:65" s="2" customFormat="1" ht="11.25">
      <c r="A107" s="35"/>
      <c r="B107" s="36"/>
      <c r="C107" s="37"/>
      <c r="D107" s="187" t="s">
        <v>136</v>
      </c>
      <c r="E107" s="37"/>
      <c r="F107" s="188" t="s">
        <v>693</v>
      </c>
      <c r="G107" s="37"/>
      <c r="H107" s="37"/>
      <c r="I107" s="189"/>
      <c r="J107" s="37"/>
      <c r="K107" s="37"/>
      <c r="L107" s="40"/>
      <c r="M107" s="190"/>
      <c r="N107" s="191"/>
      <c r="O107" s="65"/>
      <c r="P107" s="65"/>
      <c r="Q107" s="65"/>
      <c r="R107" s="65"/>
      <c r="S107" s="65"/>
      <c r="T107" s="66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  <c r="AT107" s="18" t="s">
        <v>136</v>
      </c>
      <c r="AU107" s="18" t="s">
        <v>78</v>
      </c>
    </row>
    <row r="108" spans="1:65" s="13" customFormat="1" ht="11.25">
      <c r="B108" s="192"/>
      <c r="C108" s="193"/>
      <c r="D108" s="194" t="s">
        <v>223</v>
      </c>
      <c r="E108" s="195" t="s">
        <v>19</v>
      </c>
      <c r="F108" s="196" t="s">
        <v>955</v>
      </c>
      <c r="G108" s="193"/>
      <c r="H108" s="197">
        <v>2.17</v>
      </c>
      <c r="I108" s="198"/>
      <c r="J108" s="193"/>
      <c r="K108" s="193"/>
      <c r="L108" s="199"/>
      <c r="M108" s="200"/>
      <c r="N108" s="201"/>
      <c r="O108" s="201"/>
      <c r="P108" s="201"/>
      <c r="Q108" s="201"/>
      <c r="R108" s="201"/>
      <c r="S108" s="201"/>
      <c r="T108" s="202"/>
      <c r="AT108" s="203" t="s">
        <v>223</v>
      </c>
      <c r="AU108" s="203" t="s">
        <v>78</v>
      </c>
      <c r="AV108" s="13" t="s">
        <v>78</v>
      </c>
      <c r="AW108" s="13" t="s">
        <v>30</v>
      </c>
      <c r="AX108" s="13" t="s">
        <v>76</v>
      </c>
      <c r="AY108" s="203" t="s">
        <v>126</v>
      </c>
    </row>
    <row r="109" spans="1:65" s="2" customFormat="1" ht="37.9" customHeight="1">
      <c r="A109" s="35"/>
      <c r="B109" s="36"/>
      <c r="C109" s="174" t="s">
        <v>134</v>
      </c>
      <c r="D109" s="174" t="s">
        <v>129</v>
      </c>
      <c r="E109" s="175" t="s">
        <v>700</v>
      </c>
      <c r="F109" s="176" t="s">
        <v>701</v>
      </c>
      <c r="G109" s="177" t="s">
        <v>175</v>
      </c>
      <c r="H109" s="178">
        <v>16.399999999999999</v>
      </c>
      <c r="I109" s="179"/>
      <c r="J109" s="180">
        <f>ROUND(I109*H109,2)</f>
        <v>0</v>
      </c>
      <c r="K109" s="176" t="s">
        <v>133</v>
      </c>
      <c r="L109" s="40"/>
      <c r="M109" s="181" t="s">
        <v>19</v>
      </c>
      <c r="N109" s="182" t="s">
        <v>39</v>
      </c>
      <c r="O109" s="65"/>
      <c r="P109" s="183">
        <f>O109*H109</f>
        <v>0</v>
      </c>
      <c r="Q109" s="183">
        <v>0</v>
      </c>
      <c r="R109" s="183">
        <f>Q109*H109</f>
        <v>0</v>
      </c>
      <c r="S109" s="183">
        <v>2E-3</v>
      </c>
      <c r="T109" s="184">
        <f>S109*H109</f>
        <v>3.2799999999999996E-2</v>
      </c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  <c r="AR109" s="185" t="s">
        <v>134</v>
      </c>
      <c r="AT109" s="185" t="s">
        <v>129</v>
      </c>
      <c r="AU109" s="185" t="s">
        <v>78</v>
      </c>
      <c r="AY109" s="18" t="s">
        <v>126</v>
      </c>
      <c r="BE109" s="186">
        <f>IF(N109="základní",J109,0)</f>
        <v>0</v>
      </c>
      <c r="BF109" s="186">
        <f>IF(N109="snížená",J109,0)</f>
        <v>0</v>
      </c>
      <c r="BG109" s="186">
        <f>IF(N109="zákl. přenesená",J109,0)</f>
        <v>0</v>
      </c>
      <c r="BH109" s="186">
        <f>IF(N109="sníž. přenesená",J109,0)</f>
        <v>0</v>
      </c>
      <c r="BI109" s="186">
        <f>IF(N109="nulová",J109,0)</f>
        <v>0</v>
      </c>
      <c r="BJ109" s="18" t="s">
        <v>76</v>
      </c>
      <c r="BK109" s="186">
        <f>ROUND(I109*H109,2)</f>
        <v>0</v>
      </c>
      <c r="BL109" s="18" t="s">
        <v>134</v>
      </c>
      <c r="BM109" s="185" t="s">
        <v>956</v>
      </c>
    </row>
    <row r="110" spans="1:65" s="2" customFormat="1" ht="11.25">
      <c r="A110" s="35"/>
      <c r="B110" s="36"/>
      <c r="C110" s="37"/>
      <c r="D110" s="187" t="s">
        <v>136</v>
      </c>
      <c r="E110" s="37"/>
      <c r="F110" s="188" t="s">
        <v>703</v>
      </c>
      <c r="G110" s="37"/>
      <c r="H110" s="37"/>
      <c r="I110" s="189"/>
      <c r="J110" s="37"/>
      <c r="K110" s="37"/>
      <c r="L110" s="40"/>
      <c r="M110" s="190"/>
      <c r="N110" s="191"/>
      <c r="O110" s="65"/>
      <c r="P110" s="65"/>
      <c r="Q110" s="65"/>
      <c r="R110" s="65"/>
      <c r="S110" s="65"/>
      <c r="T110" s="66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T110" s="18" t="s">
        <v>136</v>
      </c>
      <c r="AU110" s="18" t="s">
        <v>78</v>
      </c>
    </row>
    <row r="111" spans="1:65" s="13" customFormat="1" ht="11.25">
      <c r="B111" s="192"/>
      <c r="C111" s="193"/>
      <c r="D111" s="194" t="s">
        <v>223</v>
      </c>
      <c r="E111" s="195" t="s">
        <v>19</v>
      </c>
      <c r="F111" s="196" t="s">
        <v>957</v>
      </c>
      <c r="G111" s="193"/>
      <c r="H111" s="197">
        <v>16.399999999999999</v>
      </c>
      <c r="I111" s="198"/>
      <c r="J111" s="193"/>
      <c r="K111" s="193"/>
      <c r="L111" s="199"/>
      <c r="M111" s="200"/>
      <c r="N111" s="201"/>
      <c r="O111" s="201"/>
      <c r="P111" s="201"/>
      <c r="Q111" s="201"/>
      <c r="R111" s="201"/>
      <c r="S111" s="201"/>
      <c r="T111" s="202"/>
      <c r="AT111" s="203" t="s">
        <v>223</v>
      </c>
      <c r="AU111" s="203" t="s">
        <v>78</v>
      </c>
      <c r="AV111" s="13" t="s">
        <v>78</v>
      </c>
      <c r="AW111" s="13" t="s">
        <v>30</v>
      </c>
      <c r="AX111" s="13" t="s">
        <v>76</v>
      </c>
      <c r="AY111" s="203" t="s">
        <v>126</v>
      </c>
    </row>
    <row r="112" spans="1:65" s="2" customFormat="1" ht="37.9" customHeight="1">
      <c r="A112" s="35"/>
      <c r="B112" s="36"/>
      <c r="C112" s="174" t="s">
        <v>152</v>
      </c>
      <c r="D112" s="174" t="s">
        <v>129</v>
      </c>
      <c r="E112" s="175" t="s">
        <v>704</v>
      </c>
      <c r="F112" s="176" t="s">
        <v>705</v>
      </c>
      <c r="G112" s="177" t="s">
        <v>175</v>
      </c>
      <c r="H112" s="178">
        <v>13.05</v>
      </c>
      <c r="I112" s="179"/>
      <c r="J112" s="180">
        <f>ROUND(I112*H112,2)</f>
        <v>0</v>
      </c>
      <c r="K112" s="176" t="s">
        <v>133</v>
      </c>
      <c r="L112" s="40"/>
      <c r="M112" s="181" t="s">
        <v>19</v>
      </c>
      <c r="N112" s="182" t="s">
        <v>39</v>
      </c>
      <c r="O112" s="65"/>
      <c r="P112" s="183">
        <f>O112*H112</f>
        <v>0</v>
      </c>
      <c r="Q112" s="183">
        <v>0</v>
      </c>
      <c r="R112" s="183">
        <f>Q112*H112</f>
        <v>0</v>
      </c>
      <c r="S112" s="183">
        <v>6.0000000000000001E-3</v>
      </c>
      <c r="T112" s="184">
        <f>S112*H112</f>
        <v>7.8300000000000008E-2</v>
      </c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R112" s="185" t="s">
        <v>134</v>
      </c>
      <c r="AT112" s="185" t="s">
        <v>129</v>
      </c>
      <c r="AU112" s="185" t="s">
        <v>78</v>
      </c>
      <c r="AY112" s="18" t="s">
        <v>126</v>
      </c>
      <c r="BE112" s="186">
        <f>IF(N112="základní",J112,0)</f>
        <v>0</v>
      </c>
      <c r="BF112" s="186">
        <f>IF(N112="snížená",J112,0)</f>
        <v>0</v>
      </c>
      <c r="BG112" s="186">
        <f>IF(N112="zákl. přenesená",J112,0)</f>
        <v>0</v>
      </c>
      <c r="BH112" s="186">
        <f>IF(N112="sníž. přenesená",J112,0)</f>
        <v>0</v>
      </c>
      <c r="BI112" s="186">
        <f>IF(N112="nulová",J112,0)</f>
        <v>0</v>
      </c>
      <c r="BJ112" s="18" t="s">
        <v>76</v>
      </c>
      <c r="BK112" s="186">
        <f>ROUND(I112*H112,2)</f>
        <v>0</v>
      </c>
      <c r="BL112" s="18" t="s">
        <v>134</v>
      </c>
      <c r="BM112" s="185" t="s">
        <v>958</v>
      </c>
    </row>
    <row r="113" spans="1:65" s="2" customFormat="1" ht="11.25">
      <c r="A113" s="35"/>
      <c r="B113" s="36"/>
      <c r="C113" s="37"/>
      <c r="D113" s="187" t="s">
        <v>136</v>
      </c>
      <c r="E113" s="37"/>
      <c r="F113" s="188" t="s">
        <v>707</v>
      </c>
      <c r="G113" s="37"/>
      <c r="H113" s="37"/>
      <c r="I113" s="189"/>
      <c r="J113" s="37"/>
      <c r="K113" s="37"/>
      <c r="L113" s="40"/>
      <c r="M113" s="190"/>
      <c r="N113" s="191"/>
      <c r="O113" s="65"/>
      <c r="P113" s="65"/>
      <c r="Q113" s="65"/>
      <c r="R113" s="65"/>
      <c r="S113" s="65"/>
      <c r="T113" s="66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T113" s="18" t="s">
        <v>136</v>
      </c>
      <c r="AU113" s="18" t="s">
        <v>78</v>
      </c>
    </row>
    <row r="114" spans="1:65" s="13" customFormat="1" ht="11.25">
      <c r="B114" s="192"/>
      <c r="C114" s="193"/>
      <c r="D114" s="194" t="s">
        <v>223</v>
      </c>
      <c r="E114" s="195" t="s">
        <v>19</v>
      </c>
      <c r="F114" s="196" t="s">
        <v>959</v>
      </c>
      <c r="G114" s="193"/>
      <c r="H114" s="197">
        <v>13.05</v>
      </c>
      <c r="I114" s="198"/>
      <c r="J114" s="193"/>
      <c r="K114" s="193"/>
      <c r="L114" s="199"/>
      <c r="M114" s="200"/>
      <c r="N114" s="201"/>
      <c r="O114" s="201"/>
      <c r="P114" s="201"/>
      <c r="Q114" s="201"/>
      <c r="R114" s="201"/>
      <c r="S114" s="201"/>
      <c r="T114" s="202"/>
      <c r="AT114" s="203" t="s">
        <v>223</v>
      </c>
      <c r="AU114" s="203" t="s">
        <v>78</v>
      </c>
      <c r="AV114" s="13" t="s">
        <v>78</v>
      </c>
      <c r="AW114" s="13" t="s">
        <v>30</v>
      </c>
      <c r="AX114" s="13" t="s">
        <v>76</v>
      </c>
      <c r="AY114" s="203" t="s">
        <v>126</v>
      </c>
    </row>
    <row r="115" spans="1:65" s="12" customFormat="1" ht="22.9" customHeight="1">
      <c r="B115" s="158"/>
      <c r="C115" s="159"/>
      <c r="D115" s="160" t="s">
        <v>67</v>
      </c>
      <c r="E115" s="172" t="s">
        <v>230</v>
      </c>
      <c r="F115" s="172" t="s">
        <v>231</v>
      </c>
      <c r="G115" s="159"/>
      <c r="H115" s="159"/>
      <c r="I115" s="162"/>
      <c r="J115" s="173">
        <f>BK115</f>
        <v>0</v>
      </c>
      <c r="K115" s="159"/>
      <c r="L115" s="164"/>
      <c r="M115" s="165"/>
      <c r="N115" s="166"/>
      <c r="O115" s="166"/>
      <c r="P115" s="167">
        <f>SUM(P116:P122)</f>
        <v>0</v>
      </c>
      <c r="Q115" s="166"/>
      <c r="R115" s="167">
        <f>SUM(R116:R122)</f>
        <v>0</v>
      </c>
      <c r="S115" s="166"/>
      <c r="T115" s="168">
        <f>SUM(T116:T122)</f>
        <v>0</v>
      </c>
      <c r="AR115" s="169" t="s">
        <v>76</v>
      </c>
      <c r="AT115" s="170" t="s">
        <v>67</v>
      </c>
      <c r="AU115" s="170" t="s">
        <v>76</v>
      </c>
      <c r="AY115" s="169" t="s">
        <v>126</v>
      </c>
      <c r="BK115" s="171">
        <f>SUM(BK116:BK122)</f>
        <v>0</v>
      </c>
    </row>
    <row r="116" spans="1:65" s="2" customFormat="1" ht="33" customHeight="1">
      <c r="A116" s="35"/>
      <c r="B116" s="36"/>
      <c r="C116" s="174" t="s">
        <v>142</v>
      </c>
      <c r="D116" s="174" t="s">
        <v>129</v>
      </c>
      <c r="E116" s="175" t="s">
        <v>238</v>
      </c>
      <c r="F116" s="176" t="s">
        <v>239</v>
      </c>
      <c r="G116" s="177" t="s">
        <v>235</v>
      </c>
      <c r="H116" s="178">
        <v>3.2509999999999999</v>
      </c>
      <c r="I116" s="179"/>
      <c r="J116" s="180">
        <f>ROUND(I116*H116,2)</f>
        <v>0</v>
      </c>
      <c r="K116" s="176" t="s">
        <v>133</v>
      </c>
      <c r="L116" s="40"/>
      <c r="M116" s="181" t="s">
        <v>19</v>
      </c>
      <c r="N116" s="182" t="s">
        <v>39</v>
      </c>
      <c r="O116" s="65"/>
      <c r="P116" s="183">
        <f>O116*H116</f>
        <v>0</v>
      </c>
      <c r="Q116" s="183">
        <v>0</v>
      </c>
      <c r="R116" s="183">
        <f>Q116*H116</f>
        <v>0</v>
      </c>
      <c r="S116" s="183">
        <v>0</v>
      </c>
      <c r="T116" s="184">
        <f>S116*H116</f>
        <v>0</v>
      </c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  <c r="AR116" s="185" t="s">
        <v>134</v>
      </c>
      <c r="AT116" s="185" t="s">
        <v>129</v>
      </c>
      <c r="AU116" s="185" t="s">
        <v>78</v>
      </c>
      <c r="AY116" s="18" t="s">
        <v>126</v>
      </c>
      <c r="BE116" s="186">
        <f>IF(N116="základní",J116,0)</f>
        <v>0</v>
      </c>
      <c r="BF116" s="186">
        <f>IF(N116="snížená",J116,0)</f>
        <v>0</v>
      </c>
      <c r="BG116" s="186">
        <f>IF(N116="zákl. přenesená",J116,0)</f>
        <v>0</v>
      </c>
      <c r="BH116" s="186">
        <f>IF(N116="sníž. přenesená",J116,0)</f>
        <v>0</v>
      </c>
      <c r="BI116" s="186">
        <f>IF(N116="nulová",J116,0)</f>
        <v>0</v>
      </c>
      <c r="BJ116" s="18" t="s">
        <v>76</v>
      </c>
      <c r="BK116" s="186">
        <f>ROUND(I116*H116,2)</f>
        <v>0</v>
      </c>
      <c r="BL116" s="18" t="s">
        <v>134</v>
      </c>
      <c r="BM116" s="185" t="s">
        <v>960</v>
      </c>
    </row>
    <row r="117" spans="1:65" s="2" customFormat="1" ht="11.25">
      <c r="A117" s="35"/>
      <c r="B117" s="36"/>
      <c r="C117" s="37"/>
      <c r="D117" s="187" t="s">
        <v>136</v>
      </c>
      <c r="E117" s="37"/>
      <c r="F117" s="188" t="s">
        <v>241</v>
      </c>
      <c r="G117" s="37"/>
      <c r="H117" s="37"/>
      <c r="I117" s="189"/>
      <c r="J117" s="37"/>
      <c r="K117" s="37"/>
      <c r="L117" s="40"/>
      <c r="M117" s="190"/>
      <c r="N117" s="191"/>
      <c r="O117" s="65"/>
      <c r="P117" s="65"/>
      <c r="Q117" s="65"/>
      <c r="R117" s="65"/>
      <c r="S117" s="65"/>
      <c r="T117" s="66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  <c r="AT117" s="18" t="s">
        <v>136</v>
      </c>
      <c r="AU117" s="18" t="s">
        <v>78</v>
      </c>
    </row>
    <row r="118" spans="1:65" s="2" customFormat="1" ht="44.25" customHeight="1">
      <c r="A118" s="35"/>
      <c r="B118" s="36"/>
      <c r="C118" s="174" t="s">
        <v>161</v>
      </c>
      <c r="D118" s="174" t="s">
        <v>129</v>
      </c>
      <c r="E118" s="175" t="s">
        <v>243</v>
      </c>
      <c r="F118" s="176" t="s">
        <v>244</v>
      </c>
      <c r="G118" s="177" t="s">
        <v>235</v>
      </c>
      <c r="H118" s="178">
        <v>97.53</v>
      </c>
      <c r="I118" s="179"/>
      <c r="J118" s="180">
        <f>ROUND(I118*H118,2)</f>
        <v>0</v>
      </c>
      <c r="K118" s="176" t="s">
        <v>133</v>
      </c>
      <c r="L118" s="40"/>
      <c r="M118" s="181" t="s">
        <v>19</v>
      </c>
      <c r="N118" s="182" t="s">
        <v>39</v>
      </c>
      <c r="O118" s="65"/>
      <c r="P118" s="183">
        <f>O118*H118</f>
        <v>0</v>
      </c>
      <c r="Q118" s="183">
        <v>0</v>
      </c>
      <c r="R118" s="183">
        <f>Q118*H118</f>
        <v>0</v>
      </c>
      <c r="S118" s="183">
        <v>0</v>
      </c>
      <c r="T118" s="184">
        <f>S118*H118</f>
        <v>0</v>
      </c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  <c r="AR118" s="185" t="s">
        <v>134</v>
      </c>
      <c r="AT118" s="185" t="s">
        <v>129</v>
      </c>
      <c r="AU118" s="185" t="s">
        <v>78</v>
      </c>
      <c r="AY118" s="18" t="s">
        <v>126</v>
      </c>
      <c r="BE118" s="186">
        <f>IF(N118="základní",J118,0)</f>
        <v>0</v>
      </c>
      <c r="BF118" s="186">
        <f>IF(N118="snížená",J118,0)</f>
        <v>0</v>
      </c>
      <c r="BG118" s="186">
        <f>IF(N118="zákl. přenesená",J118,0)</f>
        <v>0</v>
      </c>
      <c r="BH118" s="186">
        <f>IF(N118="sníž. přenesená",J118,0)</f>
        <v>0</v>
      </c>
      <c r="BI118" s="186">
        <f>IF(N118="nulová",J118,0)</f>
        <v>0</v>
      </c>
      <c r="BJ118" s="18" t="s">
        <v>76</v>
      </c>
      <c r="BK118" s="186">
        <f>ROUND(I118*H118,2)</f>
        <v>0</v>
      </c>
      <c r="BL118" s="18" t="s">
        <v>134</v>
      </c>
      <c r="BM118" s="185" t="s">
        <v>961</v>
      </c>
    </row>
    <row r="119" spans="1:65" s="2" customFormat="1" ht="11.25">
      <c r="A119" s="35"/>
      <c r="B119" s="36"/>
      <c r="C119" s="37"/>
      <c r="D119" s="187" t="s">
        <v>136</v>
      </c>
      <c r="E119" s="37"/>
      <c r="F119" s="188" t="s">
        <v>246</v>
      </c>
      <c r="G119" s="37"/>
      <c r="H119" s="37"/>
      <c r="I119" s="189"/>
      <c r="J119" s="37"/>
      <c r="K119" s="37"/>
      <c r="L119" s="40"/>
      <c r="M119" s="190"/>
      <c r="N119" s="191"/>
      <c r="O119" s="65"/>
      <c r="P119" s="65"/>
      <c r="Q119" s="65"/>
      <c r="R119" s="65"/>
      <c r="S119" s="65"/>
      <c r="T119" s="66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T119" s="18" t="s">
        <v>136</v>
      </c>
      <c r="AU119" s="18" t="s">
        <v>78</v>
      </c>
    </row>
    <row r="120" spans="1:65" s="13" customFormat="1" ht="11.25">
      <c r="B120" s="192"/>
      <c r="C120" s="193"/>
      <c r="D120" s="194" t="s">
        <v>223</v>
      </c>
      <c r="E120" s="193"/>
      <c r="F120" s="196" t="s">
        <v>962</v>
      </c>
      <c r="G120" s="193"/>
      <c r="H120" s="197">
        <v>97.53</v>
      </c>
      <c r="I120" s="198"/>
      <c r="J120" s="193"/>
      <c r="K120" s="193"/>
      <c r="L120" s="199"/>
      <c r="M120" s="200"/>
      <c r="N120" s="201"/>
      <c r="O120" s="201"/>
      <c r="P120" s="201"/>
      <c r="Q120" s="201"/>
      <c r="R120" s="201"/>
      <c r="S120" s="201"/>
      <c r="T120" s="202"/>
      <c r="AT120" s="203" t="s">
        <v>223</v>
      </c>
      <c r="AU120" s="203" t="s">
        <v>78</v>
      </c>
      <c r="AV120" s="13" t="s">
        <v>78</v>
      </c>
      <c r="AW120" s="13" t="s">
        <v>4</v>
      </c>
      <c r="AX120" s="13" t="s">
        <v>76</v>
      </c>
      <c r="AY120" s="203" t="s">
        <v>126</v>
      </c>
    </row>
    <row r="121" spans="1:65" s="2" customFormat="1" ht="44.25" customHeight="1">
      <c r="A121" s="35"/>
      <c r="B121" s="36"/>
      <c r="C121" s="174" t="s">
        <v>167</v>
      </c>
      <c r="D121" s="174" t="s">
        <v>129</v>
      </c>
      <c r="E121" s="175" t="s">
        <v>248</v>
      </c>
      <c r="F121" s="176" t="s">
        <v>249</v>
      </c>
      <c r="G121" s="177" t="s">
        <v>235</v>
      </c>
      <c r="H121" s="178">
        <v>3.2509999999999999</v>
      </c>
      <c r="I121" s="179"/>
      <c r="J121" s="180">
        <f>ROUND(I121*H121,2)</f>
        <v>0</v>
      </c>
      <c r="K121" s="176" t="s">
        <v>133</v>
      </c>
      <c r="L121" s="40"/>
      <c r="M121" s="181" t="s">
        <v>19</v>
      </c>
      <c r="N121" s="182" t="s">
        <v>39</v>
      </c>
      <c r="O121" s="65"/>
      <c r="P121" s="183">
        <f>O121*H121</f>
        <v>0</v>
      </c>
      <c r="Q121" s="183">
        <v>0</v>
      </c>
      <c r="R121" s="183">
        <f>Q121*H121</f>
        <v>0</v>
      </c>
      <c r="S121" s="183">
        <v>0</v>
      </c>
      <c r="T121" s="184">
        <f>S121*H121</f>
        <v>0</v>
      </c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R121" s="185" t="s">
        <v>134</v>
      </c>
      <c r="AT121" s="185" t="s">
        <v>129</v>
      </c>
      <c r="AU121" s="185" t="s">
        <v>78</v>
      </c>
      <c r="AY121" s="18" t="s">
        <v>126</v>
      </c>
      <c r="BE121" s="186">
        <f>IF(N121="základní",J121,0)</f>
        <v>0</v>
      </c>
      <c r="BF121" s="186">
        <f>IF(N121="snížená",J121,0)</f>
        <v>0</v>
      </c>
      <c r="BG121" s="186">
        <f>IF(N121="zákl. přenesená",J121,0)</f>
        <v>0</v>
      </c>
      <c r="BH121" s="186">
        <f>IF(N121="sníž. přenesená",J121,0)</f>
        <v>0</v>
      </c>
      <c r="BI121" s="186">
        <f>IF(N121="nulová",J121,0)</f>
        <v>0</v>
      </c>
      <c r="BJ121" s="18" t="s">
        <v>76</v>
      </c>
      <c r="BK121" s="186">
        <f>ROUND(I121*H121,2)</f>
        <v>0</v>
      </c>
      <c r="BL121" s="18" t="s">
        <v>134</v>
      </c>
      <c r="BM121" s="185" t="s">
        <v>963</v>
      </c>
    </row>
    <row r="122" spans="1:65" s="2" customFormat="1" ht="11.25">
      <c r="A122" s="35"/>
      <c r="B122" s="36"/>
      <c r="C122" s="37"/>
      <c r="D122" s="187" t="s">
        <v>136</v>
      </c>
      <c r="E122" s="37"/>
      <c r="F122" s="188" t="s">
        <v>251</v>
      </c>
      <c r="G122" s="37"/>
      <c r="H122" s="37"/>
      <c r="I122" s="189"/>
      <c r="J122" s="37"/>
      <c r="K122" s="37"/>
      <c r="L122" s="40"/>
      <c r="M122" s="190"/>
      <c r="N122" s="191"/>
      <c r="O122" s="65"/>
      <c r="P122" s="65"/>
      <c r="Q122" s="65"/>
      <c r="R122" s="65"/>
      <c r="S122" s="65"/>
      <c r="T122" s="66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T122" s="18" t="s">
        <v>136</v>
      </c>
      <c r="AU122" s="18" t="s">
        <v>78</v>
      </c>
    </row>
    <row r="123" spans="1:65" s="12" customFormat="1" ht="22.9" customHeight="1">
      <c r="B123" s="158"/>
      <c r="C123" s="159"/>
      <c r="D123" s="160" t="s">
        <v>67</v>
      </c>
      <c r="E123" s="172" t="s">
        <v>257</v>
      </c>
      <c r="F123" s="172" t="s">
        <v>258</v>
      </c>
      <c r="G123" s="159"/>
      <c r="H123" s="159"/>
      <c r="I123" s="162"/>
      <c r="J123" s="173">
        <f>BK123</f>
        <v>0</v>
      </c>
      <c r="K123" s="159"/>
      <c r="L123" s="164"/>
      <c r="M123" s="165"/>
      <c r="N123" s="166"/>
      <c r="O123" s="166"/>
      <c r="P123" s="167">
        <f>SUM(P124:P125)</f>
        <v>0</v>
      </c>
      <c r="Q123" s="166"/>
      <c r="R123" s="167">
        <f>SUM(R124:R125)</f>
        <v>0</v>
      </c>
      <c r="S123" s="166"/>
      <c r="T123" s="168">
        <f>SUM(T124:T125)</f>
        <v>0</v>
      </c>
      <c r="AR123" s="169" t="s">
        <v>76</v>
      </c>
      <c r="AT123" s="170" t="s">
        <v>67</v>
      </c>
      <c r="AU123" s="170" t="s">
        <v>76</v>
      </c>
      <c r="AY123" s="169" t="s">
        <v>126</v>
      </c>
      <c r="BK123" s="171">
        <f>SUM(BK124:BK125)</f>
        <v>0</v>
      </c>
    </row>
    <row r="124" spans="1:65" s="2" customFormat="1" ht="55.5" customHeight="1">
      <c r="A124" s="35"/>
      <c r="B124" s="36"/>
      <c r="C124" s="174" t="s">
        <v>172</v>
      </c>
      <c r="D124" s="174" t="s">
        <v>129</v>
      </c>
      <c r="E124" s="175" t="s">
        <v>716</v>
      </c>
      <c r="F124" s="176" t="s">
        <v>717</v>
      </c>
      <c r="G124" s="177" t="s">
        <v>235</v>
      </c>
      <c r="H124" s="178">
        <v>0.17</v>
      </c>
      <c r="I124" s="179"/>
      <c r="J124" s="180">
        <f>ROUND(I124*H124,2)</f>
        <v>0</v>
      </c>
      <c r="K124" s="176" t="s">
        <v>133</v>
      </c>
      <c r="L124" s="40"/>
      <c r="M124" s="181" t="s">
        <v>19</v>
      </c>
      <c r="N124" s="182" t="s">
        <v>39</v>
      </c>
      <c r="O124" s="65"/>
      <c r="P124" s="183">
        <f>O124*H124</f>
        <v>0</v>
      </c>
      <c r="Q124" s="183">
        <v>0</v>
      </c>
      <c r="R124" s="183">
        <f>Q124*H124</f>
        <v>0</v>
      </c>
      <c r="S124" s="183">
        <v>0</v>
      </c>
      <c r="T124" s="184">
        <f>S124*H124</f>
        <v>0</v>
      </c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R124" s="185" t="s">
        <v>134</v>
      </c>
      <c r="AT124" s="185" t="s">
        <v>129</v>
      </c>
      <c r="AU124" s="185" t="s">
        <v>78</v>
      </c>
      <c r="AY124" s="18" t="s">
        <v>126</v>
      </c>
      <c r="BE124" s="186">
        <f>IF(N124="základní",J124,0)</f>
        <v>0</v>
      </c>
      <c r="BF124" s="186">
        <f>IF(N124="snížená",J124,0)</f>
        <v>0</v>
      </c>
      <c r="BG124" s="186">
        <f>IF(N124="zákl. přenesená",J124,0)</f>
        <v>0</v>
      </c>
      <c r="BH124" s="186">
        <f>IF(N124="sníž. přenesená",J124,0)</f>
        <v>0</v>
      </c>
      <c r="BI124" s="186">
        <f>IF(N124="nulová",J124,0)</f>
        <v>0</v>
      </c>
      <c r="BJ124" s="18" t="s">
        <v>76</v>
      </c>
      <c r="BK124" s="186">
        <f>ROUND(I124*H124,2)</f>
        <v>0</v>
      </c>
      <c r="BL124" s="18" t="s">
        <v>134</v>
      </c>
      <c r="BM124" s="185" t="s">
        <v>964</v>
      </c>
    </row>
    <row r="125" spans="1:65" s="2" customFormat="1" ht="11.25">
      <c r="A125" s="35"/>
      <c r="B125" s="36"/>
      <c r="C125" s="37"/>
      <c r="D125" s="187" t="s">
        <v>136</v>
      </c>
      <c r="E125" s="37"/>
      <c r="F125" s="188" t="s">
        <v>719</v>
      </c>
      <c r="G125" s="37"/>
      <c r="H125" s="37"/>
      <c r="I125" s="189"/>
      <c r="J125" s="37"/>
      <c r="K125" s="37"/>
      <c r="L125" s="40"/>
      <c r="M125" s="190"/>
      <c r="N125" s="191"/>
      <c r="O125" s="65"/>
      <c r="P125" s="65"/>
      <c r="Q125" s="65"/>
      <c r="R125" s="65"/>
      <c r="S125" s="65"/>
      <c r="T125" s="66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T125" s="18" t="s">
        <v>136</v>
      </c>
      <c r="AU125" s="18" t="s">
        <v>78</v>
      </c>
    </row>
    <row r="126" spans="1:65" s="12" customFormat="1" ht="25.9" customHeight="1">
      <c r="B126" s="158"/>
      <c r="C126" s="159"/>
      <c r="D126" s="160" t="s">
        <v>67</v>
      </c>
      <c r="E126" s="161" t="s">
        <v>264</v>
      </c>
      <c r="F126" s="161" t="s">
        <v>265</v>
      </c>
      <c r="G126" s="159"/>
      <c r="H126" s="159"/>
      <c r="I126" s="162"/>
      <c r="J126" s="163">
        <f>BK126</f>
        <v>0</v>
      </c>
      <c r="K126" s="159"/>
      <c r="L126" s="164"/>
      <c r="M126" s="165"/>
      <c r="N126" s="166"/>
      <c r="O126" s="166"/>
      <c r="P126" s="167">
        <f>P127+P140+P167+P198+P203+P205+P217+P225+P257+P289</f>
        <v>0</v>
      </c>
      <c r="Q126" s="166"/>
      <c r="R126" s="167">
        <f>R127+R140+R167+R198+R203+R205+R217+R225+R257+R289</f>
        <v>1.7635561499999997</v>
      </c>
      <c r="S126" s="166"/>
      <c r="T126" s="168">
        <f>T127+T140+T167+T198+T203+T205+T217+T225+T257+T289</f>
        <v>2.8554998</v>
      </c>
      <c r="AR126" s="169" t="s">
        <v>78</v>
      </c>
      <c r="AT126" s="170" t="s">
        <v>67</v>
      </c>
      <c r="AU126" s="170" t="s">
        <v>68</v>
      </c>
      <c r="AY126" s="169" t="s">
        <v>126</v>
      </c>
      <c r="BK126" s="171">
        <f>BK127+BK140+BK167+BK198+BK203+BK205+BK217+BK225+BK257+BK289</f>
        <v>0</v>
      </c>
    </row>
    <row r="127" spans="1:65" s="12" customFormat="1" ht="22.9" customHeight="1">
      <c r="B127" s="158"/>
      <c r="C127" s="159"/>
      <c r="D127" s="160" t="s">
        <v>67</v>
      </c>
      <c r="E127" s="172" t="s">
        <v>347</v>
      </c>
      <c r="F127" s="172" t="s">
        <v>348</v>
      </c>
      <c r="G127" s="159"/>
      <c r="H127" s="159"/>
      <c r="I127" s="162"/>
      <c r="J127" s="173">
        <f>BK127</f>
        <v>0</v>
      </c>
      <c r="K127" s="159"/>
      <c r="L127" s="164"/>
      <c r="M127" s="165"/>
      <c r="N127" s="166"/>
      <c r="O127" s="166"/>
      <c r="P127" s="167">
        <f>SUM(P128:P139)</f>
        <v>0</v>
      </c>
      <c r="Q127" s="166"/>
      <c r="R127" s="167">
        <f>SUM(R128:R139)</f>
        <v>8.5699999999999978E-3</v>
      </c>
      <c r="S127" s="166"/>
      <c r="T127" s="168">
        <f>SUM(T128:T139)</f>
        <v>0</v>
      </c>
      <c r="AR127" s="169" t="s">
        <v>78</v>
      </c>
      <c r="AT127" s="170" t="s">
        <v>67</v>
      </c>
      <c r="AU127" s="170" t="s">
        <v>76</v>
      </c>
      <c r="AY127" s="169" t="s">
        <v>126</v>
      </c>
      <c r="BK127" s="171">
        <f>SUM(BK128:BK139)</f>
        <v>0</v>
      </c>
    </row>
    <row r="128" spans="1:65" s="2" customFormat="1" ht="21.75" customHeight="1">
      <c r="A128" s="35"/>
      <c r="B128" s="36"/>
      <c r="C128" s="174" t="s">
        <v>179</v>
      </c>
      <c r="D128" s="174" t="s">
        <v>129</v>
      </c>
      <c r="E128" s="175" t="s">
        <v>720</v>
      </c>
      <c r="F128" s="176" t="s">
        <v>721</v>
      </c>
      <c r="G128" s="177" t="s">
        <v>175</v>
      </c>
      <c r="H128" s="178">
        <v>5</v>
      </c>
      <c r="I128" s="179"/>
      <c r="J128" s="180">
        <f>ROUND(I128*H128,2)</f>
        <v>0</v>
      </c>
      <c r="K128" s="176" t="s">
        <v>133</v>
      </c>
      <c r="L128" s="40"/>
      <c r="M128" s="181" t="s">
        <v>19</v>
      </c>
      <c r="N128" s="182" t="s">
        <v>39</v>
      </c>
      <c r="O128" s="65"/>
      <c r="P128" s="183">
        <f>O128*H128</f>
        <v>0</v>
      </c>
      <c r="Q128" s="183">
        <v>4.0999999999999999E-4</v>
      </c>
      <c r="R128" s="183">
        <f>Q128*H128</f>
        <v>2.0499999999999997E-3</v>
      </c>
      <c r="S128" s="183">
        <v>0</v>
      </c>
      <c r="T128" s="184">
        <f>S128*H128</f>
        <v>0</v>
      </c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R128" s="185" t="s">
        <v>208</v>
      </c>
      <c r="AT128" s="185" t="s">
        <v>129</v>
      </c>
      <c r="AU128" s="185" t="s">
        <v>78</v>
      </c>
      <c r="AY128" s="18" t="s">
        <v>126</v>
      </c>
      <c r="BE128" s="186">
        <f>IF(N128="základní",J128,0)</f>
        <v>0</v>
      </c>
      <c r="BF128" s="186">
        <f>IF(N128="snížená",J128,0)</f>
        <v>0</v>
      </c>
      <c r="BG128" s="186">
        <f>IF(N128="zákl. přenesená",J128,0)</f>
        <v>0</v>
      </c>
      <c r="BH128" s="186">
        <f>IF(N128="sníž. přenesená",J128,0)</f>
        <v>0</v>
      </c>
      <c r="BI128" s="186">
        <f>IF(N128="nulová",J128,0)</f>
        <v>0</v>
      </c>
      <c r="BJ128" s="18" t="s">
        <v>76</v>
      </c>
      <c r="BK128" s="186">
        <f>ROUND(I128*H128,2)</f>
        <v>0</v>
      </c>
      <c r="BL128" s="18" t="s">
        <v>208</v>
      </c>
      <c r="BM128" s="185" t="s">
        <v>965</v>
      </c>
    </row>
    <row r="129" spans="1:65" s="2" customFormat="1" ht="11.25">
      <c r="A129" s="35"/>
      <c r="B129" s="36"/>
      <c r="C129" s="37"/>
      <c r="D129" s="187" t="s">
        <v>136</v>
      </c>
      <c r="E129" s="37"/>
      <c r="F129" s="188" t="s">
        <v>723</v>
      </c>
      <c r="G129" s="37"/>
      <c r="H129" s="37"/>
      <c r="I129" s="189"/>
      <c r="J129" s="37"/>
      <c r="K129" s="37"/>
      <c r="L129" s="40"/>
      <c r="M129" s="190"/>
      <c r="N129" s="191"/>
      <c r="O129" s="65"/>
      <c r="P129" s="65"/>
      <c r="Q129" s="65"/>
      <c r="R129" s="65"/>
      <c r="S129" s="65"/>
      <c r="T129" s="66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T129" s="18" t="s">
        <v>136</v>
      </c>
      <c r="AU129" s="18" t="s">
        <v>78</v>
      </c>
    </row>
    <row r="130" spans="1:65" s="2" customFormat="1" ht="21.75" customHeight="1">
      <c r="A130" s="35"/>
      <c r="B130" s="36"/>
      <c r="C130" s="174" t="s">
        <v>184</v>
      </c>
      <c r="D130" s="174" t="s">
        <v>129</v>
      </c>
      <c r="E130" s="175" t="s">
        <v>724</v>
      </c>
      <c r="F130" s="176" t="s">
        <v>725</v>
      </c>
      <c r="G130" s="177" t="s">
        <v>175</v>
      </c>
      <c r="H130" s="178">
        <v>8</v>
      </c>
      <c r="I130" s="179"/>
      <c r="J130" s="180">
        <f>ROUND(I130*H130,2)</f>
        <v>0</v>
      </c>
      <c r="K130" s="176" t="s">
        <v>133</v>
      </c>
      <c r="L130" s="40"/>
      <c r="M130" s="181" t="s">
        <v>19</v>
      </c>
      <c r="N130" s="182" t="s">
        <v>39</v>
      </c>
      <c r="O130" s="65"/>
      <c r="P130" s="183">
        <f>O130*H130</f>
        <v>0</v>
      </c>
      <c r="Q130" s="183">
        <v>4.8000000000000001E-4</v>
      </c>
      <c r="R130" s="183">
        <f>Q130*H130</f>
        <v>3.8400000000000001E-3</v>
      </c>
      <c r="S130" s="183">
        <v>0</v>
      </c>
      <c r="T130" s="184">
        <f>S130*H130</f>
        <v>0</v>
      </c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R130" s="185" t="s">
        <v>208</v>
      </c>
      <c r="AT130" s="185" t="s">
        <v>129</v>
      </c>
      <c r="AU130" s="185" t="s">
        <v>78</v>
      </c>
      <c r="AY130" s="18" t="s">
        <v>126</v>
      </c>
      <c r="BE130" s="186">
        <f>IF(N130="základní",J130,0)</f>
        <v>0</v>
      </c>
      <c r="BF130" s="186">
        <f>IF(N130="snížená",J130,0)</f>
        <v>0</v>
      </c>
      <c r="BG130" s="186">
        <f>IF(N130="zákl. přenesená",J130,0)</f>
        <v>0</v>
      </c>
      <c r="BH130" s="186">
        <f>IF(N130="sníž. přenesená",J130,0)</f>
        <v>0</v>
      </c>
      <c r="BI130" s="186">
        <f>IF(N130="nulová",J130,0)</f>
        <v>0</v>
      </c>
      <c r="BJ130" s="18" t="s">
        <v>76</v>
      </c>
      <c r="BK130" s="186">
        <f>ROUND(I130*H130,2)</f>
        <v>0</v>
      </c>
      <c r="BL130" s="18" t="s">
        <v>208</v>
      </c>
      <c r="BM130" s="185" t="s">
        <v>966</v>
      </c>
    </row>
    <row r="131" spans="1:65" s="2" customFormat="1" ht="11.25">
      <c r="A131" s="35"/>
      <c r="B131" s="36"/>
      <c r="C131" s="37"/>
      <c r="D131" s="187" t="s">
        <v>136</v>
      </c>
      <c r="E131" s="37"/>
      <c r="F131" s="188" t="s">
        <v>727</v>
      </c>
      <c r="G131" s="37"/>
      <c r="H131" s="37"/>
      <c r="I131" s="189"/>
      <c r="J131" s="37"/>
      <c r="K131" s="37"/>
      <c r="L131" s="40"/>
      <c r="M131" s="190"/>
      <c r="N131" s="191"/>
      <c r="O131" s="65"/>
      <c r="P131" s="65"/>
      <c r="Q131" s="65"/>
      <c r="R131" s="65"/>
      <c r="S131" s="65"/>
      <c r="T131" s="66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T131" s="18" t="s">
        <v>136</v>
      </c>
      <c r="AU131" s="18" t="s">
        <v>78</v>
      </c>
    </row>
    <row r="132" spans="1:65" s="2" customFormat="1" ht="21.75" customHeight="1">
      <c r="A132" s="35"/>
      <c r="B132" s="36"/>
      <c r="C132" s="174" t="s">
        <v>189</v>
      </c>
      <c r="D132" s="174" t="s">
        <v>129</v>
      </c>
      <c r="E132" s="175" t="s">
        <v>728</v>
      </c>
      <c r="F132" s="176" t="s">
        <v>729</v>
      </c>
      <c r="G132" s="177" t="s">
        <v>175</v>
      </c>
      <c r="H132" s="178">
        <v>1</v>
      </c>
      <c r="I132" s="179"/>
      <c r="J132" s="180">
        <f>ROUND(I132*H132,2)</f>
        <v>0</v>
      </c>
      <c r="K132" s="176" t="s">
        <v>133</v>
      </c>
      <c r="L132" s="40"/>
      <c r="M132" s="181" t="s">
        <v>19</v>
      </c>
      <c r="N132" s="182" t="s">
        <v>39</v>
      </c>
      <c r="O132" s="65"/>
      <c r="P132" s="183">
        <f>O132*H132</f>
        <v>0</v>
      </c>
      <c r="Q132" s="183">
        <v>2.2399999999999998E-3</v>
      </c>
      <c r="R132" s="183">
        <f>Q132*H132</f>
        <v>2.2399999999999998E-3</v>
      </c>
      <c r="S132" s="183">
        <v>0</v>
      </c>
      <c r="T132" s="184">
        <f>S132*H132</f>
        <v>0</v>
      </c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R132" s="185" t="s">
        <v>208</v>
      </c>
      <c r="AT132" s="185" t="s">
        <v>129</v>
      </c>
      <c r="AU132" s="185" t="s">
        <v>78</v>
      </c>
      <c r="AY132" s="18" t="s">
        <v>126</v>
      </c>
      <c r="BE132" s="186">
        <f>IF(N132="základní",J132,0)</f>
        <v>0</v>
      </c>
      <c r="BF132" s="186">
        <f>IF(N132="snížená",J132,0)</f>
        <v>0</v>
      </c>
      <c r="BG132" s="186">
        <f>IF(N132="zákl. přenesená",J132,0)</f>
        <v>0</v>
      </c>
      <c r="BH132" s="186">
        <f>IF(N132="sníž. přenesená",J132,0)</f>
        <v>0</v>
      </c>
      <c r="BI132" s="186">
        <f>IF(N132="nulová",J132,0)</f>
        <v>0</v>
      </c>
      <c r="BJ132" s="18" t="s">
        <v>76</v>
      </c>
      <c r="BK132" s="186">
        <f>ROUND(I132*H132,2)</f>
        <v>0</v>
      </c>
      <c r="BL132" s="18" t="s">
        <v>208</v>
      </c>
      <c r="BM132" s="185" t="s">
        <v>967</v>
      </c>
    </row>
    <row r="133" spans="1:65" s="2" customFormat="1" ht="11.25">
      <c r="A133" s="35"/>
      <c r="B133" s="36"/>
      <c r="C133" s="37"/>
      <c r="D133" s="187" t="s">
        <v>136</v>
      </c>
      <c r="E133" s="37"/>
      <c r="F133" s="188" t="s">
        <v>731</v>
      </c>
      <c r="G133" s="37"/>
      <c r="H133" s="37"/>
      <c r="I133" s="189"/>
      <c r="J133" s="37"/>
      <c r="K133" s="37"/>
      <c r="L133" s="40"/>
      <c r="M133" s="190"/>
      <c r="N133" s="191"/>
      <c r="O133" s="65"/>
      <c r="P133" s="65"/>
      <c r="Q133" s="65"/>
      <c r="R133" s="65"/>
      <c r="S133" s="65"/>
      <c r="T133" s="66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T133" s="18" t="s">
        <v>136</v>
      </c>
      <c r="AU133" s="18" t="s">
        <v>78</v>
      </c>
    </row>
    <row r="134" spans="1:65" s="2" customFormat="1" ht="24.2" customHeight="1">
      <c r="A134" s="35"/>
      <c r="B134" s="36"/>
      <c r="C134" s="174" t="s">
        <v>194</v>
      </c>
      <c r="D134" s="174" t="s">
        <v>129</v>
      </c>
      <c r="E134" s="175" t="s">
        <v>732</v>
      </c>
      <c r="F134" s="176" t="s">
        <v>733</v>
      </c>
      <c r="G134" s="177" t="s">
        <v>164</v>
      </c>
      <c r="H134" s="178">
        <v>2</v>
      </c>
      <c r="I134" s="179"/>
      <c r="J134" s="180">
        <f>ROUND(I134*H134,2)</f>
        <v>0</v>
      </c>
      <c r="K134" s="176" t="s">
        <v>133</v>
      </c>
      <c r="L134" s="40"/>
      <c r="M134" s="181" t="s">
        <v>19</v>
      </c>
      <c r="N134" s="182" t="s">
        <v>39</v>
      </c>
      <c r="O134" s="65"/>
      <c r="P134" s="183">
        <f>O134*H134</f>
        <v>0</v>
      </c>
      <c r="Q134" s="183">
        <v>2.2000000000000001E-4</v>
      </c>
      <c r="R134" s="183">
        <f>Q134*H134</f>
        <v>4.4000000000000002E-4</v>
      </c>
      <c r="S134" s="183">
        <v>0</v>
      </c>
      <c r="T134" s="184">
        <f>S134*H134</f>
        <v>0</v>
      </c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R134" s="185" t="s">
        <v>208</v>
      </c>
      <c r="AT134" s="185" t="s">
        <v>129</v>
      </c>
      <c r="AU134" s="185" t="s">
        <v>78</v>
      </c>
      <c r="AY134" s="18" t="s">
        <v>126</v>
      </c>
      <c r="BE134" s="186">
        <f>IF(N134="základní",J134,0)</f>
        <v>0</v>
      </c>
      <c r="BF134" s="186">
        <f>IF(N134="snížená",J134,0)</f>
        <v>0</v>
      </c>
      <c r="BG134" s="186">
        <f>IF(N134="zákl. přenesená",J134,0)</f>
        <v>0</v>
      </c>
      <c r="BH134" s="186">
        <f>IF(N134="sníž. přenesená",J134,0)</f>
        <v>0</v>
      </c>
      <c r="BI134" s="186">
        <f>IF(N134="nulová",J134,0)</f>
        <v>0</v>
      </c>
      <c r="BJ134" s="18" t="s">
        <v>76</v>
      </c>
      <c r="BK134" s="186">
        <f>ROUND(I134*H134,2)</f>
        <v>0</v>
      </c>
      <c r="BL134" s="18" t="s">
        <v>208</v>
      </c>
      <c r="BM134" s="185" t="s">
        <v>968</v>
      </c>
    </row>
    <row r="135" spans="1:65" s="2" customFormat="1" ht="11.25">
      <c r="A135" s="35"/>
      <c r="B135" s="36"/>
      <c r="C135" s="37"/>
      <c r="D135" s="187" t="s">
        <v>136</v>
      </c>
      <c r="E135" s="37"/>
      <c r="F135" s="188" t="s">
        <v>735</v>
      </c>
      <c r="G135" s="37"/>
      <c r="H135" s="37"/>
      <c r="I135" s="189"/>
      <c r="J135" s="37"/>
      <c r="K135" s="37"/>
      <c r="L135" s="40"/>
      <c r="M135" s="190"/>
      <c r="N135" s="191"/>
      <c r="O135" s="65"/>
      <c r="P135" s="65"/>
      <c r="Q135" s="65"/>
      <c r="R135" s="65"/>
      <c r="S135" s="65"/>
      <c r="T135" s="66"/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T135" s="18" t="s">
        <v>136</v>
      </c>
      <c r="AU135" s="18" t="s">
        <v>78</v>
      </c>
    </row>
    <row r="136" spans="1:65" s="2" customFormat="1" ht="24.2" customHeight="1">
      <c r="A136" s="35"/>
      <c r="B136" s="36"/>
      <c r="C136" s="174" t="s">
        <v>199</v>
      </c>
      <c r="D136" s="174" t="s">
        <v>129</v>
      </c>
      <c r="E136" s="175" t="s">
        <v>368</v>
      </c>
      <c r="F136" s="176" t="s">
        <v>369</v>
      </c>
      <c r="G136" s="177" t="s">
        <v>175</v>
      </c>
      <c r="H136" s="178">
        <v>14</v>
      </c>
      <c r="I136" s="179"/>
      <c r="J136" s="180">
        <f>ROUND(I136*H136,2)</f>
        <v>0</v>
      </c>
      <c r="K136" s="176" t="s">
        <v>133</v>
      </c>
      <c r="L136" s="40"/>
      <c r="M136" s="181" t="s">
        <v>19</v>
      </c>
      <c r="N136" s="182" t="s">
        <v>39</v>
      </c>
      <c r="O136" s="65"/>
      <c r="P136" s="183">
        <f>O136*H136</f>
        <v>0</v>
      </c>
      <c r="Q136" s="183">
        <v>0</v>
      </c>
      <c r="R136" s="183">
        <f>Q136*H136</f>
        <v>0</v>
      </c>
      <c r="S136" s="183">
        <v>0</v>
      </c>
      <c r="T136" s="184">
        <f>S136*H136</f>
        <v>0</v>
      </c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R136" s="185" t="s">
        <v>208</v>
      </c>
      <c r="AT136" s="185" t="s">
        <v>129</v>
      </c>
      <c r="AU136" s="185" t="s">
        <v>78</v>
      </c>
      <c r="AY136" s="18" t="s">
        <v>126</v>
      </c>
      <c r="BE136" s="186">
        <f>IF(N136="základní",J136,0)</f>
        <v>0</v>
      </c>
      <c r="BF136" s="186">
        <f>IF(N136="snížená",J136,0)</f>
        <v>0</v>
      </c>
      <c r="BG136" s="186">
        <f>IF(N136="zákl. přenesená",J136,0)</f>
        <v>0</v>
      </c>
      <c r="BH136" s="186">
        <f>IF(N136="sníž. přenesená",J136,0)</f>
        <v>0</v>
      </c>
      <c r="BI136" s="186">
        <f>IF(N136="nulová",J136,0)</f>
        <v>0</v>
      </c>
      <c r="BJ136" s="18" t="s">
        <v>76</v>
      </c>
      <c r="BK136" s="186">
        <f>ROUND(I136*H136,2)</f>
        <v>0</v>
      </c>
      <c r="BL136" s="18" t="s">
        <v>208</v>
      </c>
      <c r="BM136" s="185" t="s">
        <v>969</v>
      </c>
    </row>
    <row r="137" spans="1:65" s="2" customFormat="1" ht="11.25">
      <c r="A137" s="35"/>
      <c r="B137" s="36"/>
      <c r="C137" s="37"/>
      <c r="D137" s="187" t="s">
        <v>136</v>
      </c>
      <c r="E137" s="37"/>
      <c r="F137" s="188" t="s">
        <v>371</v>
      </c>
      <c r="G137" s="37"/>
      <c r="H137" s="37"/>
      <c r="I137" s="189"/>
      <c r="J137" s="37"/>
      <c r="K137" s="37"/>
      <c r="L137" s="40"/>
      <c r="M137" s="190"/>
      <c r="N137" s="191"/>
      <c r="O137" s="65"/>
      <c r="P137" s="65"/>
      <c r="Q137" s="65"/>
      <c r="R137" s="65"/>
      <c r="S137" s="65"/>
      <c r="T137" s="66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T137" s="18" t="s">
        <v>136</v>
      </c>
      <c r="AU137" s="18" t="s">
        <v>78</v>
      </c>
    </row>
    <row r="138" spans="1:65" s="2" customFormat="1" ht="44.25" customHeight="1">
      <c r="A138" s="35"/>
      <c r="B138" s="36"/>
      <c r="C138" s="174" t="s">
        <v>8</v>
      </c>
      <c r="D138" s="174" t="s">
        <v>129</v>
      </c>
      <c r="E138" s="175" t="s">
        <v>737</v>
      </c>
      <c r="F138" s="176" t="s">
        <v>738</v>
      </c>
      <c r="G138" s="177" t="s">
        <v>235</v>
      </c>
      <c r="H138" s="178">
        <v>8.9999999999999993E-3</v>
      </c>
      <c r="I138" s="179"/>
      <c r="J138" s="180">
        <f>ROUND(I138*H138,2)</f>
        <v>0</v>
      </c>
      <c r="K138" s="176" t="s">
        <v>133</v>
      </c>
      <c r="L138" s="40"/>
      <c r="M138" s="181" t="s">
        <v>19</v>
      </c>
      <c r="N138" s="182" t="s">
        <v>39</v>
      </c>
      <c r="O138" s="65"/>
      <c r="P138" s="183">
        <f>O138*H138</f>
        <v>0</v>
      </c>
      <c r="Q138" s="183">
        <v>0</v>
      </c>
      <c r="R138" s="183">
        <f>Q138*H138</f>
        <v>0</v>
      </c>
      <c r="S138" s="183">
        <v>0</v>
      </c>
      <c r="T138" s="184">
        <f>S138*H138</f>
        <v>0</v>
      </c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R138" s="185" t="s">
        <v>208</v>
      </c>
      <c r="AT138" s="185" t="s">
        <v>129</v>
      </c>
      <c r="AU138" s="185" t="s">
        <v>78</v>
      </c>
      <c r="AY138" s="18" t="s">
        <v>126</v>
      </c>
      <c r="BE138" s="186">
        <f>IF(N138="základní",J138,0)</f>
        <v>0</v>
      </c>
      <c r="BF138" s="186">
        <f>IF(N138="snížená",J138,0)</f>
        <v>0</v>
      </c>
      <c r="BG138" s="186">
        <f>IF(N138="zákl. přenesená",J138,0)</f>
        <v>0</v>
      </c>
      <c r="BH138" s="186">
        <f>IF(N138="sníž. přenesená",J138,0)</f>
        <v>0</v>
      </c>
      <c r="BI138" s="186">
        <f>IF(N138="nulová",J138,0)</f>
        <v>0</v>
      </c>
      <c r="BJ138" s="18" t="s">
        <v>76</v>
      </c>
      <c r="BK138" s="186">
        <f>ROUND(I138*H138,2)</f>
        <v>0</v>
      </c>
      <c r="BL138" s="18" t="s">
        <v>208</v>
      </c>
      <c r="BM138" s="185" t="s">
        <v>970</v>
      </c>
    </row>
    <row r="139" spans="1:65" s="2" customFormat="1" ht="11.25">
      <c r="A139" s="35"/>
      <c r="B139" s="36"/>
      <c r="C139" s="37"/>
      <c r="D139" s="187" t="s">
        <v>136</v>
      </c>
      <c r="E139" s="37"/>
      <c r="F139" s="188" t="s">
        <v>740</v>
      </c>
      <c r="G139" s="37"/>
      <c r="H139" s="37"/>
      <c r="I139" s="189"/>
      <c r="J139" s="37"/>
      <c r="K139" s="37"/>
      <c r="L139" s="40"/>
      <c r="M139" s="190"/>
      <c r="N139" s="191"/>
      <c r="O139" s="65"/>
      <c r="P139" s="65"/>
      <c r="Q139" s="65"/>
      <c r="R139" s="65"/>
      <c r="S139" s="65"/>
      <c r="T139" s="66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T139" s="18" t="s">
        <v>136</v>
      </c>
      <c r="AU139" s="18" t="s">
        <v>78</v>
      </c>
    </row>
    <row r="140" spans="1:65" s="12" customFormat="1" ht="22.9" customHeight="1">
      <c r="B140" s="158"/>
      <c r="C140" s="159"/>
      <c r="D140" s="160" t="s">
        <v>67</v>
      </c>
      <c r="E140" s="172" t="s">
        <v>266</v>
      </c>
      <c r="F140" s="172" t="s">
        <v>267</v>
      </c>
      <c r="G140" s="159"/>
      <c r="H140" s="159"/>
      <c r="I140" s="162"/>
      <c r="J140" s="173">
        <f>BK140</f>
        <v>0</v>
      </c>
      <c r="K140" s="159"/>
      <c r="L140" s="164"/>
      <c r="M140" s="165"/>
      <c r="N140" s="166"/>
      <c r="O140" s="166"/>
      <c r="P140" s="167">
        <f>P141+SUM(P142:P158)</f>
        <v>0</v>
      </c>
      <c r="Q140" s="166"/>
      <c r="R140" s="167">
        <f>R141+SUM(R142:R158)</f>
        <v>1.7505E-2</v>
      </c>
      <c r="S140" s="166"/>
      <c r="T140" s="168">
        <f>T141+SUM(T142:T158)</f>
        <v>0</v>
      </c>
      <c r="AR140" s="169" t="s">
        <v>78</v>
      </c>
      <c r="AT140" s="170" t="s">
        <v>67</v>
      </c>
      <c r="AU140" s="170" t="s">
        <v>76</v>
      </c>
      <c r="AY140" s="169" t="s">
        <v>126</v>
      </c>
      <c r="BK140" s="171">
        <f>BK141+SUM(BK142:BK158)</f>
        <v>0</v>
      </c>
    </row>
    <row r="141" spans="1:65" s="2" customFormat="1" ht="33" customHeight="1">
      <c r="A141" s="35"/>
      <c r="B141" s="36"/>
      <c r="C141" s="174" t="s">
        <v>208</v>
      </c>
      <c r="D141" s="174" t="s">
        <v>129</v>
      </c>
      <c r="E141" s="175" t="s">
        <v>274</v>
      </c>
      <c r="F141" s="176" t="s">
        <v>275</v>
      </c>
      <c r="G141" s="177" t="s">
        <v>175</v>
      </c>
      <c r="H141" s="178">
        <v>13.4</v>
      </c>
      <c r="I141" s="179"/>
      <c r="J141" s="180">
        <f>ROUND(I141*H141,2)</f>
        <v>0</v>
      </c>
      <c r="K141" s="176" t="s">
        <v>133</v>
      </c>
      <c r="L141" s="40"/>
      <c r="M141" s="181" t="s">
        <v>19</v>
      </c>
      <c r="N141" s="182" t="s">
        <v>39</v>
      </c>
      <c r="O141" s="65"/>
      <c r="P141" s="183">
        <f>O141*H141</f>
        <v>0</v>
      </c>
      <c r="Q141" s="183">
        <v>8.4000000000000003E-4</v>
      </c>
      <c r="R141" s="183">
        <f>Q141*H141</f>
        <v>1.1256E-2</v>
      </c>
      <c r="S141" s="183">
        <v>0</v>
      </c>
      <c r="T141" s="184">
        <f>S141*H141</f>
        <v>0</v>
      </c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R141" s="185" t="s">
        <v>208</v>
      </c>
      <c r="AT141" s="185" t="s">
        <v>129</v>
      </c>
      <c r="AU141" s="185" t="s">
        <v>78</v>
      </c>
      <c r="AY141" s="18" t="s">
        <v>126</v>
      </c>
      <c r="BE141" s="186">
        <f>IF(N141="základní",J141,0)</f>
        <v>0</v>
      </c>
      <c r="BF141" s="186">
        <f>IF(N141="snížená",J141,0)</f>
        <v>0</v>
      </c>
      <c r="BG141" s="186">
        <f>IF(N141="zákl. přenesená",J141,0)</f>
        <v>0</v>
      </c>
      <c r="BH141" s="186">
        <f>IF(N141="sníž. přenesená",J141,0)</f>
        <v>0</v>
      </c>
      <c r="BI141" s="186">
        <f>IF(N141="nulová",J141,0)</f>
        <v>0</v>
      </c>
      <c r="BJ141" s="18" t="s">
        <v>76</v>
      </c>
      <c r="BK141" s="186">
        <f>ROUND(I141*H141,2)</f>
        <v>0</v>
      </c>
      <c r="BL141" s="18" t="s">
        <v>208</v>
      </c>
      <c r="BM141" s="185" t="s">
        <v>971</v>
      </c>
    </row>
    <row r="142" spans="1:65" s="2" customFormat="1" ht="11.25">
      <c r="A142" s="35"/>
      <c r="B142" s="36"/>
      <c r="C142" s="37"/>
      <c r="D142" s="187" t="s">
        <v>136</v>
      </c>
      <c r="E142" s="37"/>
      <c r="F142" s="188" t="s">
        <v>277</v>
      </c>
      <c r="G142" s="37"/>
      <c r="H142" s="37"/>
      <c r="I142" s="189"/>
      <c r="J142" s="37"/>
      <c r="K142" s="37"/>
      <c r="L142" s="40"/>
      <c r="M142" s="190"/>
      <c r="N142" s="191"/>
      <c r="O142" s="65"/>
      <c r="P142" s="65"/>
      <c r="Q142" s="65"/>
      <c r="R142" s="65"/>
      <c r="S142" s="65"/>
      <c r="T142" s="66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T142" s="18" t="s">
        <v>136</v>
      </c>
      <c r="AU142" s="18" t="s">
        <v>78</v>
      </c>
    </row>
    <row r="143" spans="1:65" s="13" customFormat="1" ht="11.25">
      <c r="B143" s="192"/>
      <c r="C143" s="193"/>
      <c r="D143" s="194" t="s">
        <v>223</v>
      </c>
      <c r="E143" s="195" t="s">
        <v>19</v>
      </c>
      <c r="F143" s="196" t="s">
        <v>972</v>
      </c>
      <c r="G143" s="193"/>
      <c r="H143" s="197">
        <v>13.4</v>
      </c>
      <c r="I143" s="198"/>
      <c r="J143" s="193"/>
      <c r="K143" s="193"/>
      <c r="L143" s="199"/>
      <c r="M143" s="200"/>
      <c r="N143" s="201"/>
      <c r="O143" s="201"/>
      <c r="P143" s="201"/>
      <c r="Q143" s="201"/>
      <c r="R143" s="201"/>
      <c r="S143" s="201"/>
      <c r="T143" s="202"/>
      <c r="AT143" s="203" t="s">
        <v>223</v>
      </c>
      <c r="AU143" s="203" t="s">
        <v>78</v>
      </c>
      <c r="AV143" s="13" t="s">
        <v>78</v>
      </c>
      <c r="AW143" s="13" t="s">
        <v>30</v>
      </c>
      <c r="AX143" s="13" t="s">
        <v>76</v>
      </c>
      <c r="AY143" s="203" t="s">
        <v>126</v>
      </c>
    </row>
    <row r="144" spans="1:65" s="2" customFormat="1" ht="33" customHeight="1">
      <c r="A144" s="35"/>
      <c r="B144" s="36"/>
      <c r="C144" s="174" t="s">
        <v>213</v>
      </c>
      <c r="D144" s="174" t="s">
        <v>129</v>
      </c>
      <c r="E144" s="175" t="s">
        <v>282</v>
      </c>
      <c r="F144" s="176" t="s">
        <v>283</v>
      </c>
      <c r="G144" s="177" t="s">
        <v>175</v>
      </c>
      <c r="H144" s="178">
        <v>2.5</v>
      </c>
      <c r="I144" s="179"/>
      <c r="J144" s="180">
        <f>ROUND(I144*H144,2)</f>
        <v>0</v>
      </c>
      <c r="K144" s="176" t="s">
        <v>133</v>
      </c>
      <c r="L144" s="40"/>
      <c r="M144" s="181" t="s">
        <v>19</v>
      </c>
      <c r="N144" s="182" t="s">
        <v>39</v>
      </c>
      <c r="O144" s="65"/>
      <c r="P144" s="183">
        <f>O144*H144</f>
        <v>0</v>
      </c>
      <c r="Q144" s="183">
        <v>1.16E-3</v>
      </c>
      <c r="R144" s="183">
        <f>Q144*H144</f>
        <v>2.8999999999999998E-3</v>
      </c>
      <c r="S144" s="183">
        <v>0</v>
      </c>
      <c r="T144" s="184">
        <f>S144*H144</f>
        <v>0</v>
      </c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R144" s="185" t="s">
        <v>208</v>
      </c>
      <c r="AT144" s="185" t="s">
        <v>129</v>
      </c>
      <c r="AU144" s="185" t="s">
        <v>78</v>
      </c>
      <c r="AY144" s="18" t="s">
        <v>126</v>
      </c>
      <c r="BE144" s="186">
        <f>IF(N144="základní",J144,0)</f>
        <v>0</v>
      </c>
      <c r="BF144" s="186">
        <f>IF(N144="snížená",J144,0)</f>
        <v>0</v>
      </c>
      <c r="BG144" s="186">
        <f>IF(N144="zákl. přenesená",J144,0)</f>
        <v>0</v>
      </c>
      <c r="BH144" s="186">
        <f>IF(N144="sníž. přenesená",J144,0)</f>
        <v>0</v>
      </c>
      <c r="BI144" s="186">
        <f>IF(N144="nulová",J144,0)</f>
        <v>0</v>
      </c>
      <c r="BJ144" s="18" t="s">
        <v>76</v>
      </c>
      <c r="BK144" s="186">
        <f>ROUND(I144*H144,2)</f>
        <v>0</v>
      </c>
      <c r="BL144" s="18" t="s">
        <v>208</v>
      </c>
      <c r="BM144" s="185" t="s">
        <v>973</v>
      </c>
    </row>
    <row r="145" spans="1:65" s="2" customFormat="1" ht="11.25">
      <c r="A145" s="35"/>
      <c r="B145" s="36"/>
      <c r="C145" s="37"/>
      <c r="D145" s="187" t="s">
        <v>136</v>
      </c>
      <c r="E145" s="37"/>
      <c r="F145" s="188" t="s">
        <v>285</v>
      </c>
      <c r="G145" s="37"/>
      <c r="H145" s="37"/>
      <c r="I145" s="189"/>
      <c r="J145" s="37"/>
      <c r="K145" s="37"/>
      <c r="L145" s="40"/>
      <c r="M145" s="190"/>
      <c r="N145" s="191"/>
      <c r="O145" s="65"/>
      <c r="P145" s="65"/>
      <c r="Q145" s="65"/>
      <c r="R145" s="65"/>
      <c r="S145" s="65"/>
      <c r="T145" s="66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T145" s="18" t="s">
        <v>136</v>
      </c>
      <c r="AU145" s="18" t="s">
        <v>78</v>
      </c>
    </row>
    <row r="146" spans="1:65" s="2" customFormat="1" ht="55.5" customHeight="1">
      <c r="A146" s="35"/>
      <c r="B146" s="36"/>
      <c r="C146" s="174" t="s">
        <v>218</v>
      </c>
      <c r="D146" s="174" t="s">
        <v>129</v>
      </c>
      <c r="E146" s="175" t="s">
        <v>297</v>
      </c>
      <c r="F146" s="176" t="s">
        <v>298</v>
      </c>
      <c r="G146" s="177" t="s">
        <v>175</v>
      </c>
      <c r="H146" s="178">
        <v>2.5</v>
      </c>
      <c r="I146" s="179"/>
      <c r="J146" s="180">
        <f>ROUND(I146*H146,2)</f>
        <v>0</v>
      </c>
      <c r="K146" s="176" t="s">
        <v>133</v>
      </c>
      <c r="L146" s="40"/>
      <c r="M146" s="181" t="s">
        <v>19</v>
      </c>
      <c r="N146" s="182" t="s">
        <v>39</v>
      </c>
      <c r="O146" s="65"/>
      <c r="P146" s="183">
        <f>O146*H146</f>
        <v>0</v>
      </c>
      <c r="Q146" s="183">
        <v>4.0000000000000003E-5</v>
      </c>
      <c r="R146" s="183">
        <f>Q146*H146</f>
        <v>1E-4</v>
      </c>
      <c r="S146" s="183">
        <v>0</v>
      </c>
      <c r="T146" s="184">
        <f>S146*H146</f>
        <v>0</v>
      </c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R146" s="185" t="s">
        <v>208</v>
      </c>
      <c r="AT146" s="185" t="s">
        <v>129</v>
      </c>
      <c r="AU146" s="185" t="s">
        <v>78</v>
      </c>
      <c r="AY146" s="18" t="s">
        <v>126</v>
      </c>
      <c r="BE146" s="186">
        <f>IF(N146="základní",J146,0)</f>
        <v>0</v>
      </c>
      <c r="BF146" s="186">
        <f>IF(N146="snížená",J146,0)</f>
        <v>0</v>
      </c>
      <c r="BG146" s="186">
        <f>IF(N146="zákl. přenesená",J146,0)</f>
        <v>0</v>
      </c>
      <c r="BH146" s="186">
        <f>IF(N146="sníž. přenesená",J146,0)</f>
        <v>0</v>
      </c>
      <c r="BI146" s="186">
        <f>IF(N146="nulová",J146,0)</f>
        <v>0</v>
      </c>
      <c r="BJ146" s="18" t="s">
        <v>76</v>
      </c>
      <c r="BK146" s="186">
        <f>ROUND(I146*H146,2)</f>
        <v>0</v>
      </c>
      <c r="BL146" s="18" t="s">
        <v>208</v>
      </c>
      <c r="BM146" s="185" t="s">
        <v>974</v>
      </c>
    </row>
    <row r="147" spans="1:65" s="2" customFormat="1" ht="11.25">
      <c r="A147" s="35"/>
      <c r="B147" s="36"/>
      <c r="C147" s="37"/>
      <c r="D147" s="187" t="s">
        <v>136</v>
      </c>
      <c r="E147" s="37"/>
      <c r="F147" s="188" t="s">
        <v>300</v>
      </c>
      <c r="G147" s="37"/>
      <c r="H147" s="37"/>
      <c r="I147" s="189"/>
      <c r="J147" s="37"/>
      <c r="K147" s="37"/>
      <c r="L147" s="40"/>
      <c r="M147" s="190"/>
      <c r="N147" s="191"/>
      <c r="O147" s="65"/>
      <c r="P147" s="65"/>
      <c r="Q147" s="65"/>
      <c r="R147" s="65"/>
      <c r="S147" s="65"/>
      <c r="T147" s="66"/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T147" s="18" t="s">
        <v>136</v>
      </c>
      <c r="AU147" s="18" t="s">
        <v>78</v>
      </c>
    </row>
    <row r="148" spans="1:65" s="2" customFormat="1" ht="55.5" customHeight="1">
      <c r="A148" s="35"/>
      <c r="B148" s="36"/>
      <c r="C148" s="174" t="s">
        <v>225</v>
      </c>
      <c r="D148" s="174" t="s">
        <v>129</v>
      </c>
      <c r="E148" s="175" t="s">
        <v>748</v>
      </c>
      <c r="F148" s="176" t="s">
        <v>749</v>
      </c>
      <c r="G148" s="177" t="s">
        <v>175</v>
      </c>
      <c r="H148" s="178">
        <v>13.4</v>
      </c>
      <c r="I148" s="179"/>
      <c r="J148" s="180">
        <f>ROUND(I148*H148,2)</f>
        <v>0</v>
      </c>
      <c r="K148" s="176" t="s">
        <v>133</v>
      </c>
      <c r="L148" s="40"/>
      <c r="M148" s="181" t="s">
        <v>19</v>
      </c>
      <c r="N148" s="182" t="s">
        <v>39</v>
      </c>
      <c r="O148" s="65"/>
      <c r="P148" s="183">
        <f>O148*H148</f>
        <v>0</v>
      </c>
      <c r="Q148" s="183">
        <v>5.0000000000000002E-5</v>
      </c>
      <c r="R148" s="183">
        <f>Q148*H148</f>
        <v>6.7000000000000002E-4</v>
      </c>
      <c r="S148" s="183">
        <v>0</v>
      </c>
      <c r="T148" s="184">
        <f>S148*H148</f>
        <v>0</v>
      </c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R148" s="185" t="s">
        <v>208</v>
      </c>
      <c r="AT148" s="185" t="s">
        <v>129</v>
      </c>
      <c r="AU148" s="185" t="s">
        <v>78</v>
      </c>
      <c r="AY148" s="18" t="s">
        <v>126</v>
      </c>
      <c r="BE148" s="186">
        <f>IF(N148="základní",J148,0)</f>
        <v>0</v>
      </c>
      <c r="BF148" s="186">
        <f>IF(N148="snížená",J148,0)</f>
        <v>0</v>
      </c>
      <c r="BG148" s="186">
        <f>IF(N148="zákl. přenesená",J148,0)</f>
        <v>0</v>
      </c>
      <c r="BH148" s="186">
        <f>IF(N148="sníž. přenesená",J148,0)</f>
        <v>0</v>
      </c>
      <c r="BI148" s="186">
        <f>IF(N148="nulová",J148,0)</f>
        <v>0</v>
      </c>
      <c r="BJ148" s="18" t="s">
        <v>76</v>
      </c>
      <c r="BK148" s="186">
        <f>ROUND(I148*H148,2)</f>
        <v>0</v>
      </c>
      <c r="BL148" s="18" t="s">
        <v>208</v>
      </c>
      <c r="BM148" s="185" t="s">
        <v>975</v>
      </c>
    </row>
    <row r="149" spans="1:65" s="2" customFormat="1" ht="11.25">
      <c r="A149" s="35"/>
      <c r="B149" s="36"/>
      <c r="C149" s="37"/>
      <c r="D149" s="187" t="s">
        <v>136</v>
      </c>
      <c r="E149" s="37"/>
      <c r="F149" s="188" t="s">
        <v>751</v>
      </c>
      <c r="G149" s="37"/>
      <c r="H149" s="37"/>
      <c r="I149" s="189"/>
      <c r="J149" s="37"/>
      <c r="K149" s="37"/>
      <c r="L149" s="40"/>
      <c r="M149" s="190"/>
      <c r="N149" s="191"/>
      <c r="O149" s="65"/>
      <c r="P149" s="65"/>
      <c r="Q149" s="65"/>
      <c r="R149" s="65"/>
      <c r="S149" s="65"/>
      <c r="T149" s="66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T149" s="18" t="s">
        <v>136</v>
      </c>
      <c r="AU149" s="18" t="s">
        <v>78</v>
      </c>
    </row>
    <row r="150" spans="1:65" s="2" customFormat="1" ht="24.2" customHeight="1">
      <c r="A150" s="35"/>
      <c r="B150" s="36"/>
      <c r="C150" s="174" t="s">
        <v>232</v>
      </c>
      <c r="D150" s="174" t="s">
        <v>129</v>
      </c>
      <c r="E150" s="175" t="s">
        <v>752</v>
      </c>
      <c r="F150" s="176" t="s">
        <v>753</v>
      </c>
      <c r="G150" s="177" t="s">
        <v>164</v>
      </c>
      <c r="H150" s="178">
        <v>3</v>
      </c>
      <c r="I150" s="179"/>
      <c r="J150" s="180">
        <f>ROUND(I150*H150,2)</f>
        <v>0</v>
      </c>
      <c r="K150" s="176" t="s">
        <v>133</v>
      </c>
      <c r="L150" s="40"/>
      <c r="M150" s="181" t="s">
        <v>19</v>
      </c>
      <c r="N150" s="182" t="s">
        <v>39</v>
      </c>
      <c r="O150" s="65"/>
      <c r="P150" s="183">
        <f>O150*H150</f>
        <v>0</v>
      </c>
      <c r="Q150" s="183">
        <v>1.2999999999999999E-4</v>
      </c>
      <c r="R150" s="183">
        <f>Q150*H150</f>
        <v>3.8999999999999994E-4</v>
      </c>
      <c r="S150" s="183">
        <v>0</v>
      </c>
      <c r="T150" s="184">
        <f>S150*H150</f>
        <v>0</v>
      </c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R150" s="185" t="s">
        <v>208</v>
      </c>
      <c r="AT150" s="185" t="s">
        <v>129</v>
      </c>
      <c r="AU150" s="185" t="s">
        <v>78</v>
      </c>
      <c r="AY150" s="18" t="s">
        <v>126</v>
      </c>
      <c r="BE150" s="186">
        <f>IF(N150="základní",J150,0)</f>
        <v>0</v>
      </c>
      <c r="BF150" s="186">
        <f>IF(N150="snížená",J150,0)</f>
        <v>0</v>
      </c>
      <c r="BG150" s="186">
        <f>IF(N150="zákl. přenesená",J150,0)</f>
        <v>0</v>
      </c>
      <c r="BH150" s="186">
        <f>IF(N150="sníž. přenesená",J150,0)</f>
        <v>0</v>
      </c>
      <c r="BI150" s="186">
        <f>IF(N150="nulová",J150,0)</f>
        <v>0</v>
      </c>
      <c r="BJ150" s="18" t="s">
        <v>76</v>
      </c>
      <c r="BK150" s="186">
        <f>ROUND(I150*H150,2)</f>
        <v>0</v>
      </c>
      <c r="BL150" s="18" t="s">
        <v>208</v>
      </c>
      <c r="BM150" s="185" t="s">
        <v>976</v>
      </c>
    </row>
    <row r="151" spans="1:65" s="2" customFormat="1" ht="11.25">
      <c r="A151" s="35"/>
      <c r="B151" s="36"/>
      <c r="C151" s="37"/>
      <c r="D151" s="187" t="s">
        <v>136</v>
      </c>
      <c r="E151" s="37"/>
      <c r="F151" s="188" t="s">
        <v>755</v>
      </c>
      <c r="G151" s="37"/>
      <c r="H151" s="37"/>
      <c r="I151" s="189"/>
      <c r="J151" s="37"/>
      <c r="K151" s="37"/>
      <c r="L151" s="40"/>
      <c r="M151" s="190"/>
      <c r="N151" s="191"/>
      <c r="O151" s="65"/>
      <c r="P151" s="65"/>
      <c r="Q151" s="65"/>
      <c r="R151" s="65"/>
      <c r="S151" s="65"/>
      <c r="T151" s="66"/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T151" s="18" t="s">
        <v>136</v>
      </c>
      <c r="AU151" s="18" t="s">
        <v>78</v>
      </c>
    </row>
    <row r="152" spans="1:65" s="2" customFormat="1" ht="21.75" customHeight="1">
      <c r="A152" s="35"/>
      <c r="B152" s="36"/>
      <c r="C152" s="174" t="s">
        <v>7</v>
      </c>
      <c r="D152" s="174" t="s">
        <v>129</v>
      </c>
      <c r="E152" s="175" t="s">
        <v>307</v>
      </c>
      <c r="F152" s="176" t="s">
        <v>308</v>
      </c>
      <c r="G152" s="177" t="s">
        <v>309</v>
      </c>
      <c r="H152" s="178">
        <v>3</v>
      </c>
      <c r="I152" s="179"/>
      <c r="J152" s="180">
        <f>ROUND(I152*H152,2)</f>
        <v>0</v>
      </c>
      <c r="K152" s="176" t="s">
        <v>133</v>
      </c>
      <c r="L152" s="40"/>
      <c r="M152" s="181" t="s">
        <v>19</v>
      </c>
      <c r="N152" s="182" t="s">
        <v>39</v>
      </c>
      <c r="O152" s="65"/>
      <c r="P152" s="183">
        <f>O152*H152</f>
        <v>0</v>
      </c>
      <c r="Q152" s="183">
        <v>2.5000000000000001E-4</v>
      </c>
      <c r="R152" s="183">
        <f>Q152*H152</f>
        <v>7.5000000000000002E-4</v>
      </c>
      <c r="S152" s="183">
        <v>0</v>
      </c>
      <c r="T152" s="184">
        <f>S152*H152</f>
        <v>0</v>
      </c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R152" s="185" t="s">
        <v>208</v>
      </c>
      <c r="AT152" s="185" t="s">
        <v>129</v>
      </c>
      <c r="AU152" s="185" t="s">
        <v>78</v>
      </c>
      <c r="AY152" s="18" t="s">
        <v>126</v>
      </c>
      <c r="BE152" s="186">
        <f>IF(N152="základní",J152,0)</f>
        <v>0</v>
      </c>
      <c r="BF152" s="186">
        <f>IF(N152="snížená",J152,0)</f>
        <v>0</v>
      </c>
      <c r="BG152" s="186">
        <f>IF(N152="zákl. přenesená",J152,0)</f>
        <v>0</v>
      </c>
      <c r="BH152" s="186">
        <f>IF(N152="sníž. přenesená",J152,0)</f>
        <v>0</v>
      </c>
      <c r="BI152" s="186">
        <f>IF(N152="nulová",J152,0)</f>
        <v>0</v>
      </c>
      <c r="BJ152" s="18" t="s">
        <v>76</v>
      </c>
      <c r="BK152" s="186">
        <f>ROUND(I152*H152,2)</f>
        <v>0</v>
      </c>
      <c r="BL152" s="18" t="s">
        <v>208</v>
      </c>
      <c r="BM152" s="185" t="s">
        <v>977</v>
      </c>
    </row>
    <row r="153" spans="1:65" s="2" customFormat="1" ht="11.25">
      <c r="A153" s="35"/>
      <c r="B153" s="36"/>
      <c r="C153" s="37"/>
      <c r="D153" s="187" t="s">
        <v>136</v>
      </c>
      <c r="E153" s="37"/>
      <c r="F153" s="188" t="s">
        <v>311</v>
      </c>
      <c r="G153" s="37"/>
      <c r="H153" s="37"/>
      <c r="I153" s="189"/>
      <c r="J153" s="37"/>
      <c r="K153" s="37"/>
      <c r="L153" s="40"/>
      <c r="M153" s="190"/>
      <c r="N153" s="191"/>
      <c r="O153" s="65"/>
      <c r="P153" s="65"/>
      <c r="Q153" s="65"/>
      <c r="R153" s="65"/>
      <c r="S153" s="65"/>
      <c r="T153" s="66"/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T153" s="18" t="s">
        <v>136</v>
      </c>
      <c r="AU153" s="18" t="s">
        <v>78</v>
      </c>
    </row>
    <row r="154" spans="1:65" s="2" customFormat="1" ht="33" customHeight="1">
      <c r="A154" s="35"/>
      <c r="B154" s="36"/>
      <c r="C154" s="174" t="s">
        <v>242</v>
      </c>
      <c r="D154" s="174" t="s">
        <v>129</v>
      </c>
      <c r="E154" s="175" t="s">
        <v>324</v>
      </c>
      <c r="F154" s="176" t="s">
        <v>325</v>
      </c>
      <c r="G154" s="177" t="s">
        <v>175</v>
      </c>
      <c r="H154" s="178">
        <v>15.9</v>
      </c>
      <c r="I154" s="179"/>
      <c r="J154" s="180">
        <f>ROUND(I154*H154,2)</f>
        <v>0</v>
      </c>
      <c r="K154" s="176" t="s">
        <v>133</v>
      </c>
      <c r="L154" s="40"/>
      <c r="M154" s="181" t="s">
        <v>19</v>
      </c>
      <c r="N154" s="182" t="s">
        <v>39</v>
      </c>
      <c r="O154" s="65"/>
      <c r="P154" s="183">
        <f>O154*H154</f>
        <v>0</v>
      </c>
      <c r="Q154" s="183">
        <v>1.0000000000000001E-5</v>
      </c>
      <c r="R154" s="183">
        <f>Q154*H154</f>
        <v>1.5900000000000002E-4</v>
      </c>
      <c r="S154" s="183">
        <v>0</v>
      </c>
      <c r="T154" s="184">
        <f>S154*H154</f>
        <v>0</v>
      </c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R154" s="185" t="s">
        <v>208</v>
      </c>
      <c r="AT154" s="185" t="s">
        <v>129</v>
      </c>
      <c r="AU154" s="185" t="s">
        <v>78</v>
      </c>
      <c r="AY154" s="18" t="s">
        <v>126</v>
      </c>
      <c r="BE154" s="186">
        <f>IF(N154="základní",J154,0)</f>
        <v>0</v>
      </c>
      <c r="BF154" s="186">
        <f>IF(N154="snížená",J154,0)</f>
        <v>0</v>
      </c>
      <c r="BG154" s="186">
        <f>IF(N154="zákl. přenesená",J154,0)</f>
        <v>0</v>
      </c>
      <c r="BH154" s="186">
        <f>IF(N154="sníž. přenesená",J154,0)</f>
        <v>0</v>
      </c>
      <c r="BI154" s="186">
        <f>IF(N154="nulová",J154,0)</f>
        <v>0</v>
      </c>
      <c r="BJ154" s="18" t="s">
        <v>76</v>
      </c>
      <c r="BK154" s="186">
        <f>ROUND(I154*H154,2)</f>
        <v>0</v>
      </c>
      <c r="BL154" s="18" t="s">
        <v>208</v>
      </c>
      <c r="BM154" s="185" t="s">
        <v>978</v>
      </c>
    </row>
    <row r="155" spans="1:65" s="2" customFormat="1" ht="11.25">
      <c r="A155" s="35"/>
      <c r="B155" s="36"/>
      <c r="C155" s="37"/>
      <c r="D155" s="187" t="s">
        <v>136</v>
      </c>
      <c r="E155" s="37"/>
      <c r="F155" s="188" t="s">
        <v>327</v>
      </c>
      <c r="G155" s="37"/>
      <c r="H155" s="37"/>
      <c r="I155" s="189"/>
      <c r="J155" s="37"/>
      <c r="K155" s="37"/>
      <c r="L155" s="40"/>
      <c r="M155" s="190"/>
      <c r="N155" s="191"/>
      <c r="O155" s="65"/>
      <c r="P155" s="65"/>
      <c r="Q155" s="65"/>
      <c r="R155" s="65"/>
      <c r="S155" s="65"/>
      <c r="T155" s="66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T155" s="18" t="s">
        <v>136</v>
      </c>
      <c r="AU155" s="18" t="s">
        <v>78</v>
      </c>
    </row>
    <row r="156" spans="1:65" s="2" customFormat="1" ht="44.25" customHeight="1">
      <c r="A156" s="35"/>
      <c r="B156" s="36"/>
      <c r="C156" s="174" t="s">
        <v>247</v>
      </c>
      <c r="D156" s="174" t="s">
        <v>129</v>
      </c>
      <c r="E156" s="175" t="s">
        <v>758</v>
      </c>
      <c r="F156" s="176" t="s">
        <v>759</v>
      </c>
      <c r="G156" s="177" t="s">
        <v>235</v>
      </c>
      <c r="H156" s="178">
        <v>1.7999999999999999E-2</v>
      </c>
      <c r="I156" s="179"/>
      <c r="J156" s="180">
        <f>ROUND(I156*H156,2)</f>
        <v>0</v>
      </c>
      <c r="K156" s="176" t="s">
        <v>133</v>
      </c>
      <c r="L156" s="40"/>
      <c r="M156" s="181" t="s">
        <v>19</v>
      </c>
      <c r="N156" s="182" t="s">
        <v>39</v>
      </c>
      <c r="O156" s="65"/>
      <c r="P156" s="183">
        <f>O156*H156</f>
        <v>0</v>
      </c>
      <c r="Q156" s="183">
        <v>0</v>
      </c>
      <c r="R156" s="183">
        <f>Q156*H156</f>
        <v>0</v>
      </c>
      <c r="S156" s="183">
        <v>0</v>
      </c>
      <c r="T156" s="184">
        <f>S156*H156</f>
        <v>0</v>
      </c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R156" s="185" t="s">
        <v>208</v>
      </c>
      <c r="AT156" s="185" t="s">
        <v>129</v>
      </c>
      <c r="AU156" s="185" t="s">
        <v>78</v>
      </c>
      <c r="AY156" s="18" t="s">
        <v>126</v>
      </c>
      <c r="BE156" s="186">
        <f>IF(N156="základní",J156,0)</f>
        <v>0</v>
      </c>
      <c r="BF156" s="186">
        <f>IF(N156="snížená",J156,0)</f>
        <v>0</v>
      </c>
      <c r="BG156" s="186">
        <f>IF(N156="zákl. přenesená",J156,0)</f>
        <v>0</v>
      </c>
      <c r="BH156" s="186">
        <f>IF(N156="sníž. přenesená",J156,0)</f>
        <v>0</v>
      </c>
      <c r="BI156" s="186">
        <f>IF(N156="nulová",J156,0)</f>
        <v>0</v>
      </c>
      <c r="BJ156" s="18" t="s">
        <v>76</v>
      </c>
      <c r="BK156" s="186">
        <f>ROUND(I156*H156,2)</f>
        <v>0</v>
      </c>
      <c r="BL156" s="18" t="s">
        <v>208</v>
      </c>
      <c r="BM156" s="185" t="s">
        <v>979</v>
      </c>
    </row>
    <row r="157" spans="1:65" s="2" customFormat="1" ht="11.25">
      <c r="A157" s="35"/>
      <c r="B157" s="36"/>
      <c r="C157" s="37"/>
      <c r="D157" s="187" t="s">
        <v>136</v>
      </c>
      <c r="E157" s="37"/>
      <c r="F157" s="188" t="s">
        <v>761</v>
      </c>
      <c r="G157" s="37"/>
      <c r="H157" s="37"/>
      <c r="I157" s="189"/>
      <c r="J157" s="37"/>
      <c r="K157" s="37"/>
      <c r="L157" s="40"/>
      <c r="M157" s="190"/>
      <c r="N157" s="191"/>
      <c r="O157" s="65"/>
      <c r="P157" s="65"/>
      <c r="Q157" s="65"/>
      <c r="R157" s="65"/>
      <c r="S157" s="65"/>
      <c r="T157" s="66"/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T157" s="18" t="s">
        <v>136</v>
      </c>
      <c r="AU157" s="18" t="s">
        <v>78</v>
      </c>
    </row>
    <row r="158" spans="1:65" s="12" customFormat="1" ht="20.85" customHeight="1">
      <c r="B158" s="158"/>
      <c r="C158" s="159"/>
      <c r="D158" s="160" t="s">
        <v>67</v>
      </c>
      <c r="E158" s="172" t="s">
        <v>334</v>
      </c>
      <c r="F158" s="172" t="s">
        <v>335</v>
      </c>
      <c r="G158" s="159"/>
      <c r="H158" s="159"/>
      <c r="I158" s="162"/>
      <c r="J158" s="173">
        <f>BK158</f>
        <v>0</v>
      </c>
      <c r="K158" s="159"/>
      <c r="L158" s="164"/>
      <c r="M158" s="165"/>
      <c r="N158" s="166"/>
      <c r="O158" s="166"/>
      <c r="P158" s="167">
        <f>SUM(P159:P166)</f>
        <v>0</v>
      </c>
      <c r="Q158" s="166"/>
      <c r="R158" s="167">
        <f>SUM(R159:R166)</f>
        <v>1.2800000000000001E-3</v>
      </c>
      <c r="S158" s="166"/>
      <c r="T158" s="168">
        <f>SUM(T159:T166)</f>
        <v>0</v>
      </c>
      <c r="AR158" s="169" t="s">
        <v>78</v>
      </c>
      <c r="AT158" s="170" t="s">
        <v>67</v>
      </c>
      <c r="AU158" s="170" t="s">
        <v>78</v>
      </c>
      <c r="AY158" s="169" t="s">
        <v>126</v>
      </c>
      <c r="BK158" s="171">
        <f>SUM(BK159:BK166)</f>
        <v>0</v>
      </c>
    </row>
    <row r="159" spans="1:65" s="2" customFormat="1" ht="37.9" customHeight="1">
      <c r="A159" s="35"/>
      <c r="B159" s="36"/>
      <c r="C159" s="174" t="s">
        <v>252</v>
      </c>
      <c r="D159" s="174" t="s">
        <v>129</v>
      </c>
      <c r="E159" s="175" t="s">
        <v>337</v>
      </c>
      <c r="F159" s="176" t="s">
        <v>338</v>
      </c>
      <c r="G159" s="177" t="s">
        <v>175</v>
      </c>
      <c r="H159" s="178">
        <v>15.76</v>
      </c>
      <c r="I159" s="179"/>
      <c r="J159" s="180">
        <f>ROUND(I159*H159,2)</f>
        <v>0</v>
      </c>
      <c r="K159" s="176" t="s">
        <v>133</v>
      </c>
      <c r="L159" s="40"/>
      <c r="M159" s="181" t="s">
        <v>19</v>
      </c>
      <c r="N159" s="182" t="s">
        <v>39</v>
      </c>
      <c r="O159" s="65"/>
      <c r="P159" s="183">
        <f>O159*H159</f>
        <v>0</v>
      </c>
      <c r="Q159" s="183">
        <v>0</v>
      </c>
      <c r="R159" s="183">
        <f>Q159*H159</f>
        <v>0</v>
      </c>
      <c r="S159" s="183">
        <v>0</v>
      </c>
      <c r="T159" s="184">
        <f>S159*H159</f>
        <v>0</v>
      </c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R159" s="185" t="s">
        <v>208</v>
      </c>
      <c r="AT159" s="185" t="s">
        <v>129</v>
      </c>
      <c r="AU159" s="185" t="s">
        <v>127</v>
      </c>
      <c r="AY159" s="18" t="s">
        <v>126</v>
      </c>
      <c r="BE159" s="186">
        <f>IF(N159="základní",J159,0)</f>
        <v>0</v>
      </c>
      <c r="BF159" s="186">
        <f>IF(N159="snížená",J159,0)</f>
        <v>0</v>
      </c>
      <c r="BG159" s="186">
        <f>IF(N159="zákl. přenesená",J159,0)</f>
        <v>0</v>
      </c>
      <c r="BH159" s="186">
        <f>IF(N159="sníž. přenesená",J159,0)</f>
        <v>0</v>
      </c>
      <c r="BI159" s="186">
        <f>IF(N159="nulová",J159,0)</f>
        <v>0</v>
      </c>
      <c r="BJ159" s="18" t="s">
        <v>76</v>
      </c>
      <c r="BK159" s="186">
        <f>ROUND(I159*H159,2)</f>
        <v>0</v>
      </c>
      <c r="BL159" s="18" t="s">
        <v>208</v>
      </c>
      <c r="BM159" s="185" t="s">
        <v>980</v>
      </c>
    </row>
    <row r="160" spans="1:65" s="2" customFormat="1" ht="11.25">
      <c r="A160" s="35"/>
      <c r="B160" s="36"/>
      <c r="C160" s="37"/>
      <c r="D160" s="187" t="s">
        <v>136</v>
      </c>
      <c r="E160" s="37"/>
      <c r="F160" s="188" t="s">
        <v>340</v>
      </c>
      <c r="G160" s="37"/>
      <c r="H160" s="37"/>
      <c r="I160" s="189"/>
      <c r="J160" s="37"/>
      <c r="K160" s="37"/>
      <c r="L160" s="40"/>
      <c r="M160" s="190"/>
      <c r="N160" s="191"/>
      <c r="O160" s="65"/>
      <c r="P160" s="65"/>
      <c r="Q160" s="65"/>
      <c r="R160" s="65"/>
      <c r="S160" s="65"/>
      <c r="T160" s="66"/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T160" s="18" t="s">
        <v>136</v>
      </c>
      <c r="AU160" s="18" t="s">
        <v>127</v>
      </c>
    </row>
    <row r="161" spans="1:65" s="13" customFormat="1" ht="11.25">
      <c r="B161" s="192"/>
      <c r="C161" s="193"/>
      <c r="D161" s="194" t="s">
        <v>223</v>
      </c>
      <c r="E161" s="195" t="s">
        <v>19</v>
      </c>
      <c r="F161" s="196" t="s">
        <v>981</v>
      </c>
      <c r="G161" s="193"/>
      <c r="H161" s="197">
        <v>8.2200000000000006</v>
      </c>
      <c r="I161" s="198"/>
      <c r="J161" s="193"/>
      <c r="K161" s="193"/>
      <c r="L161" s="199"/>
      <c r="M161" s="200"/>
      <c r="N161" s="201"/>
      <c r="O161" s="201"/>
      <c r="P161" s="201"/>
      <c r="Q161" s="201"/>
      <c r="R161" s="201"/>
      <c r="S161" s="201"/>
      <c r="T161" s="202"/>
      <c r="AT161" s="203" t="s">
        <v>223</v>
      </c>
      <c r="AU161" s="203" t="s">
        <v>127</v>
      </c>
      <c r="AV161" s="13" t="s">
        <v>78</v>
      </c>
      <c r="AW161" s="13" t="s">
        <v>30</v>
      </c>
      <c r="AX161" s="13" t="s">
        <v>68</v>
      </c>
      <c r="AY161" s="203" t="s">
        <v>126</v>
      </c>
    </row>
    <row r="162" spans="1:65" s="13" customFormat="1" ht="11.25">
      <c r="B162" s="192"/>
      <c r="C162" s="193"/>
      <c r="D162" s="194" t="s">
        <v>223</v>
      </c>
      <c r="E162" s="195" t="s">
        <v>19</v>
      </c>
      <c r="F162" s="196" t="s">
        <v>982</v>
      </c>
      <c r="G162" s="193"/>
      <c r="H162" s="197">
        <v>7.54</v>
      </c>
      <c r="I162" s="198"/>
      <c r="J162" s="193"/>
      <c r="K162" s="193"/>
      <c r="L162" s="199"/>
      <c r="M162" s="200"/>
      <c r="N162" s="201"/>
      <c r="O162" s="201"/>
      <c r="P162" s="201"/>
      <c r="Q162" s="201"/>
      <c r="R162" s="201"/>
      <c r="S162" s="201"/>
      <c r="T162" s="202"/>
      <c r="AT162" s="203" t="s">
        <v>223</v>
      </c>
      <c r="AU162" s="203" t="s">
        <v>127</v>
      </c>
      <c r="AV162" s="13" t="s">
        <v>78</v>
      </c>
      <c r="AW162" s="13" t="s">
        <v>30</v>
      </c>
      <c r="AX162" s="13" t="s">
        <v>68</v>
      </c>
      <c r="AY162" s="203" t="s">
        <v>126</v>
      </c>
    </row>
    <row r="163" spans="1:65" s="14" customFormat="1" ht="11.25">
      <c r="B163" s="204"/>
      <c r="C163" s="205"/>
      <c r="D163" s="194" t="s">
        <v>223</v>
      </c>
      <c r="E163" s="206" t="s">
        <v>19</v>
      </c>
      <c r="F163" s="207" t="s">
        <v>280</v>
      </c>
      <c r="G163" s="205"/>
      <c r="H163" s="208">
        <v>15.760000000000002</v>
      </c>
      <c r="I163" s="209"/>
      <c r="J163" s="205"/>
      <c r="K163" s="205"/>
      <c r="L163" s="210"/>
      <c r="M163" s="211"/>
      <c r="N163" s="212"/>
      <c r="O163" s="212"/>
      <c r="P163" s="212"/>
      <c r="Q163" s="212"/>
      <c r="R163" s="212"/>
      <c r="S163" s="212"/>
      <c r="T163" s="213"/>
      <c r="AT163" s="214" t="s">
        <v>223</v>
      </c>
      <c r="AU163" s="214" t="s">
        <v>127</v>
      </c>
      <c r="AV163" s="14" t="s">
        <v>134</v>
      </c>
      <c r="AW163" s="14" t="s">
        <v>30</v>
      </c>
      <c r="AX163" s="14" t="s">
        <v>76</v>
      </c>
      <c r="AY163" s="214" t="s">
        <v>126</v>
      </c>
    </row>
    <row r="164" spans="1:65" s="2" customFormat="1" ht="16.5" customHeight="1">
      <c r="A164" s="35"/>
      <c r="B164" s="36"/>
      <c r="C164" s="216" t="s">
        <v>259</v>
      </c>
      <c r="D164" s="216" t="s">
        <v>342</v>
      </c>
      <c r="E164" s="217" t="s">
        <v>343</v>
      </c>
      <c r="F164" s="218" t="s">
        <v>344</v>
      </c>
      <c r="G164" s="219" t="s">
        <v>175</v>
      </c>
      <c r="H164" s="220">
        <v>16</v>
      </c>
      <c r="I164" s="221"/>
      <c r="J164" s="222">
        <f>ROUND(I164*H164,2)</f>
        <v>0</v>
      </c>
      <c r="K164" s="218" t="s">
        <v>133</v>
      </c>
      <c r="L164" s="223"/>
      <c r="M164" s="224" t="s">
        <v>19</v>
      </c>
      <c r="N164" s="225" t="s">
        <v>39</v>
      </c>
      <c r="O164" s="65"/>
      <c r="P164" s="183">
        <f>O164*H164</f>
        <v>0</v>
      </c>
      <c r="Q164" s="183">
        <v>8.0000000000000007E-5</v>
      </c>
      <c r="R164" s="183">
        <f>Q164*H164</f>
        <v>1.2800000000000001E-3</v>
      </c>
      <c r="S164" s="183">
        <v>0</v>
      </c>
      <c r="T164" s="184">
        <f>S164*H164</f>
        <v>0</v>
      </c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R164" s="185" t="s">
        <v>301</v>
      </c>
      <c r="AT164" s="185" t="s">
        <v>342</v>
      </c>
      <c r="AU164" s="185" t="s">
        <v>127</v>
      </c>
      <c r="AY164" s="18" t="s">
        <v>126</v>
      </c>
      <c r="BE164" s="186">
        <f>IF(N164="základní",J164,0)</f>
        <v>0</v>
      </c>
      <c r="BF164" s="186">
        <f>IF(N164="snížená",J164,0)</f>
        <v>0</v>
      </c>
      <c r="BG164" s="186">
        <f>IF(N164="zákl. přenesená",J164,0)</f>
        <v>0</v>
      </c>
      <c r="BH164" s="186">
        <f>IF(N164="sníž. přenesená",J164,0)</f>
        <v>0</v>
      </c>
      <c r="BI164" s="186">
        <f>IF(N164="nulová",J164,0)</f>
        <v>0</v>
      </c>
      <c r="BJ164" s="18" t="s">
        <v>76</v>
      </c>
      <c r="BK164" s="186">
        <f>ROUND(I164*H164,2)</f>
        <v>0</v>
      </c>
      <c r="BL164" s="18" t="s">
        <v>208</v>
      </c>
      <c r="BM164" s="185" t="s">
        <v>983</v>
      </c>
    </row>
    <row r="165" spans="1:65" s="2" customFormat="1" ht="49.15" customHeight="1">
      <c r="A165" s="35"/>
      <c r="B165" s="36"/>
      <c r="C165" s="174" t="s">
        <v>268</v>
      </c>
      <c r="D165" s="174" t="s">
        <v>129</v>
      </c>
      <c r="E165" s="175" t="s">
        <v>766</v>
      </c>
      <c r="F165" s="176" t="s">
        <v>767</v>
      </c>
      <c r="G165" s="177" t="s">
        <v>235</v>
      </c>
      <c r="H165" s="178">
        <v>1E-3</v>
      </c>
      <c r="I165" s="179"/>
      <c r="J165" s="180">
        <f>ROUND(I165*H165,2)</f>
        <v>0</v>
      </c>
      <c r="K165" s="176" t="s">
        <v>133</v>
      </c>
      <c r="L165" s="40"/>
      <c r="M165" s="181" t="s">
        <v>19</v>
      </c>
      <c r="N165" s="182" t="s">
        <v>39</v>
      </c>
      <c r="O165" s="65"/>
      <c r="P165" s="183">
        <f>O165*H165</f>
        <v>0</v>
      </c>
      <c r="Q165" s="183">
        <v>0</v>
      </c>
      <c r="R165" s="183">
        <f>Q165*H165</f>
        <v>0</v>
      </c>
      <c r="S165" s="183">
        <v>0</v>
      </c>
      <c r="T165" s="184">
        <f>S165*H165</f>
        <v>0</v>
      </c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R165" s="185" t="s">
        <v>208</v>
      </c>
      <c r="AT165" s="185" t="s">
        <v>129</v>
      </c>
      <c r="AU165" s="185" t="s">
        <v>127</v>
      </c>
      <c r="AY165" s="18" t="s">
        <v>126</v>
      </c>
      <c r="BE165" s="186">
        <f>IF(N165="základní",J165,0)</f>
        <v>0</v>
      </c>
      <c r="BF165" s="186">
        <f>IF(N165="snížená",J165,0)</f>
        <v>0</v>
      </c>
      <c r="BG165" s="186">
        <f>IF(N165="zákl. přenesená",J165,0)</f>
        <v>0</v>
      </c>
      <c r="BH165" s="186">
        <f>IF(N165="sníž. přenesená",J165,0)</f>
        <v>0</v>
      </c>
      <c r="BI165" s="186">
        <f>IF(N165="nulová",J165,0)</f>
        <v>0</v>
      </c>
      <c r="BJ165" s="18" t="s">
        <v>76</v>
      </c>
      <c r="BK165" s="186">
        <f>ROUND(I165*H165,2)</f>
        <v>0</v>
      </c>
      <c r="BL165" s="18" t="s">
        <v>208</v>
      </c>
      <c r="BM165" s="185" t="s">
        <v>984</v>
      </c>
    </row>
    <row r="166" spans="1:65" s="2" customFormat="1" ht="11.25">
      <c r="A166" s="35"/>
      <c r="B166" s="36"/>
      <c r="C166" s="37"/>
      <c r="D166" s="187" t="s">
        <v>136</v>
      </c>
      <c r="E166" s="37"/>
      <c r="F166" s="188" t="s">
        <v>769</v>
      </c>
      <c r="G166" s="37"/>
      <c r="H166" s="37"/>
      <c r="I166" s="189"/>
      <c r="J166" s="37"/>
      <c r="K166" s="37"/>
      <c r="L166" s="40"/>
      <c r="M166" s="190"/>
      <c r="N166" s="191"/>
      <c r="O166" s="65"/>
      <c r="P166" s="65"/>
      <c r="Q166" s="65"/>
      <c r="R166" s="65"/>
      <c r="S166" s="65"/>
      <c r="T166" s="66"/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T166" s="18" t="s">
        <v>136</v>
      </c>
      <c r="AU166" s="18" t="s">
        <v>127</v>
      </c>
    </row>
    <row r="167" spans="1:65" s="12" customFormat="1" ht="22.9" customHeight="1">
      <c r="B167" s="158"/>
      <c r="C167" s="159"/>
      <c r="D167" s="160" t="s">
        <v>67</v>
      </c>
      <c r="E167" s="172" t="s">
        <v>377</v>
      </c>
      <c r="F167" s="172" t="s">
        <v>378</v>
      </c>
      <c r="G167" s="159"/>
      <c r="H167" s="159"/>
      <c r="I167" s="162"/>
      <c r="J167" s="173">
        <f>BK167</f>
        <v>0</v>
      </c>
      <c r="K167" s="159"/>
      <c r="L167" s="164"/>
      <c r="M167" s="165"/>
      <c r="N167" s="166"/>
      <c r="O167" s="166"/>
      <c r="P167" s="167">
        <f>SUM(P168:P197)</f>
        <v>0</v>
      </c>
      <c r="Q167" s="166"/>
      <c r="R167" s="167">
        <f>SUM(R168:R197)</f>
        <v>0.15384</v>
      </c>
      <c r="S167" s="166"/>
      <c r="T167" s="168">
        <f>SUM(T168:T197)</f>
        <v>0.22981000000000001</v>
      </c>
      <c r="AR167" s="169" t="s">
        <v>78</v>
      </c>
      <c r="AT167" s="170" t="s">
        <v>67</v>
      </c>
      <c r="AU167" s="170" t="s">
        <v>76</v>
      </c>
      <c r="AY167" s="169" t="s">
        <v>126</v>
      </c>
      <c r="BK167" s="171">
        <f>SUM(BK168:BK197)</f>
        <v>0</v>
      </c>
    </row>
    <row r="168" spans="1:65" s="2" customFormat="1" ht="24.2" customHeight="1">
      <c r="A168" s="35"/>
      <c r="B168" s="36"/>
      <c r="C168" s="174" t="s">
        <v>273</v>
      </c>
      <c r="D168" s="174" t="s">
        <v>129</v>
      </c>
      <c r="E168" s="175" t="s">
        <v>385</v>
      </c>
      <c r="F168" s="176" t="s">
        <v>386</v>
      </c>
      <c r="G168" s="177" t="s">
        <v>315</v>
      </c>
      <c r="H168" s="178">
        <v>1</v>
      </c>
      <c r="I168" s="179"/>
      <c r="J168" s="180">
        <f>ROUND(I168*H168,2)</f>
        <v>0</v>
      </c>
      <c r="K168" s="176" t="s">
        <v>133</v>
      </c>
      <c r="L168" s="40"/>
      <c r="M168" s="181" t="s">
        <v>19</v>
      </c>
      <c r="N168" s="182" t="s">
        <v>39</v>
      </c>
      <c r="O168" s="65"/>
      <c r="P168" s="183">
        <f>O168*H168</f>
        <v>0</v>
      </c>
      <c r="Q168" s="183">
        <v>0</v>
      </c>
      <c r="R168" s="183">
        <f>Q168*H168</f>
        <v>0</v>
      </c>
      <c r="S168" s="183">
        <v>1.933E-2</v>
      </c>
      <c r="T168" s="184">
        <f>S168*H168</f>
        <v>1.933E-2</v>
      </c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R168" s="185" t="s">
        <v>208</v>
      </c>
      <c r="AT168" s="185" t="s">
        <v>129</v>
      </c>
      <c r="AU168" s="185" t="s">
        <v>78</v>
      </c>
      <c r="AY168" s="18" t="s">
        <v>126</v>
      </c>
      <c r="BE168" s="186">
        <f>IF(N168="základní",J168,0)</f>
        <v>0</v>
      </c>
      <c r="BF168" s="186">
        <f>IF(N168="snížená",J168,0)</f>
        <v>0</v>
      </c>
      <c r="BG168" s="186">
        <f>IF(N168="zákl. přenesená",J168,0)</f>
        <v>0</v>
      </c>
      <c r="BH168" s="186">
        <f>IF(N168="sníž. přenesená",J168,0)</f>
        <v>0</v>
      </c>
      <c r="BI168" s="186">
        <f>IF(N168="nulová",J168,0)</f>
        <v>0</v>
      </c>
      <c r="BJ168" s="18" t="s">
        <v>76</v>
      </c>
      <c r="BK168" s="186">
        <f>ROUND(I168*H168,2)</f>
        <v>0</v>
      </c>
      <c r="BL168" s="18" t="s">
        <v>208</v>
      </c>
      <c r="BM168" s="185" t="s">
        <v>985</v>
      </c>
    </row>
    <row r="169" spans="1:65" s="2" customFormat="1" ht="11.25">
      <c r="A169" s="35"/>
      <c r="B169" s="36"/>
      <c r="C169" s="37"/>
      <c r="D169" s="187" t="s">
        <v>136</v>
      </c>
      <c r="E169" s="37"/>
      <c r="F169" s="188" t="s">
        <v>388</v>
      </c>
      <c r="G169" s="37"/>
      <c r="H169" s="37"/>
      <c r="I169" s="189"/>
      <c r="J169" s="37"/>
      <c r="K169" s="37"/>
      <c r="L169" s="40"/>
      <c r="M169" s="190"/>
      <c r="N169" s="191"/>
      <c r="O169" s="65"/>
      <c r="P169" s="65"/>
      <c r="Q169" s="65"/>
      <c r="R169" s="65"/>
      <c r="S169" s="65"/>
      <c r="T169" s="66"/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T169" s="18" t="s">
        <v>136</v>
      </c>
      <c r="AU169" s="18" t="s">
        <v>78</v>
      </c>
    </row>
    <row r="170" spans="1:65" s="2" customFormat="1" ht="33" customHeight="1">
      <c r="A170" s="35"/>
      <c r="B170" s="36"/>
      <c r="C170" s="174" t="s">
        <v>281</v>
      </c>
      <c r="D170" s="174" t="s">
        <v>129</v>
      </c>
      <c r="E170" s="175" t="s">
        <v>771</v>
      </c>
      <c r="F170" s="176" t="s">
        <v>772</v>
      </c>
      <c r="G170" s="177" t="s">
        <v>315</v>
      </c>
      <c r="H170" s="178">
        <v>1</v>
      </c>
      <c r="I170" s="179"/>
      <c r="J170" s="180">
        <f>ROUND(I170*H170,2)</f>
        <v>0</v>
      </c>
      <c r="K170" s="176" t="s">
        <v>133</v>
      </c>
      <c r="L170" s="40"/>
      <c r="M170" s="181" t="s">
        <v>19</v>
      </c>
      <c r="N170" s="182" t="s">
        <v>39</v>
      </c>
      <c r="O170" s="65"/>
      <c r="P170" s="183">
        <f>O170*H170</f>
        <v>0</v>
      </c>
      <c r="Q170" s="183">
        <v>1.6969999999999999E-2</v>
      </c>
      <c r="R170" s="183">
        <f>Q170*H170</f>
        <v>1.6969999999999999E-2</v>
      </c>
      <c r="S170" s="183">
        <v>0</v>
      </c>
      <c r="T170" s="184">
        <f>S170*H170</f>
        <v>0</v>
      </c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R170" s="185" t="s">
        <v>208</v>
      </c>
      <c r="AT170" s="185" t="s">
        <v>129</v>
      </c>
      <c r="AU170" s="185" t="s">
        <v>78</v>
      </c>
      <c r="AY170" s="18" t="s">
        <v>126</v>
      </c>
      <c r="BE170" s="186">
        <f>IF(N170="základní",J170,0)</f>
        <v>0</v>
      </c>
      <c r="BF170" s="186">
        <f>IF(N170="snížená",J170,0)</f>
        <v>0</v>
      </c>
      <c r="BG170" s="186">
        <f>IF(N170="zákl. přenesená",J170,0)</f>
        <v>0</v>
      </c>
      <c r="BH170" s="186">
        <f>IF(N170="sníž. přenesená",J170,0)</f>
        <v>0</v>
      </c>
      <c r="BI170" s="186">
        <f>IF(N170="nulová",J170,0)</f>
        <v>0</v>
      </c>
      <c r="BJ170" s="18" t="s">
        <v>76</v>
      </c>
      <c r="BK170" s="186">
        <f>ROUND(I170*H170,2)</f>
        <v>0</v>
      </c>
      <c r="BL170" s="18" t="s">
        <v>208</v>
      </c>
      <c r="BM170" s="185" t="s">
        <v>986</v>
      </c>
    </row>
    <row r="171" spans="1:65" s="2" customFormat="1" ht="11.25">
      <c r="A171" s="35"/>
      <c r="B171" s="36"/>
      <c r="C171" s="37"/>
      <c r="D171" s="187" t="s">
        <v>136</v>
      </c>
      <c r="E171" s="37"/>
      <c r="F171" s="188" t="s">
        <v>774</v>
      </c>
      <c r="G171" s="37"/>
      <c r="H171" s="37"/>
      <c r="I171" s="189"/>
      <c r="J171" s="37"/>
      <c r="K171" s="37"/>
      <c r="L171" s="40"/>
      <c r="M171" s="190"/>
      <c r="N171" s="191"/>
      <c r="O171" s="65"/>
      <c r="P171" s="65"/>
      <c r="Q171" s="65"/>
      <c r="R171" s="65"/>
      <c r="S171" s="65"/>
      <c r="T171" s="66"/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T171" s="18" t="s">
        <v>136</v>
      </c>
      <c r="AU171" s="18" t="s">
        <v>78</v>
      </c>
    </row>
    <row r="172" spans="1:65" s="2" customFormat="1" ht="21.75" customHeight="1">
      <c r="A172" s="35"/>
      <c r="B172" s="36"/>
      <c r="C172" s="174" t="s">
        <v>286</v>
      </c>
      <c r="D172" s="174" t="s">
        <v>129</v>
      </c>
      <c r="E172" s="175" t="s">
        <v>395</v>
      </c>
      <c r="F172" s="176" t="s">
        <v>396</v>
      </c>
      <c r="G172" s="177" t="s">
        <v>315</v>
      </c>
      <c r="H172" s="178">
        <v>1</v>
      </c>
      <c r="I172" s="179"/>
      <c r="J172" s="180">
        <f>ROUND(I172*H172,2)</f>
        <v>0</v>
      </c>
      <c r="K172" s="176" t="s">
        <v>133</v>
      </c>
      <c r="L172" s="40"/>
      <c r="M172" s="181" t="s">
        <v>19</v>
      </c>
      <c r="N172" s="182" t="s">
        <v>39</v>
      </c>
      <c r="O172" s="65"/>
      <c r="P172" s="183">
        <f>O172*H172</f>
        <v>0</v>
      </c>
      <c r="Q172" s="183">
        <v>0</v>
      </c>
      <c r="R172" s="183">
        <f>Q172*H172</f>
        <v>0</v>
      </c>
      <c r="S172" s="183">
        <v>1.9460000000000002E-2</v>
      </c>
      <c r="T172" s="184">
        <f>S172*H172</f>
        <v>1.9460000000000002E-2</v>
      </c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R172" s="185" t="s">
        <v>208</v>
      </c>
      <c r="AT172" s="185" t="s">
        <v>129</v>
      </c>
      <c r="AU172" s="185" t="s">
        <v>78</v>
      </c>
      <c r="AY172" s="18" t="s">
        <v>126</v>
      </c>
      <c r="BE172" s="186">
        <f>IF(N172="základní",J172,0)</f>
        <v>0</v>
      </c>
      <c r="BF172" s="186">
        <f>IF(N172="snížená",J172,0)</f>
        <v>0</v>
      </c>
      <c r="BG172" s="186">
        <f>IF(N172="zákl. přenesená",J172,0)</f>
        <v>0</v>
      </c>
      <c r="BH172" s="186">
        <f>IF(N172="sníž. přenesená",J172,0)</f>
        <v>0</v>
      </c>
      <c r="BI172" s="186">
        <f>IF(N172="nulová",J172,0)</f>
        <v>0</v>
      </c>
      <c r="BJ172" s="18" t="s">
        <v>76</v>
      </c>
      <c r="BK172" s="186">
        <f>ROUND(I172*H172,2)</f>
        <v>0</v>
      </c>
      <c r="BL172" s="18" t="s">
        <v>208</v>
      </c>
      <c r="BM172" s="185" t="s">
        <v>987</v>
      </c>
    </row>
    <row r="173" spans="1:65" s="2" customFormat="1" ht="11.25">
      <c r="A173" s="35"/>
      <c r="B173" s="36"/>
      <c r="C173" s="37"/>
      <c r="D173" s="187" t="s">
        <v>136</v>
      </c>
      <c r="E173" s="37"/>
      <c r="F173" s="188" t="s">
        <v>398</v>
      </c>
      <c r="G173" s="37"/>
      <c r="H173" s="37"/>
      <c r="I173" s="189"/>
      <c r="J173" s="37"/>
      <c r="K173" s="37"/>
      <c r="L173" s="40"/>
      <c r="M173" s="190"/>
      <c r="N173" s="191"/>
      <c r="O173" s="65"/>
      <c r="P173" s="65"/>
      <c r="Q173" s="65"/>
      <c r="R173" s="65"/>
      <c r="S173" s="65"/>
      <c r="T173" s="66"/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T173" s="18" t="s">
        <v>136</v>
      </c>
      <c r="AU173" s="18" t="s">
        <v>78</v>
      </c>
    </row>
    <row r="174" spans="1:65" s="2" customFormat="1" ht="37.9" customHeight="1">
      <c r="A174" s="35"/>
      <c r="B174" s="36"/>
      <c r="C174" s="174" t="s">
        <v>291</v>
      </c>
      <c r="D174" s="174" t="s">
        <v>129</v>
      </c>
      <c r="E174" s="175" t="s">
        <v>780</v>
      </c>
      <c r="F174" s="176" t="s">
        <v>781</v>
      </c>
      <c r="G174" s="177" t="s">
        <v>315</v>
      </c>
      <c r="H174" s="178">
        <v>1</v>
      </c>
      <c r="I174" s="179"/>
      <c r="J174" s="180">
        <f>ROUND(I174*H174,2)</f>
        <v>0</v>
      </c>
      <c r="K174" s="176" t="s">
        <v>133</v>
      </c>
      <c r="L174" s="40"/>
      <c r="M174" s="181" t="s">
        <v>19</v>
      </c>
      <c r="N174" s="182" t="s">
        <v>39</v>
      </c>
      <c r="O174" s="65"/>
      <c r="P174" s="183">
        <f>O174*H174</f>
        <v>0</v>
      </c>
      <c r="Q174" s="183">
        <v>9.4599999999999997E-3</v>
      </c>
      <c r="R174" s="183">
        <f>Q174*H174</f>
        <v>9.4599999999999997E-3</v>
      </c>
      <c r="S174" s="183">
        <v>0</v>
      </c>
      <c r="T174" s="184">
        <f>S174*H174</f>
        <v>0</v>
      </c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R174" s="185" t="s">
        <v>208</v>
      </c>
      <c r="AT174" s="185" t="s">
        <v>129</v>
      </c>
      <c r="AU174" s="185" t="s">
        <v>78</v>
      </c>
      <c r="AY174" s="18" t="s">
        <v>126</v>
      </c>
      <c r="BE174" s="186">
        <f>IF(N174="základní",J174,0)</f>
        <v>0</v>
      </c>
      <c r="BF174" s="186">
        <f>IF(N174="snížená",J174,0)</f>
        <v>0</v>
      </c>
      <c r="BG174" s="186">
        <f>IF(N174="zákl. přenesená",J174,0)</f>
        <v>0</v>
      </c>
      <c r="BH174" s="186">
        <f>IF(N174="sníž. přenesená",J174,0)</f>
        <v>0</v>
      </c>
      <c r="BI174" s="186">
        <f>IF(N174="nulová",J174,0)</f>
        <v>0</v>
      </c>
      <c r="BJ174" s="18" t="s">
        <v>76</v>
      </c>
      <c r="BK174" s="186">
        <f>ROUND(I174*H174,2)</f>
        <v>0</v>
      </c>
      <c r="BL174" s="18" t="s">
        <v>208</v>
      </c>
      <c r="BM174" s="185" t="s">
        <v>988</v>
      </c>
    </row>
    <row r="175" spans="1:65" s="2" customFormat="1" ht="11.25">
      <c r="A175" s="35"/>
      <c r="B175" s="36"/>
      <c r="C175" s="37"/>
      <c r="D175" s="187" t="s">
        <v>136</v>
      </c>
      <c r="E175" s="37"/>
      <c r="F175" s="188" t="s">
        <v>783</v>
      </c>
      <c r="G175" s="37"/>
      <c r="H175" s="37"/>
      <c r="I175" s="189"/>
      <c r="J175" s="37"/>
      <c r="K175" s="37"/>
      <c r="L175" s="40"/>
      <c r="M175" s="190"/>
      <c r="N175" s="191"/>
      <c r="O175" s="65"/>
      <c r="P175" s="65"/>
      <c r="Q175" s="65"/>
      <c r="R175" s="65"/>
      <c r="S175" s="65"/>
      <c r="T175" s="66"/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T175" s="18" t="s">
        <v>136</v>
      </c>
      <c r="AU175" s="18" t="s">
        <v>78</v>
      </c>
    </row>
    <row r="176" spans="1:65" s="13" customFormat="1" ht="11.25">
      <c r="B176" s="192"/>
      <c r="C176" s="193"/>
      <c r="D176" s="194" t="s">
        <v>223</v>
      </c>
      <c r="E176" s="195" t="s">
        <v>19</v>
      </c>
      <c r="F176" s="196" t="s">
        <v>989</v>
      </c>
      <c r="G176" s="193"/>
      <c r="H176" s="197">
        <v>1</v>
      </c>
      <c r="I176" s="198"/>
      <c r="J176" s="193"/>
      <c r="K176" s="193"/>
      <c r="L176" s="199"/>
      <c r="M176" s="200"/>
      <c r="N176" s="201"/>
      <c r="O176" s="201"/>
      <c r="P176" s="201"/>
      <c r="Q176" s="201"/>
      <c r="R176" s="201"/>
      <c r="S176" s="201"/>
      <c r="T176" s="202"/>
      <c r="AT176" s="203" t="s">
        <v>223</v>
      </c>
      <c r="AU176" s="203" t="s">
        <v>78</v>
      </c>
      <c r="AV176" s="13" t="s">
        <v>78</v>
      </c>
      <c r="AW176" s="13" t="s">
        <v>30</v>
      </c>
      <c r="AX176" s="13" t="s">
        <v>76</v>
      </c>
      <c r="AY176" s="203" t="s">
        <v>126</v>
      </c>
    </row>
    <row r="177" spans="1:65" s="2" customFormat="1" ht="37.9" customHeight="1">
      <c r="A177" s="35"/>
      <c r="B177" s="36"/>
      <c r="C177" s="174" t="s">
        <v>296</v>
      </c>
      <c r="D177" s="174" t="s">
        <v>129</v>
      </c>
      <c r="E177" s="175" t="s">
        <v>785</v>
      </c>
      <c r="F177" s="176" t="s">
        <v>786</v>
      </c>
      <c r="G177" s="177" t="s">
        <v>315</v>
      </c>
      <c r="H177" s="178">
        <v>1</v>
      </c>
      <c r="I177" s="179"/>
      <c r="J177" s="180">
        <f>ROUND(I177*H177,2)</f>
        <v>0</v>
      </c>
      <c r="K177" s="176" t="s">
        <v>133</v>
      </c>
      <c r="L177" s="40"/>
      <c r="M177" s="181" t="s">
        <v>19</v>
      </c>
      <c r="N177" s="182" t="s">
        <v>39</v>
      </c>
      <c r="O177" s="65"/>
      <c r="P177" s="183">
        <f>O177*H177</f>
        <v>0</v>
      </c>
      <c r="Q177" s="183">
        <v>2.8729999999999999E-2</v>
      </c>
      <c r="R177" s="183">
        <f>Q177*H177</f>
        <v>2.8729999999999999E-2</v>
      </c>
      <c r="S177" s="183">
        <v>0</v>
      </c>
      <c r="T177" s="184">
        <f>S177*H177</f>
        <v>0</v>
      </c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R177" s="185" t="s">
        <v>208</v>
      </c>
      <c r="AT177" s="185" t="s">
        <v>129</v>
      </c>
      <c r="AU177" s="185" t="s">
        <v>78</v>
      </c>
      <c r="AY177" s="18" t="s">
        <v>126</v>
      </c>
      <c r="BE177" s="186">
        <f>IF(N177="základní",J177,0)</f>
        <v>0</v>
      </c>
      <c r="BF177" s="186">
        <f>IF(N177="snížená",J177,0)</f>
        <v>0</v>
      </c>
      <c r="BG177" s="186">
        <f>IF(N177="zákl. přenesená",J177,0)</f>
        <v>0</v>
      </c>
      <c r="BH177" s="186">
        <f>IF(N177="sníž. přenesená",J177,0)</f>
        <v>0</v>
      </c>
      <c r="BI177" s="186">
        <f>IF(N177="nulová",J177,0)</f>
        <v>0</v>
      </c>
      <c r="BJ177" s="18" t="s">
        <v>76</v>
      </c>
      <c r="BK177" s="186">
        <f>ROUND(I177*H177,2)</f>
        <v>0</v>
      </c>
      <c r="BL177" s="18" t="s">
        <v>208</v>
      </c>
      <c r="BM177" s="185" t="s">
        <v>990</v>
      </c>
    </row>
    <row r="178" spans="1:65" s="2" customFormat="1" ht="11.25">
      <c r="A178" s="35"/>
      <c r="B178" s="36"/>
      <c r="C178" s="37"/>
      <c r="D178" s="187" t="s">
        <v>136</v>
      </c>
      <c r="E178" s="37"/>
      <c r="F178" s="188" t="s">
        <v>788</v>
      </c>
      <c r="G178" s="37"/>
      <c r="H178" s="37"/>
      <c r="I178" s="189"/>
      <c r="J178" s="37"/>
      <c r="K178" s="37"/>
      <c r="L178" s="40"/>
      <c r="M178" s="190"/>
      <c r="N178" s="191"/>
      <c r="O178" s="65"/>
      <c r="P178" s="65"/>
      <c r="Q178" s="65"/>
      <c r="R178" s="65"/>
      <c r="S178" s="65"/>
      <c r="T178" s="66"/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T178" s="18" t="s">
        <v>136</v>
      </c>
      <c r="AU178" s="18" t="s">
        <v>78</v>
      </c>
    </row>
    <row r="179" spans="1:65" s="13" customFormat="1" ht="11.25">
      <c r="B179" s="192"/>
      <c r="C179" s="193"/>
      <c r="D179" s="194" t="s">
        <v>223</v>
      </c>
      <c r="E179" s="195" t="s">
        <v>19</v>
      </c>
      <c r="F179" s="196" t="s">
        <v>991</v>
      </c>
      <c r="G179" s="193"/>
      <c r="H179" s="197">
        <v>1</v>
      </c>
      <c r="I179" s="198"/>
      <c r="J179" s="193"/>
      <c r="K179" s="193"/>
      <c r="L179" s="199"/>
      <c r="M179" s="200"/>
      <c r="N179" s="201"/>
      <c r="O179" s="201"/>
      <c r="P179" s="201"/>
      <c r="Q179" s="201"/>
      <c r="R179" s="201"/>
      <c r="S179" s="201"/>
      <c r="T179" s="202"/>
      <c r="AT179" s="203" t="s">
        <v>223</v>
      </c>
      <c r="AU179" s="203" t="s">
        <v>78</v>
      </c>
      <c r="AV179" s="13" t="s">
        <v>78</v>
      </c>
      <c r="AW179" s="13" t="s">
        <v>30</v>
      </c>
      <c r="AX179" s="13" t="s">
        <v>76</v>
      </c>
      <c r="AY179" s="203" t="s">
        <v>126</v>
      </c>
    </row>
    <row r="180" spans="1:65" s="2" customFormat="1" ht="16.5" customHeight="1">
      <c r="A180" s="35"/>
      <c r="B180" s="36"/>
      <c r="C180" s="174" t="s">
        <v>301</v>
      </c>
      <c r="D180" s="174" t="s">
        <v>129</v>
      </c>
      <c r="E180" s="175" t="s">
        <v>789</v>
      </c>
      <c r="F180" s="176" t="s">
        <v>790</v>
      </c>
      <c r="G180" s="177" t="s">
        <v>315</v>
      </c>
      <c r="H180" s="178">
        <v>1</v>
      </c>
      <c r="I180" s="179"/>
      <c r="J180" s="180">
        <f>ROUND(I180*H180,2)</f>
        <v>0</v>
      </c>
      <c r="K180" s="176" t="s">
        <v>133</v>
      </c>
      <c r="L180" s="40"/>
      <c r="M180" s="181" t="s">
        <v>19</v>
      </c>
      <c r="N180" s="182" t="s">
        <v>39</v>
      </c>
      <c r="O180" s="65"/>
      <c r="P180" s="183">
        <f>O180*H180</f>
        <v>0</v>
      </c>
      <c r="Q180" s="183">
        <v>0</v>
      </c>
      <c r="R180" s="183">
        <f>Q180*H180</f>
        <v>0</v>
      </c>
      <c r="S180" s="183">
        <v>3.2899999999999999E-2</v>
      </c>
      <c r="T180" s="184">
        <f>S180*H180</f>
        <v>3.2899999999999999E-2</v>
      </c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R180" s="185" t="s">
        <v>208</v>
      </c>
      <c r="AT180" s="185" t="s">
        <v>129</v>
      </c>
      <c r="AU180" s="185" t="s">
        <v>78</v>
      </c>
      <c r="AY180" s="18" t="s">
        <v>126</v>
      </c>
      <c r="BE180" s="186">
        <f>IF(N180="základní",J180,0)</f>
        <v>0</v>
      </c>
      <c r="BF180" s="186">
        <f>IF(N180="snížená",J180,0)</f>
        <v>0</v>
      </c>
      <c r="BG180" s="186">
        <f>IF(N180="zákl. přenesená",J180,0)</f>
        <v>0</v>
      </c>
      <c r="BH180" s="186">
        <f>IF(N180="sníž. přenesená",J180,0)</f>
        <v>0</v>
      </c>
      <c r="BI180" s="186">
        <f>IF(N180="nulová",J180,0)</f>
        <v>0</v>
      </c>
      <c r="BJ180" s="18" t="s">
        <v>76</v>
      </c>
      <c r="BK180" s="186">
        <f>ROUND(I180*H180,2)</f>
        <v>0</v>
      </c>
      <c r="BL180" s="18" t="s">
        <v>208</v>
      </c>
      <c r="BM180" s="185" t="s">
        <v>992</v>
      </c>
    </row>
    <row r="181" spans="1:65" s="2" customFormat="1" ht="11.25">
      <c r="A181" s="35"/>
      <c r="B181" s="36"/>
      <c r="C181" s="37"/>
      <c r="D181" s="187" t="s">
        <v>136</v>
      </c>
      <c r="E181" s="37"/>
      <c r="F181" s="188" t="s">
        <v>792</v>
      </c>
      <c r="G181" s="37"/>
      <c r="H181" s="37"/>
      <c r="I181" s="189"/>
      <c r="J181" s="37"/>
      <c r="K181" s="37"/>
      <c r="L181" s="40"/>
      <c r="M181" s="190"/>
      <c r="N181" s="191"/>
      <c r="O181" s="65"/>
      <c r="P181" s="65"/>
      <c r="Q181" s="65"/>
      <c r="R181" s="65"/>
      <c r="S181" s="65"/>
      <c r="T181" s="66"/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T181" s="18" t="s">
        <v>136</v>
      </c>
      <c r="AU181" s="18" t="s">
        <v>78</v>
      </c>
    </row>
    <row r="182" spans="1:65" s="2" customFormat="1" ht="24.2" customHeight="1">
      <c r="A182" s="35"/>
      <c r="B182" s="36"/>
      <c r="C182" s="174" t="s">
        <v>306</v>
      </c>
      <c r="D182" s="174" t="s">
        <v>129</v>
      </c>
      <c r="E182" s="175" t="s">
        <v>794</v>
      </c>
      <c r="F182" s="176" t="s">
        <v>795</v>
      </c>
      <c r="G182" s="177" t="s">
        <v>315</v>
      </c>
      <c r="H182" s="178">
        <v>1</v>
      </c>
      <c r="I182" s="179"/>
      <c r="J182" s="180">
        <f>ROUND(I182*H182,2)</f>
        <v>0</v>
      </c>
      <c r="K182" s="176" t="s">
        <v>133</v>
      </c>
      <c r="L182" s="40"/>
      <c r="M182" s="181" t="s">
        <v>19</v>
      </c>
      <c r="N182" s="182" t="s">
        <v>39</v>
      </c>
      <c r="O182" s="65"/>
      <c r="P182" s="183">
        <f>O182*H182</f>
        <v>0</v>
      </c>
      <c r="Q182" s="183">
        <v>5.1409999999999997E-2</v>
      </c>
      <c r="R182" s="183">
        <f>Q182*H182</f>
        <v>5.1409999999999997E-2</v>
      </c>
      <c r="S182" s="183">
        <v>0</v>
      </c>
      <c r="T182" s="184">
        <f>S182*H182</f>
        <v>0</v>
      </c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R182" s="185" t="s">
        <v>208</v>
      </c>
      <c r="AT182" s="185" t="s">
        <v>129</v>
      </c>
      <c r="AU182" s="185" t="s">
        <v>78</v>
      </c>
      <c r="AY182" s="18" t="s">
        <v>126</v>
      </c>
      <c r="BE182" s="186">
        <f>IF(N182="základní",J182,0)</f>
        <v>0</v>
      </c>
      <c r="BF182" s="186">
        <f>IF(N182="snížená",J182,0)</f>
        <v>0</v>
      </c>
      <c r="BG182" s="186">
        <f>IF(N182="zákl. přenesená",J182,0)</f>
        <v>0</v>
      </c>
      <c r="BH182" s="186">
        <f>IF(N182="sníž. přenesená",J182,0)</f>
        <v>0</v>
      </c>
      <c r="BI182" s="186">
        <f>IF(N182="nulová",J182,0)</f>
        <v>0</v>
      </c>
      <c r="BJ182" s="18" t="s">
        <v>76</v>
      </c>
      <c r="BK182" s="186">
        <f>ROUND(I182*H182,2)</f>
        <v>0</v>
      </c>
      <c r="BL182" s="18" t="s">
        <v>208</v>
      </c>
      <c r="BM182" s="185" t="s">
        <v>993</v>
      </c>
    </row>
    <row r="183" spans="1:65" s="2" customFormat="1" ht="11.25">
      <c r="A183" s="35"/>
      <c r="B183" s="36"/>
      <c r="C183" s="37"/>
      <c r="D183" s="187" t="s">
        <v>136</v>
      </c>
      <c r="E183" s="37"/>
      <c r="F183" s="188" t="s">
        <v>797</v>
      </c>
      <c r="G183" s="37"/>
      <c r="H183" s="37"/>
      <c r="I183" s="189"/>
      <c r="J183" s="37"/>
      <c r="K183" s="37"/>
      <c r="L183" s="40"/>
      <c r="M183" s="190"/>
      <c r="N183" s="191"/>
      <c r="O183" s="65"/>
      <c r="P183" s="65"/>
      <c r="Q183" s="65"/>
      <c r="R183" s="65"/>
      <c r="S183" s="65"/>
      <c r="T183" s="66"/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T183" s="18" t="s">
        <v>136</v>
      </c>
      <c r="AU183" s="18" t="s">
        <v>78</v>
      </c>
    </row>
    <row r="184" spans="1:65" s="2" customFormat="1" ht="37.9" customHeight="1">
      <c r="A184" s="35"/>
      <c r="B184" s="36"/>
      <c r="C184" s="174" t="s">
        <v>312</v>
      </c>
      <c r="D184" s="174" t="s">
        <v>129</v>
      </c>
      <c r="E184" s="175" t="s">
        <v>798</v>
      </c>
      <c r="F184" s="176" t="s">
        <v>799</v>
      </c>
      <c r="G184" s="177" t="s">
        <v>315</v>
      </c>
      <c r="H184" s="178">
        <v>1</v>
      </c>
      <c r="I184" s="179"/>
      <c r="J184" s="180">
        <f>ROUND(I184*H184,2)</f>
        <v>0</v>
      </c>
      <c r="K184" s="176" t="s">
        <v>133</v>
      </c>
      <c r="L184" s="40"/>
      <c r="M184" s="181" t="s">
        <v>19</v>
      </c>
      <c r="N184" s="182" t="s">
        <v>39</v>
      </c>
      <c r="O184" s="65"/>
      <c r="P184" s="183">
        <f>O184*H184</f>
        <v>0</v>
      </c>
      <c r="Q184" s="183">
        <v>4.2389999999999997E-2</v>
      </c>
      <c r="R184" s="183">
        <f>Q184*H184</f>
        <v>4.2389999999999997E-2</v>
      </c>
      <c r="S184" s="183">
        <v>0</v>
      </c>
      <c r="T184" s="184">
        <f>S184*H184</f>
        <v>0</v>
      </c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R184" s="185" t="s">
        <v>208</v>
      </c>
      <c r="AT184" s="185" t="s">
        <v>129</v>
      </c>
      <c r="AU184" s="185" t="s">
        <v>78</v>
      </c>
      <c r="AY184" s="18" t="s">
        <v>126</v>
      </c>
      <c r="BE184" s="186">
        <f>IF(N184="základní",J184,0)</f>
        <v>0</v>
      </c>
      <c r="BF184" s="186">
        <f>IF(N184="snížená",J184,0)</f>
        <v>0</v>
      </c>
      <c r="BG184" s="186">
        <f>IF(N184="zákl. přenesená",J184,0)</f>
        <v>0</v>
      </c>
      <c r="BH184" s="186">
        <f>IF(N184="sníž. přenesená",J184,0)</f>
        <v>0</v>
      </c>
      <c r="BI184" s="186">
        <f>IF(N184="nulová",J184,0)</f>
        <v>0</v>
      </c>
      <c r="BJ184" s="18" t="s">
        <v>76</v>
      </c>
      <c r="BK184" s="186">
        <f>ROUND(I184*H184,2)</f>
        <v>0</v>
      </c>
      <c r="BL184" s="18" t="s">
        <v>208</v>
      </c>
      <c r="BM184" s="185" t="s">
        <v>994</v>
      </c>
    </row>
    <row r="185" spans="1:65" s="2" customFormat="1" ht="11.25">
      <c r="A185" s="35"/>
      <c r="B185" s="36"/>
      <c r="C185" s="37"/>
      <c r="D185" s="187" t="s">
        <v>136</v>
      </c>
      <c r="E185" s="37"/>
      <c r="F185" s="188" t="s">
        <v>801</v>
      </c>
      <c r="G185" s="37"/>
      <c r="H185" s="37"/>
      <c r="I185" s="189"/>
      <c r="J185" s="37"/>
      <c r="K185" s="37"/>
      <c r="L185" s="40"/>
      <c r="M185" s="190"/>
      <c r="N185" s="191"/>
      <c r="O185" s="65"/>
      <c r="P185" s="65"/>
      <c r="Q185" s="65"/>
      <c r="R185" s="65"/>
      <c r="S185" s="65"/>
      <c r="T185" s="66"/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T185" s="18" t="s">
        <v>136</v>
      </c>
      <c r="AU185" s="18" t="s">
        <v>78</v>
      </c>
    </row>
    <row r="186" spans="1:65" s="2" customFormat="1" ht="24.2" customHeight="1">
      <c r="A186" s="35"/>
      <c r="B186" s="36"/>
      <c r="C186" s="174" t="s">
        <v>318</v>
      </c>
      <c r="D186" s="174" t="s">
        <v>129</v>
      </c>
      <c r="E186" s="175" t="s">
        <v>415</v>
      </c>
      <c r="F186" s="176" t="s">
        <v>416</v>
      </c>
      <c r="G186" s="177" t="s">
        <v>315</v>
      </c>
      <c r="H186" s="178">
        <v>1</v>
      </c>
      <c r="I186" s="179"/>
      <c r="J186" s="180">
        <f>ROUND(I186*H186,2)</f>
        <v>0</v>
      </c>
      <c r="K186" s="176" t="s">
        <v>133</v>
      </c>
      <c r="L186" s="40"/>
      <c r="M186" s="181" t="s">
        <v>19</v>
      </c>
      <c r="N186" s="182" t="s">
        <v>39</v>
      </c>
      <c r="O186" s="65"/>
      <c r="P186" s="183">
        <f>O186*H186</f>
        <v>0</v>
      </c>
      <c r="Q186" s="183">
        <v>0</v>
      </c>
      <c r="R186" s="183">
        <f>Q186*H186</f>
        <v>0</v>
      </c>
      <c r="S186" s="183">
        <v>0.155</v>
      </c>
      <c r="T186" s="184">
        <f>S186*H186</f>
        <v>0.155</v>
      </c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R186" s="185" t="s">
        <v>208</v>
      </c>
      <c r="AT186" s="185" t="s">
        <v>129</v>
      </c>
      <c r="AU186" s="185" t="s">
        <v>78</v>
      </c>
      <c r="AY186" s="18" t="s">
        <v>126</v>
      </c>
      <c r="BE186" s="186">
        <f>IF(N186="základní",J186,0)</f>
        <v>0</v>
      </c>
      <c r="BF186" s="186">
        <f>IF(N186="snížená",J186,0)</f>
        <v>0</v>
      </c>
      <c r="BG186" s="186">
        <f>IF(N186="zákl. přenesená",J186,0)</f>
        <v>0</v>
      </c>
      <c r="BH186" s="186">
        <f>IF(N186="sníž. přenesená",J186,0)</f>
        <v>0</v>
      </c>
      <c r="BI186" s="186">
        <f>IF(N186="nulová",J186,0)</f>
        <v>0</v>
      </c>
      <c r="BJ186" s="18" t="s">
        <v>76</v>
      </c>
      <c r="BK186" s="186">
        <f>ROUND(I186*H186,2)</f>
        <v>0</v>
      </c>
      <c r="BL186" s="18" t="s">
        <v>208</v>
      </c>
      <c r="BM186" s="185" t="s">
        <v>995</v>
      </c>
    </row>
    <row r="187" spans="1:65" s="2" customFormat="1" ht="11.25">
      <c r="A187" s="35"/>
      <c r="B187" s="36"/>
      <c r="C187" s="37"/>
      <c r="D187" s="187" t="s">
        <v>136</v>
      </c>
      <c r="E187" s="37"/>
      <c r="F187" s="188" t="s">
        <v>418</v>
      </c>
      <c r="G187" s="37"/>
      <c r="H187" s="37"/>
      <c r="I187" s="189"/>
      <c r="J187" s="37"/>
      <c r="K187" s="37"/>
      <c r="L187" s="40"/>
      <c r="M187" s="190"/>
      <c r="N187" s="191"/>
      <c r="O187" s="65"/>
      <c r="P187" s="65"/>
      <c r="Q187" s="65"/>
      <c r="R187" s="65"/>
      <c r="S187" s="65"/>
      <c r="T187" s="66"/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T187" s="18" t="s">
        <v>136</v>
      </c>
      <c r="AU187" s="18" t="s">
        <v>78</v>
      </c>
    </row>
    <row r="188" spans="1:65" s="2" customFormat="1" ht="24.2" customHeight="1">
      <c r="A188" s="35"/>
      <c r="B188" s="36"/>
      <c r="C188" s="174" t="s">
        <v>323</v>
      </c>
      <c r="D188" s="174" t="s">
        <v>129</v>
      </c>
      <c r="E188" s="175" t="s">
        <v>429</v>
      </c>
      <c r="F188" s="176" t="s">
        <v>430</v>
      </c>
      <c r="G188" s="177" t="s">
        <v>315</v>
      </c>
      <c r="H188" s="178">
        <v>5</v>
      </c>
      <c r="I188" s="179"/>
      <c r="J188" s="180">
        <f>ROUND(I188*H188,2)</f>
        <v>0</v>
      </c>
      <c r="K188" s="176" t="s">
        <v>133</v>
      </c>
      <c r="L188" s="40"/>
      <c r="M188" s="181" t="s">
        <v>19</v>
      </c>
      <c r="N188" s="182" t="s">
        <v>39</v>
      </c>
      <c r="O188" s="65"/>
      <c r="P188" s="183">
        <f>O188*H188</f>
        <v>0</v>
      </c>
      <c r="Q188" s="183">
        <v>2.4000000000000001E-4</v>
      </c>
      <c r="R188" s="183">
        <f>Q188*H188</f>
        <v>1.2000000000000001E-3</v>
      </c>
      <c r="S188" s="183">
        <v>0</v>
      </c>
      <c r="T188" s="184">
        <f>S188*H188</f>
        <v>0</v>
      </c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R188" s="185" t="s">
        <v>208</v>
      </c>
      <c r="AT188" s="185" t="s">
        <v>129</v>
      </c>
      <c r="AU188" s="185" t="s">
        <v>78</v>
      </c>
      <c r="AY188" s="18" t="s">
        <v>126</v>
      </c>
      <c r="BE188" s="186">
        <f>IF(N188="základní",J188,0)</f>
        <v>0</v>
      </c>
      <c r="BF188" s="186">
        <f>IF(N188="snížená",J188,0)</f>
        <v>0</v>
      </c>
      <c r="BG188" s="186">
        <f>IF(N188="zákl. přenesená",J188,0)</f>
        <v>0</v>
      </c>
      <c r="BH188" s="186">
        <f>IF(N188="sníž. přenesená",J188,0)</f>
        <v>0</v>
      </c>
      <c r="BI188" s="186">
        <f>IF(N188="nulová",J188,0)</f>
        <v>0</v>
      </c>
      <c r="BJ188" s="18" t="s">
        <v>76</v>
      </c>
      <c r="BK188" s="186">
        <f>ROUND(I188*H188,2)</f>
        <v>0</v>
      </c>
      <c r="BL188" s="18" t="s">
        <v>208</v>
      </c>
      <c r="BM188" s="185" t="s">
        <v>996</v>
      </c>
    </row>
    <row r="189" spans="1:65" s="2" customFormat="1" ht="11.25">
      <c r="A189" s="35"/>
      <c r="B189" s="36"/>
      <c r="C189" s="37"/>
      <c r="D189" s="187" t="s">
        <v>136</v>
      </c>
      <c r="E189" s="37"/>
      <c r="F189" s="188" t="s">
        <v>432</v>
      </c>
      <c r="G189" s="37"/>
      <c r="H189" s="37"/>
      <c r="I189" s="189"/>
      <c r="J189" s="37"/>
      <c r="K189" s="37"/>
      <c r="L189" s="40"/>
      <c r="M189" s="190"/>
      <c r="N189" s="191"/>
      <c r="O189" s="65"/>
      <c r="P189" s="65"/>
      <c r="Q189" s="65"/>
      <c r="R189" s="65"/>
      <c r="S189" s="65"/>
      <c r="T189" s="66"/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T189" s="18" t="s">
        <v>136</v>
      </c>
      <c r="AU189" s="18" t="s">
        <v>78</v>
      </c>
    </row>
    <row r="190" spans="1:65" s="2" customFormat="1" ht="16.5" customHeight="1">
      <c r="A190" s="35"/>
      <c r="B190" s="36"/>
      <c r="C190" s="174" t="s">
        <v>328</v>
      </c>
      <c r="D190" s="174" t="s">
        <v>129</v>
      </c>
      <c r="E190" s="175" t="s">
        <v>438</v>
      </c>
      <c r="F190" s="176" t="s">
        <v>439</v>
      </c>
      <c r="G190" s="177" t="s">
        <v>315</v>
      </c>
      <c r="H190" s="178">
        <v>2</v>
      </c>
      <c r="I190" s="179"/>
      <c r="J190" s="180">
        <f>ROUND(I190*H190,2)</f>
        <v>0</v>
      </c>
      <c r="K190" s="176" t="s">
        <v>133</v>
      </c>
      <c r="L190" s="40"/>
      <c r="M190" s="181" t="s">
        <v>19</v>
      </c>
      <c r="N190" s="182" t="s">
        <v>39</v>
      </c>
      <c r="O190" s="65"/>
      <c r="P190" s="183">
        <f>O190*H190</f>
        <v>0</v>
      </c>
      <c r="Q190" s="183">
        <v>0</v>
      </c>
      <c r="R190" s="183">
        <f>Q190*H190</f>
        <v>0</v>
      </c>
      <c r="S190" s="183">
        <v>1.56E-3</v>
      </c>
      <c r="T190" s="184">
        <f>S190*H190</f>
        <v>3.1199999999999999E-3</v>
      </c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R190" s="185" t="s">
        <v>208</v>
      </c>
      <c r="AT190" s="185" t="s">
        <v>129</v>
      </c>
      <c r="AU190" s="185" t="s">
        <v>78</v>
      </c>
      <c r="AY190" s="18" t="s">
        <v>126</v>
      </c>
      <c r="BE190" s="186">
        <f>IF(N190="základní",J190,0)</f>
        <v>0</v>
      </c>
      <c r="BF190" s="186">
        <f>IF(N190="snížená",J190,0)</f>
        <v>0</v>
      </c>
      <c r="BG190" s="186">
        <f>IF(N190="zákl. přenesená",J190,0)</f>
        <v>0</v>
      </c>
      <c r="BH190" s="186">
        <f>IF(N190="sníž. přenesená",J190,0)</f>
        <v>0</v>
      </c>
      <c r="BI190" s="186">
        <f>IF(N190="nulová",J190,0)</f>
        <v>0</v>
      </c>
      <c r="BJ190" s="18" t="s">
        <v>76</v>
      </c>
      <c r="BK190" s="186">
        <f>ROUND(I190*H190,2)</f>
        <v>0</v>
      </c>
      <c r="BL190" s="18" t="s">
        <v>208</v>
      </c>
      <c r="BM190" s="185" t="s">
        <v>997</v>
      </c>
    </row>
    <row r="191" spans="1:65" s="2" customFormat="1" ht="11.25">
      <c r="A191" s="35"/>
      <c r="B191" s="36"/>
      <c r="C191" s="37"/>
      <c r="D191" s="187" t="s">
        <v>136</v>
      </c>
      <c r="E191" s="37"/>
      <c r="F191" s="188" t="s">
        <v>441</v>
      </c>
      <c r="G191" s="37"/>
      <c r="H191" s="37"/>
      <c r="I191" s="189"/>
      <c r="J191" s="37"/>
      <c r="K191" s="37"/>
      <c r="L191" s="40"/>
      <c r="M191" s="190"/>
      <c r="N191" s="191"/>
      <c r="O191" s="65"/>
      <c r="P191" s="65"/>
      <c r="Q191" s="65"/>
      <c r="R191" s="65"/>
      <c r="S191" s="65"/>
      <c r="T191" s="66"/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T191" s="18" t="s">
        <v>136</v>
      </c>
      <c r="AU191" s="18" t="s">
        <v>78</v>
      </c>
    </row>
    <row r="192" spans="1:65" s="2" customFormat="1" ht="16.5" customHeight="1">
      <c r="A192" s="35"/>
      <c r="B192" s="36"/>
      <c r="C192" s="174" t="s">
        <v>336</v>
      </c>
      <c r="D192" s="174" t="s">
        <v>129</v>
      </c>
      <c r="E192" s="175" t="s">
        <v>807</v>
      </c>
      <c r="F192" s="176" t="s">
        <v>808</v>
      </c>
      <c r="G192" s="177" t="s">
        <v>315</v>
      </c>
      <c r="H192" s="178">
        <v>1</v>
      </c>
      <c r="I192" s="179"/>
      <c r="J192" s="180">
        <f>ROUND(I192*H192,2)</f>
        <v>0</v>
      </c>
      <c r="K192" s="176" t="s">
        <v>133</v>
      </c>
      <c r="L192" s="40"/>
      <c r="M192" s="181" t="s">
        <v>19</v>
      </c>
      <c r="N192" s="182" t="s">
        <v>39</v>
      </c>
      <c r="O192" s="65"/>
      <c r="P192" s="183">
        <f>O192*H192</f>
        <v>0</v>
      </c>
      <c r="Q192" s="183">
        <v>1.8400000000000001E-3</v>
      </c>
      <c r="R192" s="183">
        <f>Q192*H192</f>
        <v>1.8400000000000001E-3</v>
      </c>
      <c r="S192" s="183">
        <v>0</v>
      </c>
      <c r="T192" s="184">
        <f>S192*H192</f>
        <v>0</v>
      </c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R192" s="185" t="s">
        <v>208</v>
      </c>
      <c r="AT192" s="185" t="s">
        <v>129</v>
      </c>
      <c r="AU192" s="185" t="s">
        <v>78</v>
      </c>
      <c r="AY192" s="18" t="s">
        <v>126</v>
      </c>
      <c r="BE192" s="186">
        <f>IF(N192="základní",J192,0)</f>
        <v>0</v>
      </c>
      <c r="BF192" s="186">
        <f>IF(N192="snížená",J192,0)</f>
        <v>0</v>
      </c>
      <c r="BG192" s="186">
        <f>IF(N192="zákl. přenesená",J192,0)</f>
        <v>0</v>
      </c>
      <c r="BH192" s="186">
        <f>IF(N192="sníž. přenesená",J192,0)</f>
        <v>0</v>
      </c>
      <c r="BI192" s="186">
        <f>IF(N192="nulová",J192,0)</f>
        <v>0</v>
      </c>
      <c r="BJ192" s="18" t="s">
        <v>76</v>
      </c>
      <c r="BK192" s="186">
        <f>ROUND(I192*H192,2)</f>
        <v>0</v>
      </c>
      <c r="BL192" s="18" t="s">
        <v>208</v>
      </c>
      <c r="BM192" s="185" t="s">
        <v>998</v>
      </c>
    </row>
    <row r="193" spans="1:65" s="2" customFormat="1" ht="11.25">
      <c r="A193" s="35"/>
      <c r="B193" s="36"/>
      <c r="C193" s="37"/>
      <c r="D193" s="187" t="s">
        <v>136</v>
      </c>
      <c r="E193" s="37"/>
      <c r="F193" s="188" t="s">
        <v>810</v>
      </c>
      <c r="G193" s="37"/>
      <c r="H193" s="37"/>
      <c r="I193" s="189"/>
      <c r="J193" s="37"/>
      <c r="K193" s="37"/>
      <c r="L193" s="40"/>
      <c r="M193" s="190"/>
      <c r="N193" s="191"/>
      <c r="O193" s="65"/>
      <c r="P193" s="65"/>
      <c r="Q193" s="65"/>
      <c r="R193" s="65"/>
      <c r="S193" s="65"/>
      <c r="T193" s="66"/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35"/>
      <c r="AT193" s="18" t="s">
        <v>136</v>
      </c>
      <c r="AU193" s="18" t="s">
        <v>78</v>
      </c>
    </row>
    <row r="194" spans="1:65" s="2" customFormat="1" ht="24.2" customHeight="1">
      <c r="A194" s="35"/>
      <c r="B194" s="36"/>
      <c r="C194" s="174" t="s">
        <v>341</v>
      </c>
      <c r="D194" s="174" t="s">
        <v>129</v>
      </c>
      <c r="E194" s="175" t="s">
        <v>812</v>
      </c>
      <c r="F194" s="176" t="s">
        <v>813</v>
      </c>
      <c r="G194" s="177" t="s">
        <v>315</v>
      </c>
      <c r="H194" s="178">
        <v>1</v>
      </c>
      <c r="I194" s="179"/>
      <c r="J194" s="180">
        <f>ROUND(I194*H194,2)</f>
        <v>0</v>
      </c>
      <c r="K194" s="176" t="s">
        <v>133</v>
      </c>
      <c r="L194" s="40"/>
      <c r="M194" s="181" t="s">
        <v>19</v>
      </c>
      <c r="N194" s="182" t="s">
        <v>39</v>
      </c>
      <c r="O194" s="65"/>
      <c r="P194" s="183">
        <f>O194*H194</f>
        <v>0</v>
      </c>
      <c r="Q194" s="183">
        <v>1.8400000000000001E-3</v>
      </c>
      <c r="R194" s="183">
        <f>Q194*H194</f>
        <v>1.8400000000000001E-3</v>
      </c>
      <c r="S194" s="183">
        <v>0</v>
      </c>
      <c r="T194" s="184">
        <f>S194*H194</f>
        <v>0</v>
      </c>
      <c r="U194" s="35"/>
      <c r="V194" s="35"/>
      <c r="W194" s="35"/>
      <c r="X194" s="35"/>
      <c r="Y194" s="35"/>
      <c r="Z194" s="35"/>
      <c r="AA194" s="35"/>
      <c r="AB194" s="35"/>
      <c r="AC194" s="35"/>
      <c r="AD194" s="35"/>
      <c r="AE194" s="35"/>
      <c r="AR194" s="185" t="s">
        <v>208</v>
      </c>
      <c r="AT194" s="185" t="s">
        <v>129</v>
      </c>
      <c r="AU194" s="185" t="s">
        <v>78</v>
      </c>
      <c r="AY194" s="18" t="s">
        <v>126</v>
      </c>
      <c r="BE194" s="186">
        <f>IF(N194="základní",J194,0)</f>
        <v>0</v>
      </c>
      <c r="BF194" s="186">
        <f>IF(N194="snížená",J194,0)</f>
        <v>0</v>
      </c>
      <c r="BG194" s="186">
        <f>IF(N194="zákl. přenesená",J194,0)</f>
        <v>0</v>
      </c>
      <c r="BH194" s="186">
        <f>IF(N194="sníž. přenesená",J194,0)</f>
        <v>0</v>
      </c>
      <c r="BI194" s="186">
        <f>IF(N194="nulová",J194,0)</f>
        <v>0</v>
      </c>
      <c r="BJ194" s="18" t="s">
        <v>76</v>
      </c>
      <c r="BK194" s="186">
        <f>ROUND(I194*H194,2)</f>
        <v>0</v>
      </c>
      <c r="BL194" s="18" t="s">
        <v>208</v>
      </c>
      <c r="BM194" s="185" t="s">
        <v>999</v>
      </c>
    </row>
    <row r="195" spans="1:65" s="2" customFormat="1" ht="11.25">
      <c r="A195" s="35"/>
      <c r="B195" s="36"/>
      <c r="C195" s="37"/>
      <c r="D195" s="187" t="s">
        <v>136</v>
      </c>
      <c r="E195" s="37"/>
      <c r="F195" s="188" t="s">
        <v>815</v>
      </c>
      <c r="G195" s="37"/>
      <c r="H195" s="37"/>
      <c r="I195" s="189"/>
      <c r="J195" s="37"/>
      <c r="K195" s="37"/>
      <c r="L195" s="40"/>
      <c r="M195" s="190"/>
      <c r="N195" s="191"/>
      <c r="O195" s="65"/>
      <c r="P195" s="65"/>
      <c r="Q195" s="65"/>
      <c r="R195" s="65"/>
      <c r="S195" s="65"/>
      <c r="T195" s="66"/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35"/>
      <c r="AT195" s="18" t="s">
        <v>136</v>
      </c>
      <c r="AU195" s="18" t="s">
        <v>78</v>
      </c>
    </row>
    <row r="196" spans="1:65" s="2" customFormat="1" ht="44.25" customHeight="1">
      <c r="A196" s="35"/>
      <c r="B196" s="36"/>
      <c r="C196" s="174" t="s">
        <v>349</v>
      </c>
      <c r="D196" s="174" t="s">
        <v>129</v>
      </c>
      <c r="E196" s="175" t="s">
        <v>816</v>
      </c>
      <c r="F196" s="176" t="s">
        <v>817</v>
      </c>
      <c r="G196" s="177" t="s">
        <v>235</v>
      </c>
      <c r="H196" s="178">
        <v>0.154</v>
      </c>
      <c r="I196" s="179"/>
      <c r="J196" s="180">
        <f>ROUND(I196*H196,2)</f>
        <v>0</v>
      </c>
      <c r="K196" s="176" t="s">
        <v>133</v>
      </c>
      <c r="L196" s="40"/>
      <c r="M196" s="181" t="s">
        <v>19</v>
      </c>
      <c r="N196" s="182" t="s">
        <v>39</v>
      </c>
      <c r="O196" s="65"/>
      <c r="P196" s="183">
        <f>O196*H196</f>
        <v>0</v>
      </c>
      <c r="Q196" s="183">
        <v>0</v>
      </c>
      <c r="R196" s="183">
        <f>Q196*H196</f>
        <v>0</v>
      </c>
      <c r="S196" s="183">
        <v>0</v>
      </c>
      <c r="T196" s="184">
        <f>S196*H196</f>
        <v>0</v>
      </c>
      <c r="U196" s="35"/>
      <c r="V196" s="35"/>
      <c r="W196" s="35"/>
      <c r="X196" s="35"/>
      <c r="Y196" s="35"/>
      <c r="Z196" s="35"/>
      <c r="AA196" s="35"/>
      <c r="AB196" s="35"/>
      <c r="AC196" s="35"/>
      <c r="AD196" s="35"/>
      <c r="AE196" s="35"/>
      <c r="AR196" s="185" t="s">
        <v>208</v>
      </c>
      <c r="AT196" s="185" t="s">
        <v>129</v>
      </c>
      <c r="AU196" s="185" t="s">
        <v>78</v>
      </c>
      <c r="AY196" s="18" t="s">
        <v>126</v>
      </c>
      <c r="BE196" s="186">
        <f>IF(N196="základní",J196,0)</f>
        <v>0</v>
      </c>
      <c r="BF196" s="186">
        <f>IF(N196="snížená",J196,0)</f>
        <v>0</v>
      </c>
      <c r="BG196" s="186">
        <f>IF(N196="zákl. přenesená",J196,0)</f>
        <v>0</v>
      </c>
      <c r="BH196" s="186">
        <f>IF(N196="sníž. přenesená",J196,0)</f>
        <v>0</v>
      </c>
      <c r="BI196" s="186">
        <f>IF(N196="nulová",J196,0)</f>
        <v>0</v>
      </c>
      <c r="BJ196" s="18" t="s">
        <v>76</v>
      </c>
      <c r="BK196" s="186">
        <f>ROUND(I196*H196,2)</f>
        <v>0</v>
      </c>
      <c r="BL196" s="18" t="s">
        <v>208</v>
      </c>
      <c r="BM196" s="185" t="s">
        <v>1000</v>
      </c>
    </row>
    <row r="197" spans="1:65" s="2" customFormat="1" ht="11.25">
      <c r="A197" s="35"/>
      <c r="B197" s="36"/>
      <c r="C197" s="37"/>
      <c r="D197" s="187" t="s">
        <v>136</v>
      </c>
      <c r="E197" s="37"/>
      <c r="F197" s="188" t="s">
        <v>819</v>
      </c>
      <c r="G197" s="37"/>
      <c r="H197" s="37"/>
      <c r="I197" s="189"/>
      <c r="J197" s="37"/>
      <c r="K197" s="37"/>
      <c r="L197" s="40"/>
      <c r="M197" s="190"/>
      <c r="N197" s="191"/>
      <c r="O197" s="65"/>
      <c r="P197" s="65"/>
      <c r="Q197" s="65"/>
      <c r="R197" s="65"/>
      <c r="S197" s="65"/>
      <c r="T197" s="66"/>
      <c r="U197" s="35"/>
      <c r="V197" s="35"/>
      <c r="W197" s="35"/>
      <c r="X197" s="35"/>
      <c r="Y197" s="35"/>
      <c r="Z197" s="35"/>
      <c r="AA197" s="35"/>
      <c r="AB197" s="35"/>
      <c r="AC197" s="35"/>
      <c r="AD197" s="35"/>
      <c r="AE197" s="35"/>
      <c r="AT197" s="18" t="s">
        <v>136</v>
      </c>
      <c r="AU197" s="18" t="s">
        <v>78</v>
      </c>
    </row>
    <row r="198" spans="1:65" s="12" customFormat="1" ht="22.9" customHeight="1">
      <c r="B198" s="158"/>
      <c r="C198" s="159"/>
      <c r="D198" s="160" t="s">
        <v>67</v>
      </c>
      <c r="E198" s="172" t="s">
        <v>820</v>
      </c>
      <c r="F198" s="172" t="s">
        <v>821</v>
      </c>
      <c r="G198" s="159"/>
      <c r="H198" s="159"/>
      <c r="I198" s="162"/>
      <c r="J198" s="173">
        <f>BK198</f>
        <v>0</v>
      </c>
      <c r="K198" s="159"/>
      <c r="L198" s="164"/>
      <c r="M198" s="165"/>
      <c r="N198" s="166"/>
      <c r="O198" s="166"/>
      <c r="P198" s="167">
        <f>SUM(P199:P202)</f>
        <v>0</v>
      </c>
      <c r="Q198" s="166"/>
      <c r="R198" s="167">
        <f>SUM(R199:R202)</f>
        <v>8.5000000000000006E-3</v>
      </c>
      <c r="S198" s="166"/>
      <c r="T198" s="168">
        <f>SUM(T199:T202)</f>
        <v>0</v>
      </c>
      <c r="AR198" s="169" t="s">
        <v>78</v>
      </c>
      <c r="AT198" s="170" t="s">
        <v>67</v>
      </c>
      <c r="AU198" s="170" t="s">
        <v>76</v>
      </c>
      <c r="AY198" s="169" t="s">
        <v>126</v>
      </c>
      <c r="BK198" s="171">
        <f>SUM(BK199:BK202)</f>
        <v>0</v>
      </c>
    </row>
    <row r="199" spans="1:65" s="2" customFormat="1" ht="37.9" customHeight="1">
      <c r="A199" s="35"/>
      <c r="B199" s="36"/>
      <c r="C199" s="174" t="s">
        <v>354</v>
      </c>
      <c r="D199" s="174" t="s">
        <v>129</v>
      </c>
      <c r="E199" s="175" t="s">
        <v>822</v>
      </c>
      <c r="F199" s="176" t="s">
        <v>823</v>
      </c>
      <c r="G199" s="177" t="s">
        <v>315</v>
      </c>
      <c r="H199" s="178">
        <v>1</v>
      </c>
      <c r="I199" s="179"/>
      <c r="J199" s="180">
        <f>ROUND(I199*H199,2)</f>
        <v>0</v>
      </c>
      <c r="K199" s="176" t="s">
        <v>133</v>
      </c>
      <c r="L199" s="40"/>
      <c r="M199" s="181" t="s">
        <v>19</v>
      </c>
      <c r="N199" s="182" t="s">
        <v>39</v>
      </c>
      <c r="O199" s="65"/>
      <c r="P199" s="183">
        <f>O199*H199</f>
        <v>0</v>
      </c>
      <c r="Q199" s="183">
        <v>8.5000000000000006E-3</v>
      </c>
      <c r="R199" s="183">
        <f>Q199*H199</f>
        <v>8.5000000000000006E-3</v>
      </c>
      <c r="S199" s="183">
        <v>0</v>
      </c>
      <c r="T199" s="184">
        <f>S199*H199</f>
        <v>0</v>
      </c>
      <c r="U199" s="35"/>
      <c r="V199" s="35"/>
      <c r="W199" s="35"/>
      <c r="X199" s="35"/>
      <c r="Y199" s="35"/>
      <c r="Z199" s="35"/>
      <c r="AA199" s="35"/>
      <c r="AB199" s="35"/>
      <c r="AC199" s="35"/>
      <c r="AD199" s="35"/>
      <c r="AE199" s="35"/>
      <c r="AR199" s="185" t="s">
        <v>208</v>
      </c>
      <c r="AT199" s="185" t="s">
        <v>129</v>
      </c>
      <c r="AU199" s="185" t="s">
        <v>78</v>
      </c>
      <c r="AY199" s="18" t="s">
        <v>126</v>
      </c>
      <c r="BE199" s="186">
        <f>IF(N199="základní",J199,0)</f>
        <v>0</v>
      </c>
      <c r="BF199" s="186">
        <f>IF(N199="snížená",J199,0)</f>
        <v>0</v>
      </c>
      <c r="BG199" s="186">
        <f>IF(N199="zákl. přenesená",J199,0)</f>
        <v>0</v>
      </c>
      <c r="BH199" s="186">
        <f>IF(N199="sníž. přenesená",J199,0)</f>
        <v>0</v>
      </c>
      <c r="BI199" s="186">
        <f>IF(N199="nulová",J199,0)</f>
        <v>0</v>
      </c>
      <c r="BJ199" s="18" t="s">
        <v>76</v>
      </c>
      <c r="BK199" s="186">
        <f>ROUND(I199*H199,2)</f>
        <v>0</v>
      </c>
      <c r="BL199" s="18" t="s">
        <v>208</v>
      </c>
      <c r="BM199" s="185" t="s">
        <v>1001</v>
      </c>
    </row>
    <row r="200" spans="1:65" s="2" customFormat="1" ht="11.25">
      <c r="A200" s="35"/>
      <c r="B200" s="36"/>
      <c r="C200" s="37"/>
      <c r="D200" s="187" t="s">
        <v>136</v>
      </c>
      <c r="E200" s="37"/>
      <c r="F200" s="188" t="s">
        <v>825</v>
      </c>
      <c r="G200" s="37"/>
      <c r="H200" s="37"/>
      <c r="I200" s="189"/>
      <c r="J200" s="37"/>
      <c r="K200" s="37"/>
      <c r="L200" s="40"/>
      <c r="M200" s="190"/>
      <c r="N200" s="191"/>
      <c r="O200" s="65"/>
      <c r="P200" s="65"/>
      <c r="Q200" s="65"/>
      <c r="R200" s="65"/>
      <c r="S200" s="65"/>
      <c r="T200" s="66"/>
      <c r="U200" s="35"/>
      <c r="V200" s="35"/>
      <c r="W200" s="35"/>
      <c r="X200" s="35"/>
      <c r="Y200" s="35"/>
      <c r="Z200" s="35"/>
      <c r="AA200" s="35"/>
      <c r="AB200" s="35"/>
      <c r="AC200" s="35"/>
      <c r="AD200" s="35"/>
      <c r="AE200" s="35"/>
      <c r="AT200" s="18" t="s">
        <v>136</v>
      </c>
      <c r="AU200" s="18" t="s">
        <v>78</v>
      </c>
    </row>
    <row r="201" spans="1:65" s="2" customFormat="1" ht="44.25" customHeight="1">
      <c r="A201" s="35"/>
      <c r="B201" s="36"/>
      <c r="C201" s="174" t="s">
        <v>359</v>
      </c>
      <c r="D201" s="174" t="s">
        <v>129</v>
      </c>
      <c r="E201" s="175" t="s">
        <v>826</v>
      </c>
      <c r="F201" s="176" t="s">
        <v>827</v>
      </c>
      <c r="G201" s="177" t="s">
        <v>235</v>
      </c>
      <c r="H201" s="178">
        <v>8.9999999999999993E-3</v>
      </c>
      <c r="I201" s="179"/>
      <c r="J201" s="180">
        <f>ROUND(I201*H201,2)</f>
        <v>0</v>
      </c>
      <c r="K201" s="176" t="s">
        <v>133</v>
      </c>
      <c r="L201" s="40"/>
      <c r="M201" s="181" t="s">
        <v>19</v>
      </c>
      <c r="N201" s="182" t="s">
        <v>39</v>
      </c>
      <c r="O201" s="65"/>
      <c r="P201" s="183">
        <f>O201*H201</f>
        <v>0</v>
      </c>
      <c r="Q201" s="183">
        <v>0</v>
      </c>
      <c r="R201" s="183">
        <f>Q201*H201</f>
        <v>0</v>
      </c>
      <c r="S201" s="183">
        <v>0</v>
      </c>
      <c r="T201" s="184">
        <f>S201*H201</f>
        <v>0</v>
      </c>
      <c r="U201" s="35"/>
      <c r="V201" s="35"/>
      <c r="W201" s="35"/>
      <c r="X201" s="35"/>
      <c r="Y201" s="35"/>
      <c r="Z201" s="35"/>
      <c r="AA201" s="35"/>
      <c r="AB201" s="35"/>
      <c r="AC201" s="35"/>
      <c r="AD201" s="35"/>
      <c r="AE201" s="35"/>
      <c r="AR201" s="185" t="s">
        <v>208</v>
      </c>
      <c r="AT201" s="185" t="s">
        <v>129</v>
      </c>
      <c r="AU201" s="185" t="s">
        <v>78</v>
      </c>
      <c r="AY201" s="18" t="s">
        <v>126</v>
      </c>
      <c r="BE201" s="186">
        <f>IF(N201="základní",J201,0)</f>
        <v>0</v>
      </c>
      <c r="BF201" s="186">
        <f>IF(N201="snížená",J201,0)</f>
        <v>0</v>
      </c>
      <c r="BG201" s="186">
        <f>IF(N201="zákl. přenesená",J201,0)</f>
        <v>0</v>
      </c>
      <c r="BH201" s="186">
        <f>IF(N201="sníž. přenesená",J201,0)</f>
        <v>0</v>
      </c>
      <c r="BI201" s="186">
        <f>IF(N201="nulová",J201,0)</f>
        <v>0</v>
      </c>
      <c r="BJ201" s="18" t="s">
        <v>76</v>
      </c>
      <c r="BK201" s="186">
        <f>ROUND(I201*H201,2)</f>
        <v>0</v>
      </c>
      <c r="BL201" s="18" t="s">
        <v>208</v>
      </c>
      <c r="BM201" s="185" t="s">
        <v>1002</v>
      </c>
    </row>
    <row r="202" spans="1:65" s="2" customFormat="1" ht="11.25">
      <c r="A202" s="35"/>
      <c r="B202" s="36"/>
      <c r="C202" s="37"/>
      <c r="D202" s="187" t="s">
        <v>136</v>
      </c>
      <c r="E202" s="37"/>
      <c r="F202" s="188" t="s">
        <v>829</v>
      </c>
      <c r="G202" s="37"/>
      <c r="H202" s="37"/>
      <c r="I202" s="189"/>
      <c r="J202" s="37"/>
      <c r="K202" s="37"/>
      <c r="L202" s="40"/>
      <c r="M202" s="190"/>
      <c r="N202" s="191"/>
      <c r="O202" s="65"/>
      <c r="P202" s="65"/>
      <c r="Q202" s="65"/>
      <c r="R202" s="65"/>
      <c r="S202" s="65"/>
      <c r="T202" s="66"/>
      <c r="U202" s="35"/>
      <c r="V202" s="35"/>
      <c r="W202" s="35"/>
      <c r="X202" s="35"/>
      <c r="Y202" s="35"/>
      <c r="Z202" s="35"/>
      <c r="AA202" s="35"/>
      <c r="AB202" s="35"/>
      <c r="AC202" s="35"/>
      <c r="AD202" s="35"/>
      <c r="AE202" s="35"/>
      <c r="AT202" s="18" t="s">
        <v>136</v>
      </c>
      <c r="AU202" s="18" t="s">
        <v>78</v>
      </c>
    </row>
    <row r="203" spans="1:65" s="12" customFormat="1" ht="22.9" customHeight="1">
      <c r="B203" s="158"/>
      <c r="C203" s="159"/>
      <c r="D203" s="160" t="s">
        <v>67</v>
      </c>
      <c r="E203" s="172" t="s">
        <v>830</v>
      </c>
      <c r="F203" s="172" t="s">
        <v>831</v>
      </c>
      <c r="G203" s="159"/>
      <c r="H203" s="159"/>
      <c r="I203" s="162"/>
      <c r="J203" s="173">
        <f>BK203</f>
        <v>0</v>
      </c>
      <c r="K203" s="159"/>
      <c r="L203" s="164"/>
      <c r="M203" s="165"/>
      <c r="N203" s="166"/>
      <c r="O203" s="166"/>
      <c r="P203" s="167">
        <f>P204</f>
        <v>0</v>
      </c>
      <c r="Q203" s="166"/>
      <c r="R203" s="167">
        <f>R204</f>
        <v>0</v>
      </c>
      <c r="S203" s="166"/>
      <c r="T203" s="168">
        <f>T204</f>
        <v>0</v>
      </c>
      <c r="AR203" s="169" t="s">
        <v>78</v>
      </c>
      <c r="AT203" s="170" t="s">
        <v>67</v>
      </c>
      <c r="AU203" s="170" t="s">
        <v>76</v>
      </c>
      <c r="AY203" s="169" t="s">
        <v>126</v>
      </c>
      <c r="BK203" s="171">
        <f>BK204</f>
        <v>0</v>
      </c>
    </row>
    <row r="204" spans="1:65" s="2" customFormat="1" ht="33" customHeight="1">
      <c r="A204" s="35"/>
      <c r="B204" s="36"/>
      <c r="C204" s="174" t="s">
        <v>363</v>
      </c>
      <c r="D204" s="174" t="s">
        <v>129</v>
      </c>
      <c r="E204" s="175" t="s">
        <v>832</v>
      </c>
      <c r="F204" s="176" t="s">
        <v>833</v>
      </c>
      <c r="G204" s="177" t="s">
        <v>834</v>
      </c>
      <c r="H204" s="178">
        <v>1</v>
      </c>
      <c r="I204" s="179"/>
      <c r="J204" s="180">
        <f>ROUND(I204*H204,2)</f>
        <v>0</v>
      </c>
      <c r="K204" s="176" t="s">
        <v>19</v>
      </c>
      <c r="L204" s="40"/>
      <c r="M204" s="181" t="s">
        <v>19</v>
      </c>
      <c r="N204" s="182" t="s">
        <v>39</v>
      </c>
      <c r="O204" s="65"/>
      <c r="P204" s="183">
        <f>O204*H204</f>
        <v>0</v>
      </c>
      <c r="Q204" s="183">
        <v>0</v>
      </c>
      <c r="R204" s="183">
        <f>Q204*H204</f>
        <v>0</v>
      </c>
      <c r="S204" s="183">
        <v>0</v>
      </c>
      <c r="T204" s="184">
        <f>S204*H204</f>
        <v>0</v>
      </c>
      <c r="U204" s="35"/>
      <c r="V204" s="35"/>
      <c r="W204" s="35"/>
      <c r="X204" s="35"/>
      <c r="Y204" s="35"/>
      <c r="Z204" s="35"/>
      <c r="AA204" s="35"/>
      <c r="AB204" s="35"/>
      <c r="AC204" s="35"/>
      <c r="AD204" s="35"/>
      <c r="AE204" s="35"/>
      <c r="AR204" s="185" t="s">
        <v>208</v>
      </c>
      <c r="AT204" s="185" t="s">
        <v>129</v>
      </c>
      <c r="AU204" s="185" t="s">
        <v>78</v>
      </c>
      <c r="AY204" s="18" t="s">
        <v>126</v>
      </c>
      <c r="BE204" s="186">
        <f>IF(N204="základní",J204,0)</f>
        <v>0</v>
      </c>
      <c r="BF204" s="186">
        <f>IF(N204="snížená",J204,0)</f>
        <v>0</v>
      </c>
      <c r="BG204" s="186">
        <f>IF(N204="zákl. přenesená",J204,0)</f>
        <v>0</v>
      </c>
      <c r="BH204" s="186">
        <f>IF(N204="sníž. přenesená",J204,0)</f>
        <v>0</v>
      </c>
      <c r="BI204" s="186">
        <f>IF(N204="nulová",J204,0)</f>
        <v>0</v>
      </c>
      <c r="BJ204" s="18" t="s">
        <v>76</v>
      </c>
      <c r="BK204" s="186">
        <f>ROUND(I204*H204,2)</f>
        <v>0</v>
      </c>
      <c r="BL204" s="18" t="s">
        <v>208</v>
      </c>
      <c r="BM204" s="185" t="s">
        <v>1003</v>
      </c>
    </row>
    <row r="205" spans="1:65" s="12" customFormat="1" ht="22.9" customHeight="1">
      <c r="B205" s="158"/>
      <c r="C205" s="159"/>
      <c r="D205" s="160" t="s">
        <v>67</v>
      </c>
      <c r="E205" s="172" t="s">
        <v>836</v>
      </c>
      <c r="F205" s="172" t="s">
        <v>837</v>
      </c>
      <c r="G205" s="159"/>
      <c r="H205" s="159"/>
      <c r="I205" s="162"/>
      <c r="J205" s="173">
        <f>BK205</f>
        <v>0</v>
      </c>
      <c r="K205" s="159"/>
      <c r="L205" s="164"/>
      <c r="M205" s="165"/>
      <c r="N205" s="166"/>
      <c r="O205" s="166"/>
      <c r="P205" s="167">
        <f>SUM(P206:P216)</f>
        <v>0</v>
      </c>
      <c r="Q205" s="166"/>
      <c r="R205" s="167">
        <f>SUM(R206:R216)</f>
        <v>8.0000000000000004E-4</v>
      </c>
      <c r="S205" s="166"/>
      <c r="T205" s="168">
        <f>SUM(T206:T216)</f>
        <v>0</v>
      </c>
      <c r="AR205" s="169" t="s">
        <v>78</v>
      </c>
      <c r="AT205" s="170" t="s">
        <v>67</v>
      </c>
      <c r="AU205" s="170" t="s">
        <v>76</v>
      </c>
      <c r="AY205" s="169" t="s">
        <v>126</v>
      </c>
      <c r="BK205" s="171">
        <f>SUM(BK206:BK216)</f>
        <v>0</v>
      </c>
    </row>
    <row r="206" spans="1:65" s="2" customFormat="1" ht="24.2" customHeight="1">
      <c r="A206" s="35"/>
      <c r="B206" s="36"/>
      <c r="C206" s="174" t="s">
        <v>367</v>
      </c>
      <c r="D206" s="174" t="s">
        <v>129</v>
      </c>
      <c r="E206" s="175" t="s">
        <v>838</v>
      </c>
      <c r="F206" s="176" t="s">
        <v>839</v>
      </c>
      <c r="G206" s="177" t="s">
        <v>164</v>
      </c>
      <c r="H206" s="178">
        <v>1</v>
      </c>
      <c r="I206" s="179"/>
      <c r="J206" s="180">
        <f>ROUND(I206*H206,2)</f>
        <v>0</v>
      </c>
      <c r="K206" s="176" t="s">
        <v>133</v>
      </c>
      <c r="L206" s="40"/>
      <c r="M206" s="181" t="s">
        <v>19</v>
      </c>
      <c r="N206" s="182" t="s">
        <v>39</v>
      </c>
      <c r="O206" s="65"/>
      <c r="P206" s="183">
        <f>O206*H206</f>
        <v>0</v>
      </c>
      <c r="Q206" s="183">
        <v>0</v>
      </c>
      <c r="R206" s="183">
        <f>Q206*H206</f>
        <v>0</v>
      </c>
      <c r="S206" s="183">
        <v>0</v>
      </c>
      <c r="T206" s="184">
        <f>S206*H206</f>
        <v>0</v>
      </c>
      <c r="U206" s="35"/>
      <c r="V206" s="35"/>
      <c r="W206" s="35"/>
      <c r="X206" s="35"/>
      <c r="Y206" s="35"/>
      <c r="Z206" s="35"/>
      <c r="AA206" s="35"/>
      <c r="AB206" s="35"/>
      <c r="AC206" s="35"/>
      <c r="AD206" s="35"/>
      <c r="AE206" s="35"/>
      <c r="AR206" s="185" t="s">
        <v>208</v>
      </c>
      <c r="AT206" s="185" t="s">
        <v>129</v>
      </c>
      <c r="AU206" s="185" t="s">
        <v>78</v>
      </c>
      <c r="AY206" s="18" t="s">
        <v>126</v>
      </c>
      <c r="BE206" s="186">
        <f>IF(N206="základní",J206,0)</f>
        <v>0</v>
      </c>
      <c r="BF206" s="186">
        <f>IF(N206="snížená",J206,0)</f>
        <v>0</v>
      </c>
      <c r="BG206" s="186">
        <f>IF(N206="zákl. přenesená",J206,0)</f>
        <v>0</v>
      </c>
      <c r="BH206" s="186">
        <f>IF(N206="sníž. přenesená",J206,0)</f>
        <v>0</v>
      </c>
      <c r="BI206" s="186">
        <f>IF(N206="nulová",J206,0)</f>
        <v>0</v>
      </c>
      <c r="BJ206" s="18" t="s">
        <v>76</v>
      </c>
      <c r="BK206" s="186">
        <f>ROUND(I206*H206,2)</f>
        <v>0</v>
      </c>
      <c r="BL206" s="18" t="s">
        <v>208</v>
      </c>
      <c r="BM206" s="185" t="s">
        <v>1004</v>
      </c>
    </row>
    <row r="207" spans="1:65" s="2" customFormat="1" ht="11.25">
      <c r="A207" s="35"/>
      <c r="B207" s="36"/>
      <c r="C207" s="37"/>
      <c r="D207" s="187" t="s">
        <v>136</v>
      </c>
      <c r="E207" s="37"/>
      <c r="F207" s="188" t="s">
        <v>841</v>
      </c>
      <c r="G207" s="37"/>
      <c r="H207" s="37"/>
      <c r="I207" s="189"/>
      <c r="J207" s="37"/>
      <c r="K207" s="37"/>
      <c r="L207" s="40"/>
      <c r="M207" s="190"/>
      <c r="N207" s="191"/>
      <c r="O207" s="65"/>
      <c r="P207" s="65"/>
      <c r="Q207" s="65"/>
      <c r="R207" s="65"/>
      <c r="S207" s="65"/>
      <c r="T207" s="66"/>
      <c r="U207" s="35"/>
      <c r="V207" s="35"/>
      <c r="W207" s="35"/>
      <c r="X207" s="35"/>
      <c r="Y207" s="35"/>
      <c r="Z207" s="35"/>
      <c r="AA207" s="35"/>
      <c r="AB207" s="35"/>
      <c r="AC207" s="35"/>
      <c r="AD207" s="35"/>
      <c r="AE207" s="35"/>
      <c r="AT207" s="18" t="s">
        <v>136</v>
      </c>
      <c r="AU207" s="18" t="s">
        <v>78</v>
      </c>
    </row>
    <row r="208" spans="1:65" s="2" customFormat="1" ht="24.2" customHeight="1">
      <c r="A208" s="35"/>
      <c r="B208" s="36"/>
      <c r="C208" s="174" t="s">
        <v>372</v>
      </c>
      <c r="D208" s="174" t="s">
        <v>129</v>
      </c>
      <c r="E208" s="175" t="s">
        <v>842</v>
      </c>
      <c r="F208" s="176" t="s">
        <v>843</v>
      </c>
      <c r="G208" s="177" t="s">
        <v>164</v>
      </c>
      <c r="H208" s="178">
        <v>1</v>
      </c>
      <c r="I208" s="179"/>
      <c r="J208" s="180">
        <f>ROUND(I208*H208,2)</f>
        <v>0</v>
      </c>
      <c r="K208" s="176" t="s">
        <v>133</v>
      </c>
      <c r="L208" s="40"/>
      <c r="M208" s="181" t="s">
        <v>19</v>
      </c>
      <c r="N208" s="182" t="s">
        <v>39</v>
      </c>
      <c r="O208" s="65"/>
      <c r="P208" s="183">
        <f>O208*H208</f>
        <v>0</v>
      </c>
      <c r="Q208" s="183">
        <v>0</v>
      </c>
      <c r="R208" s="183">
        <f>Q208*H208</f>
        <v>0</v>
      </c>
      <c r="S208" s="183">
        <v>0</v>
      </c>
      <c r="T208" s="184">
        <f>S208*H208</f>
        <v>0</v>
      </c>
      <c r="U208" s="35"/>
      <c r="V208" s="35"/>
      <c r="W208" s="35"/>
      <c r="X208" s="35"/>
      <c r="Y208" s="35"/>
      <c r="Z208" s="35"/>
      <c r="AA208" s="35"/>
      <c r="AB208" s="35"/>
      <c r="AC208" s="35"/>
      <c r="AD208" s="35"/>
      <c r="AE208" s="35"/>
      <c r="AR208" s="185" t="s">
        <v>208</v>
      </c>
      <c r="AT208" s="185" t="s">
        <v>129</v>
      </c>
      <c r="AU208" s="185" t="s">
        <v>78</v>
      </c>
      <c r="AY208" s="18" t="s">
        <v>126</v>
      </c>
      <c r="BE208" s="186">
        <f>IF(N208="základní",J208,0)</f>
        <v>0</v>
      </c>
      <c r="BF208" s="186">
        <f>IF(N208="snížená",J208,0)</f>
        <v>0</v>
      </c>
      <c r="BG208" s="186">
        <f>IF(N208="zákl. přenesená",J208,0)</f>
        <v>0</v>
      </c>
      <c r="BH208" s="186">
        <f>IF(N208="sníž. přenesená",J208,0)</f>
        <v>0</v>
      </c>
      <c r="BI208" s="186">
        <f>IF(N208="nulová",J208,0)</f>
        <v>0</v>
      </c>
      <c r="BJ208" s="18" t="s">
        <v>76</v>
      </c>
      <c r="BK208" s="186">
        <f>ROUND(I208*H208,2)</f>
        <v>0</v>
      </c>
      <c r="BL208" s="18" t="s">
        <v>208</v>
      </c>
      <c r="BM208" s="185" t="s">
        <v>1005</v>
      </c>
    </row>
    <row r="209" spans="1:65" s="2" customFormat="1" ht="11.25">
      <c r="A209" s="35"/>
      <c r="B209" s="36"/>
      <c r="C209" s="37"/>
      <c r="D209" s="187" t="s">
        <v>136</v>
      </c>
      <c r="E209" s="37"/>
      <c r="F209" s="188" t="s">
        <v>845</v>
      </c>
      <c r="G209" s="37"/>
      <c r="H209" s="37"/>
      <c r="I209" s="189"/>
      <c r="J209" s="37"/>
      <c r="K209" s="37"/>
      <c r="L209" s="40"/>
      <c r="M209" s="190"/>
      <c r="N209" s="191"/>
      <c r="O209" s="65"/>
      <c r="P209" s="65"/>
      <c r="Q209" s="65"/>
      <c r="R209" s="65"/>
      <c r="S209" s="65"/>
      <c r="T209" s="66"/>
      <c r="U209" s="35"/>
      <c r="V209" s="35"/>
      <c r="W209" s="35"/>
      <c r="X209" s="35"/>
      <c r="Y209" s="35"/>
      <c r="Z209" s="35"/>
      <c r="AA209" s="35"/>
      <c r="AB209" s="35"/>
      <c r="AC209" s="35"/>
      <c r="AD209" s="35"/>
      <c r="AE209" s="35"/>
      <c r="AT209" s="18" t="s">
        <v>136</v>
      </c>
      <c r="AU209" s="18" t="s">
        <v>78</v>
      </c>
    </row>
    <row r="210" spans="1:65" s="2" customFormat="1" ht="24.2" customHeight="1">
      <c r="A210" s="35"/>
      <c r="B210" s="36"/>
      <c r="C210" s="174" t="s">
        <v>379</v>
      </c>
      <c r="D210" s="174" t="s">
        <v>129</v>
      </c>
      <c r="E210" s="175" t="s">
        <v>846</v>
      </c>
      <c r="F210" s="176" t="s">
        <v>847</v>
      </c>
      <c r="G210" s="177" t="s">
        <v>164</v>
      </c>
      <c r="H210" s="178">
        <v>1</v>
      </c>
      <c r="I210" s="179"/>
      <c r="J210" s="180">
        <f>ROUND(I210*H210,2)</f>
        <v>0</v>
      </c>
      <c r="K210" s="176" t="s">
        <v>133</v>
      </c>
      <c r="L210" s="40"/>
      <c r="M210" s="181" t="s">
        <v>19</v>
      </c>
      <c r="N210" s="182" t="s">
        <v>39</v>
      </c>
      <c r="O210" s="65"/>
      <c r="P210" s="183">
        <f>O210*H210</f>
        <v>0</v>
      </c>
      <c r="Q210" s="183">
        <v>0</v>
      </c>
      <c r="R210" s="183">
        <f>Q210*H210</f>
        <v>0</v>
      </c>
      <c r="S210" s="183">
        <v>0</v>
      </c>
      <c r="T210" s="184">
        <f>S210*H210</f>
        <v>0</v>
      </c>
      <c r="U210" s="35"/>
      <c r="V210" s="35"/>
      <c r="W210" s="35"/>
      <c r="X210" s="35"/>
      <c r="Y210" s="35"/>
      <c r="Z210" s="35"/>
      <c r="AA210" s="35"/>
      <c r="AB210" s="35"/>
      <c r="AC210" s="35"/>
      <c r="AD210" s="35"/>
      <c r="AE210" s="35"/>
      <c r="AR210" s="185" t="s">
        <v>208</v>
      </c>
      <c r="AT210" s="185" t="s">
        <v>129</v>
      </c>
      <c r="AU210" s="185" t="s">
        <v>78</v>
      </c>
      <c r="AY210" s="18" t="s">
        <v>126</v>
      </c>
      <c r="BE210" s="186">
        <f>IF(N210="základní",J210,0)</f>
        <v>0</v>
      </c>
      <c r="BF210" s="186">
        <f>IF(N210="snížená",J210,0)</f>
        <v>0</v>
      </c>
      <c r="BG210" s="186">
        <f>IF(N210="zákl. přenesená",J210,0)</f>
        <v>0</v>
      </c>
      <c r="BH210" s="186">
        <f>IF(N210="sníž. přenesená",J210,0)</f>
        <v>0</v>
      </c>
      <c r="BI210" s="186">
        <f>IF(N210="nulová",J210,0)</f>
        <v>0</v>
      </c>
      <c r="BJ210" s="18" t="s">
        <v>76</v>
      </c>
      <c r="BK210" s="186">
        <f>ROUND(I210*H210,2)</f>
        <v>0</v>
      </c>
      <c r="BL210" s="18" t="s">
        <v>208</v>
      </c>
      <c r="BM210" s="185" t="s">
        <v>1006</v>
      </c>
    </row>
    <row r="211" spans="1:65" s="2" customFormat="1" ht="11.25">
      <c r="A211" s="35"/>
      <c r="B211" s="36"/>
      <c r="C211" s="37"/>
      <c r="D211" s="187" t="s">
        <v>136</v>
      </c>
      <c r="E211" s="37"/>
      <c r="F211" s="188" t="s">
        <v>849</v>
      </c>
      <c r="G211" s="37"/>
      <c r="H211" s="37"/>
      <c r="I211" s="189"/>
      <c r="J211" s="37"/>
      <c r="K211" s="37"/>
      <c r="L211" s="40"/>
      <c r="M211" s="190"/>
      <c r="N211" s="191"/>
      <c r="O211" s="65"/>
      <c r="P211" s="65"/>
      <c r="Q211" s="65"/>
      <c r="R211" s="65"/>
      <c r="S211" s="65"/>
      <c r="T211" s="66"/>
      <c r="U211" s="35"/>
      <c r="V211" s="35"/>
      <c r="W211" s="35"/>
      <c r="X211" s="35"/>
      <c r="Y211" s="35"/>
      <c r="Z211" s="35"/>
      <c r="AA211" s="35"/>
      <c r="AB211" s="35"/>
      <c r="AC211" s="35"/>
      <c r="AD211" s="35"/>
      <c r="AE211" s="35"/>
      <c r="AT211" s="18" t="s">
        <v>136</v>
      </c>
      <c r="AU211" s="18" t="s">
        <v>78</v>
      </c>
    </row>
    <row r="212" spans="1:65" s="2" customFormat="1" ht="33" customHeight="1">
      <c r="A212" s="35"/>
      <c r="B212" s="36"/>
      <c r="C212" s="174" t="s">
        <v>384</v>
      </c>
      <c r="D212" s="174" t="s">
        <v>129</v>
      </c>
      <c r="E212" s="175" t="s">
        <v>850</v>
      </c>
      <c r="F212" s="176" t="s">
        <v>851</v>
      </c>
      <c r="G212" s="177" t="s">
        <v>164</v>
      </c>
      <c r="H212" s="178">
        <v>1</v>
      </c>
      <c r="I212" s="179"/>
      <c r="J212" s="180">
        <f>ROUND(I212*H212,2)</f>
        <v>0</v>
      </c>
      <c r="K212" s="176" t="s">
        <v>133</v>
      </c>
      <c r="L212" s="40"/>
      <c r="M212" s="181" t="s">
        <v>19</v>
      </c>
      <c r="N212" s="182" t="s">
        <v>39</v>
      </c>
      <c r="O212" s="65"/>
      <c r="P212" s="183">
        <f>O212*H212</f>
        <v>0</v>
      </c>
      <c r="Q212" s="183">
        <v>0</v>
      </c>
      <c r="R212" s="183">
        <f>Q212*H212</f>
        <v>0</v>
      </c>
      <c r="S212" s="183">
        <v>0</v>
      </c>
      <c r="T212" s="184">
        <f>S212*H212</f>
        <v>0</v>
      </c>
      <c r="U212" s="35"/>
      <c r="V212" s="35"/>
      <c r="W212" s="35"/>
      <c r="X212" s="35"/>
      <c r="Y212" s="35"/>
      <c r="Z212" s="35"/>
      <c r="AA212" s="35"/>
      <c r="AB212" s="35"/>
      <c r="AC212" s="35"/>
      <c r="AD212" s="35"/>
      <c r="AE212" s="35"/>
      <c r="AR212" s="185" t="s">
        <v>208</v>
      </c>
      <c r="AT212" s="185" t="s">
        <v>129</v>
      </c>
      <c r="AU212" s="185" t="s">
        <v>78</v>
      </c>
      <c r="AY212" s="18" t="s">
        <v>126</v>
      </c>
      <c r="BE212" s="186">
        <f>IF(N212="základní",J212,0)</f>
        <v>0</v>
      </c>
      <c r="BF212" s="186">
        <f>IF(N212="snížená",J212,0)</f>
        <v>0</v>
      </c>
      <c r="BG212" s="186">
        <f>IF(N212="zákl. přenesená",J212,0)</f>
        <v>0</v>
      </c>
      <c r="BH212" s="186">
        <f>IF(N212="sníž. přenesená",J212,0)</f>
        <v>0</v>
      </c>
      <c r="BI212" s="186">
        <f>IF(N212="nulová",J212,0)</f>
        <v>0</v>
      </c>
      <c r="BJ212" s="18" t="s">
        <v>76</v>
      </c>
      <c r="BK212" s="186">
        <f>ROUND(I212*H212,2)</f>
        <v>0</v>
      </c>
      <c r="BL212" s="18" t="s">
        <v>208</v>
      </c>
      <c r="BM212" s="185" t="s">
        <v>1007</v>
      </c>
    </row>
    <row r="213" spans="1:65" s="2" customFormat="1" ht="11.25">
      <c r="A213" s="35"/>
      <c r="B213" s="36"/>
      <c r="C213" s="37"/>
      <c r="D213" s="187" t="s">
        <v>136</v>
      </c>
      <c r="E213" s="37"/>
      <c r="F213" s="188" t="s">
        <v>853</v>
      </c>
      <c r="G213" s="37"/>
      <c r="H213" s="37"/>
      <c r="I213" s="189"/>
      <c r="J213" s="37"/>
      <c r="K213" s="37"/>
      <c r="L213" s="40"/>
      <c r="M213" s="190"/>
      <c r="N213" s="191"/>
      <c r="O213" s="65"/>
      <c r="P213" s="65"/>
      <c r="Q213" s="65"/>
      <c r="R213" s="65"/>
      <c r="S213" s="65"/>
      <c r="T213" s="66"/>
      <c r="U213" s="35"/>
      <c r="V213" s="35"/>
      <c r="W213" s="35"/>
      <c r="X213" s="35"/>
      <c r="Y213" s="35"/>
      <c r="Z213" s="35"/>
      <c r="AA213" s="35"/>
      <c r="AB213" s="35"/>
      <c r="AC213" s="35"/>
      <c r="AD213" s="35"/>
      <c r="AE213" s="35"/>
      <c r="AT213" s="18" t="s">
        <v>136</v>
      </c>
      <c r="AU213" s="18" t="s">
        <v>78</v>
      </c>
    </row>
    <row r="214" spans="1:65" s="2" customFormat="1" ht="24.2" customHeight="1">
      <c r="A214" s="35"/>
      <c r="B214" s="36"/>
      <c r="C214" s="216" t="s">
        <v>389</v>
      </c>
      <c r="D214" s="216" t="s">
        <v>342</v>
      </c>
      <c r="E214" s="217" t="s">
        <v>854</v>
      </c>
      <c r="F214" s="218" t="s">
        <v>855</v>
      </c>
      <c r="G214" s="219" t="s">
        <v>164</v>
      </c>
      <c r="H214" s="220">
        <v>1</v>
      </c>
      <c r="I214" s="221"/>
      <c r="J214" s="222">
        <f>ROUND(I214*H214,2)</f>
        <v>0</v>
      </c>
      <c r="K214" s="218" t="s">
        <v>133</v>
      </c>
      <c r="L214" s="223"/>
      <c r="M214" s="224" t="s">
        <v>19</v>
      </c>
      <c r="N214" s="225" t="s">
        <v>39</v>
      </c>
      <c r="O214" s="65"/>
      <c r="P214" s="183">
        <f>O214*H214</f>
        <v>0</v>
      </c>
      <c r="Q214" s="183">
        <v>8.0000000000000004E-4</v>
      </c>
      <c r="R214" s="183">
        <f>Q214*H214</f>
        <v>8.0000000000000004E-4</v>
      </c>
      <c r="S214" s="183">
        <v>0</v>
      </c>
      <c r="T214" s="184">
        <f>S214*H214</f>
        <v>0</v>
      </c>
      <c r="U214" s="35"/>
      <c r="V214" s="35"/>
      <c r="W214" s="35"/>
      <c r="X214" s="35"/>
      <c r="Y214" s="35"/>
      <c r="Z214" s="35"/>
      <c r="AA214" s="35"/>
      <c r="AB214" s="35"/>
      <c r="AC214" s="35"/>
      <c r="AD214" s="35"/>
      <c r="AE214" s="35"/>
      <c r="AR214" s="185" t="s">
        <v>301</v>
      </c>
      <c r="AT214" s="185" t="s">
        <v>342</v>
      </c>
      <c r="AU214" s="185" t="s">
        <v>78</v>
      </c>
      <c r="AY214" s="18" t="s">
        <v>126</v>
      </c>
      <c r="BE214" s="186">
        <f>IF(N214="základní",J214,0)</f>
        <v>0</v>
      </c>
      <c r="BF214" s="186">
        <f>IF(N214="snížená",J214,0)</f>
        <v>0</v>
      </c>
      <c r="BG214" s="186">
        <f>IF(N214="zákl. přenesená",J214,0)</f>
        <v>0</v>
      </c>
      <c r="BH214" s="186">
        <f>IF(N214="sníž. přenesená",J214,0)</f>
        <v>0</v>
      </c>
      <c r="BI214" s="186">
        <f>IF(N214="nulová",J214,0)</f>
        <v>0</v>
      </c>
      <c r="BJ214" s="18" t="s">
        <v>76</v>
      </c>
      <c r="BK214" s="186">
        <f>ROUND(I214*H214,2)</f>
        <v>0</v>
      </c>
      <c r="BL214" s="18" t="s">
        <v>208</v>
      </c>
      <c r="BM214" s="185" t="s">
        <v>1008</v>
      </c>
    </row>
    <row r="215" spans="1:65" s="2" customFormat="1" ht="24.2" customHeight="1">
      <c r="A215" s="35"/>
      <c r="B215" s="36"/>
      <c r="C215" s="174" t="s">
        <v>394</v>
      </c>
      <c r="D215" s="174" t="s">
        <v>129</v>
      </c>
      <c r="E215" s="175" t="s">
        <v>857</v>
      </c>
      <c r="F215" s="176" t="s">
        <v>858</v>
      </c>
      <c r="G215" s="177" t="s">
        <v>164</v>
      </c>
      <c r="H215" s="178">
        <v>1</v>
      </c>
      <c r="I215" s="179"/>
      <c r="J215" s="180">
        <f>ROUND(I215*H215,2)</f>
        <v>0</v>
      </c>
      <c r="K215" s="176" t="s">
        <v>133</v>
      </c>
      <c r="L215" s="40"/>
      <c r="M215" s="181" t="s">
        <v>19</v>
      </c>
      <c r="N215" s="182" t="s">
        <v>39</v>
      </c>
      <c r="O215" s="65"/>
      <c r="P215" s="183">
        <f>O215*H215</f>
        <v>0</v>
      </c>
      <c r="Q215" s="183">
        <v>0</v>
      </c>
      <c r="R215" s="183">
        <f>Q215*H215</f>
        <v>0</v>
      </c>
      <c r="S215" s="183">
        <v>0</v>
      </c>
      <c r="T215" s="184">
        <f>S215*H215</f>
        <v>0</v>
      </c>
      <c r="U215" s="35"/>
      <c r="V215" s="35"/>
      <c r="W215" s="35"/>
      <c r="X215" s="35"/>
      <c r="Y215" s="35"/>
      <c r="Z215" s="35"/>
      <c r="AA215" s="35"/>
      <c r="AB215" s="35"/>
      <c r="AC215" s="35"/>
      <c r="AD215" s="35"/>
      <c r="AE215" s="35"/>
      <c r="AR215" s="185" t="s">
        <v>208</v>
      </c>
      <c r="AT215" s="185" t="s">
        <v>129</v>
      </c>
      <c r="AU215" s="185" t="s">
        <v>78</v>
      </c>
      <c r="AY215" s="18" t="s">
        <v>126</v>
      </c>
      <c r="BE215" s="186">
        <f>IF(N215="základní",J215,0)</f>
        <v>0</v>
      </c>
      <c r="BF215" s="186">
        <f>IF(N215="snížená",J215,0)</f>
        <v>0</v>
      </c>
      <c r="BG215" s="186">
        <f>IF(N215="zákl. přenesená",J215,0)</f>
        <v>0</v>
      </c>
      <c r="BH215" s="186">
        <f>IF(N215="sníž. přenesená",J215,0)</f>
        <v>0</v>
      </c>
      <c r="BI215" s="186">
        <f>IF(N215="nulová",J215,0)</f>
        <v>0</v>
      </c>
      <c r="BJ215" s="18" t="s">
        <v>76</v>
      </c>
      <c r="BK215" s="186">
        <f>ROUND(I215*H215,2)</f>
        <v>0</v>
      </c>
      <c r="BL215" s="18" t="s">
        <v>208</v>
      </c>
      <c r="BM215" s="185" t="s">
        <v>1009</v>
      </c>
    </row>
    <row r="216" spans="1:65" s="2" customFormat="1" ht="11.25">
      <c r="A216" s="35"/>
      <c r="B216" s="36"/>
      <c r="C216" s="37"/>
      <c r="D216" s="187" t="s">
        <v>136</v>
      </c>
      <c r="E216" s="37"/>
      <c r="F216" s="188" t="s">
        <v>860</v>
      </c>
      <c r="G216" s="37"/>
      <c r="H216" s="37"/>
      <c r="I216" s="189"/>
      <c r="J216" s="37"/>
      <c r="K216" s="37"/>
      <c r="L216" s="40"/>
      <c r="M216" s="190"/>
      <c r="N216" s="191"/>
      <c r="O216" s="65"/>
      <c r="P216" s="65"/>
      <c r="Q216" s="65"/>
      <c r="R216" s="65"/>
      <c r="S216" s="65"/>
      <c r="T216" s="66"/>
      <c r="U216" s="35"/>
      <c r="V216" s="35"/>
      <c r="W216" s="35"/>
      <c r="X216" s="35"/>
      <c r="Y216" s="35"/>
      <c r="Z216" s="35"/>
      <c r="AA216" s="35"/>
      <c r="AB216" s="35"/>
      <c r="AC216" s="35"/>
      <c r="AD216" s="35"/>
      <c r="AE216" s="35"/>
      <c r="AT216" s="18" t="s">
        <v>136</v>
      </c>
      <c r="AU216" s="18" t="s">
        <v>78</v>
      </c>
    </row>
    <row r="217" spans="1:65" s="12" customFormat="1" ht="22.9" customHeight="1">
      <c r="B217" s="158"/>
      <c r="C217" s="159"/>
      <c r="D217" s="160" t="s">
        <v>67</v>
      </c>
      <c r="E217" s="172" t="s">
        <v>861</v>
      </c>
      <c r="F217" s="172" t="s">
        <v>862</v>
      </c>
      <c r="G217" s="159"/>
      <c r="H217" s="159"/>
      <c r="I217" s="162"/>
      <c r="J217" s="173">
        <f>BK217</f>
        <v>0</v>
      </c>
      <c r="K217" s="159"/>
      <c r="L217" s="164"/>
      <c r="M217" s="165"/>
      <c r="N217" s="166"/>
      <c r="O217" s="166"/>
      <c r="P217" s="167">
        <f>SUM(P218:P224)</f>
        <v>0</v>
      </c>
      <c r="Q217" s="166"/>
      <c r="R217" s="167">
        <f>SUM(R218:R224)</f>
        <v>2.16E-3</v>
      </c>
      <c r="S217" s="166"/>
      <c r="T217" s="168">
        <f>SUM(T218:T224)</f>
        <v>0</v>
      </c>
      <c r="AR217" s="169" t="s">
        <v>78</v>
      </c>
      <c r="AT217" s="170" t="s">
        <v>67</v>
      </c>
      <c r="AU217" s="170" t="s">
        <v>76</v>
      </c>
      <c r="AY217" s="169" t="s">
        <v>126</v>
      </c>
      <c r="BK217" s="171">
        <f>SUM(BK218:BK224)</f>
        <v>0</v>
      </c>
    </row>
    <row r="218" spans="1:65" s="2" customFormat="1" ht="37.9" customHeight="1">
      <c r="A218" s="35"/>
      <c r="B218" s="36"/>
      <c r="C218" s="174" t="s">
        <v>399</v>
      </c>
      <c r="D218" s="174" t="s">
        <v>129</v>
      </c>
      <c r="E218" s="175" t="s">
        <v>870</v>
      </c>
      <c r="F218" s="176" t="s">
        <v>871</v>
      </c>
      <c r="G218" s="177" t="s">
        <v>164</v>
      </c>
      <c r="H218" s="178">
        <v>2</v>
      </c>
      <c r="I218" s="179"/>
      <c r="J218" s="180">
        <f>ROUND(I218*H218,2)</f>
        <v>0</v>
      </c>
      <c r="K218" s="176" t="s">
        <v>133</v>
      </c>
      <c r="L218" s="40"/>
      <c r="M218" s="181" t="s">
        <v>19</v>
      </c>
      <c r="N218" s="182" t="s">
        <v>39</v>
      </c>
      <c r="O218" s="65"/>
      <c r="P218" s="183">
        <f>O218*H218</f>
        <v>0</v>
      </c>
      <c r="Q218" s="183">
        <v>0</v>
      </c>
      <c r="R218" s="183">
        <f>Q218*H218</f>
        <v>0</v>
      </c>
      <c r="S218" s="183">
        <v>0</v>
      </c>
      <c r="T218" s="184">
        <f>S218*H218</f>
        <v>0</v>
      </c>
      <c r="U218" s="35"/>
      <c r="V218" s="35"/>
      <c r="W218" s="35"/>
      <c r="X218" s="35"/>
      <c r="Y218" s="35"/>
      <c r="Z218" s="35"/>
      <c r="AA218" s="35"/>
      <c r="AB218" s="35"/>
      <c r="AC218" s="35"/>
      <c r="AD218" s="35"/>
      <c r="AE218" s="35"/>
      <c r="AR218" s="185" t="s">
        <v>208</v>
      </c>
      <c r="AT218" s="185" t="s">
        <v>129</v>
      </c>
      <c r="AU218" s="185" t="s">
        <v>78</v>
      </c>
      <c r="AY218" s="18" t="s">
        <v>126</v>
      </c>
      <c r="BE218" s="186">
        <f>IF(N218="základní",J218,0)</f>
        <v>0</v>
      </c>
      <c r="BF218" s="186">
        <f>IF(N218="snížená",J218,0)</f>
        <v>0</v>
      </c>
      <c r="BG218" s="186">
        <f>IF(N218="zákl. přenesená",J218,0)</f>
        <v>0</v>
      </c>
      <c r="BH218" s="186">
        <f>IF(N218="sníž. přenesená",J218,0)</f>
        <v>0</v>
      </c>
      <c r="BI218" s="186">
        <f>IF(N218="nulová",J218,0)</f>
        <v>0</v>
      </c>
      <c r="BJ218" s="18" t="s">
        <v>76</v>
      </c>
      <c r="BK218" s="186">
        <f>ROUND(I218*H218,2)</f>
        <v>0</v>
      </c>
      <c r="BL218" s="18" t="s">
        <v>208</v>
      </c>
      <c r="BM218" s="185" t="s">
        <v>1010</v>
      </c>
    </row>
    <row r="219" spans="1:65" s="2" customFormat="1" ht="11.25">
      <c r="A219" s="35"/>
      <c r="B219" s="36"/>
      <c r="C219" s="37"/>
      <c r="D219" s="187" t="s">
        <v>136</v>
      </c>
      <c r="E219" s="37"/>
      <c r="F219" s="188" t="s">
        <v>873</v>
      </c>
      <c r="G219" s="37"/>
      <c r="H219" s="37"/>
      <c r="I219" s="189"/>
      <c r="J219" s="37"/>
      <c r="K219" s="37"/>
      <c r="L219" s="40"/>
      <c r="M219" s="190"/>
      <c r="N219" s="191"/>
      <c r="O219" s="65"/>
      <c r="P219" s="65"/>
      <c r="Q219" s="65"/>
      <c r="R219" s="65"/>
      <c r="S219" s="65"/>
      <c r="T219" s="66"/>
      <c r="U219" s="35"/>
      <c r="V219" s="35"/>
      <c r="W219" s="35"/>
      <c r="X219" s="35"/>
      <c r="Y219" s="35"/>
      <c r="Z219" s="35"/>
      <c r="AA219" s="35"/>
      <c r="AB219" s="35"/>
      <c r="AC219" s="35"/>
      <c r="AD219" s="35"/>
      <c r="AE219" s="35"/>
      <c r="AT219" s="18" t="s">
        <v>136</v>
      </c>
      <c r="AU219" s="18" t="s">
        <v>78</v>
      </c>
    </row>
    <row r="220" spans="1:65" s="13" customFormat="1" ht="11.25">
      <c r="B220" s="192"/>
      <c r="C220" s="193"/>
      <c r="D220" s="194" t="s">
        <v>223</v>
      </c>
      <c r="E220" s="195" t="s">
        <v>19</v>
      </c>
      <c r="F220" s="196" t="s">
        <v>78</v>
      </c>
      <c r="G220" s="193"/>
      <c r="H220" s="197">
        <v>2</v>
      </c>
      <c r="I220" s="198"/>
      <c r="J220" s="193"/>
      <c r="K220" s="193"/>
      <c r="L220" s="199"/>
      <c r="M220" s="200"/>
      <c r="N220" s="201"/>
      <c r="O220" s="201"/>
      <c r="P220" s="201"/>
      <c r="Q220" s="201"/>
      <c r="R220" s="201"/>
      <c r="S220" s="201"/>
      <c r="T220" s="202"/>
      <c r="AT220" s="203" t="s">
        <v>223</v>
      </c>
      <c r="AU220" s="203" t="s">
        <v>78</v>
      </c>
      <c r="AV220" s="13" t="s">
        <v>78</v>
      </c>
      <c r="AW220" s="13" t="s">
        <v>30</v>
      </c>
      <c r="AX220" s="13" t="s">
        <v>76</v>
      </c>
      <c r="AY220" s="203" t="s">
        <v>126</v>
      </c>
    </row>
    <row r="221" spans="1:65" s="2" customFormat="1" ht="21.75" customHeight="1">
      <c r="A221" s="35"/>
      <c r="B221" s="36"/>
      <c r="C221" s="216" t="s">
        <v>404</v>
      </c>
      <c r="D221" s="216" t="s">
        <v>342</v>
      </c>
      <c r="E221" s="217" t="s">
        <v>874</v>
      </c>
      <c r="F221" s="218" t="s">
        <v>875</v>
      </c>
      <c r="G221" s="219" t="s">
        <v>175</v>
      </c>
      <c r="H221" s="220">
        <v>1.2</v>
      </c>
      <c r="I221" s="221"/>
      <c r="J221" s="222">
        <f>ROUND(I221*H221,2)</f>
        <v>0</v>
      </c>
      <c r="K221" s="218" t="s">
        <v>133</v>
      </c>
      <c r="L221" s="223"/>
      <c r="M221" s="224" t="s">
        <v>19</v>
      </c>
      <c r="N221" s="225" t="s">
        <v>39</v>
      </c>
      <c r="O221" s="65"/>
      <c r="P221" s="183">
        <f>O221*H221</f>
        <v>0</v>
      </c>
      <c r="Q221" s="183">
        <v>1.8E-3</v>
      </c>
      <c r="R221" s="183">
        <f>Q221*H221</f>
        <v>2.16E-3</v>
      </c>
      <c r="S221" s="183">
        <v>0</v>
      </c>
      <c r="T221" s="184">
        <f>S221*H221</f>
        <v>0</v>
      </c>
      <c r="U221" s="35"/>
      <c r="V221" s="35"/>
      <c r="W221" s="35"/>
      <c r="X221" s="35"/>
      <c r="Y221" s="35"/>
      <c r="Z221" s="35"/>
      <c r="AA221" s="35"/>
      <c r="AB221" s="35"/>
      <c r="AC221" s="35"/>
      <c r="AD221" s="35"/>
      <c r="AE221" s="35"/>
      <c r="AR221" s="185" t="s">
        <v>301</v>
      </c>
      <c r="AT221" s="185" t="s">
        <v>342</v>
      </c>
      <c r="AU221" s="185" t="s">
        <v>78</v>
      </c>
      <c r="AY221" s="18" t="s">
        <v>126</v>
      </c>
      <c r="BE221" s="186">
        <f>IF(N221="základní",J221,0)</f>
        <v>0</v>
      </c>
      <c r="BF221" s="186">
        <f>IF(N221="snížená",J221,0)</f>
        <v>0</v>
      </c>
      <c r="BG221" s="186">
        <f>IF(N221="zákl. přenesená",J221,0)</f>
        <v>0</v>
      </c>
      <c r="BH221" s="186">
        <f>IF(N221="sníž. přenesená",J221,0)</f>
        <v>0</v>
      </c>
      <c r="BI221" s="186">
        <f>IF(N221="nulová",J221,0)</f>
        <v>0</v>
      </c>
      <c r="BJ221" s="18" t="s">
        <v>76</v>
      </c>
      <c r="BK221" s="186">
        <f>ROUND(I221*H221,2)</f>
        <v>0</v>
      </c>
      <c r="BL221" s="18" t="s">
        <v>208</v>
      </c>
      <c r="BM221" s="185" t="s">
        <v>1011</v>
      </c>
    </row>
    <row r="222" spans="1:65" s="13" customFormat="1" ht="11.25">
      <c r="B222" s="192"/>
      <c r="C222" s="193"/>
      <c r="D222" s="194" t="s">
        <v>223</v>
      </c>
      <c r="E222" s="195" t="s">
        <v>19</v>
      </c>
      <c r="F222" s="196" t="s">
        <v>1012</v>
      </c>
      <c r="G222" s="193"/>
      <c r="H222" s="197">
        <v>1.2</v>
      </c>
      <c r="I222" s="198"/>
      <c r="J222" s="193"/>
      <c r="K222" s="193"/>
      <c r="L222" s="199"/>
      <c r="M222" s="200"/>
      <c r="N222" s="201"/>
      <c r="O222" s="201"/>
      <c r="P222" s="201"/>
      <c r="Q222" s="201"/>
      <c r="R222" s="201"/>
      <c r="S222" s="201"/>
      <c r="T222" s="202"/>
      <c r="AT222" s="203" t="s">
        <v>223</v>
      </c>
      <c r="AU222" s="203" t="s">
        <v>78</v>
      </c>
      <c r="AV222" s="13" t="s">
        <v>78</v>
      </c>
      <c r="AW222" s="13" t="s">
        <v>30</v>
      </c>
      <c r="AX222" s="13" t="s">
        <v>76</v>
      </c>
      <c r="AY222" s="203" t="s">
        <v>126</v>
      </c>
    </row>
    <row r="223" spans="1:65" s="2" customFormat="1" ht="44.25" customHeight="1">
      <c r="A223" s="35"/>
      <c r="B223" s="36"/>
      <c r="C223" s="174" t="s">
        <v>409</v>
      </c>
      <c r="D223" s="174" t="s">
        <v>129</v>
      </c>
      <c r="E223" s="175" t="s">
        <v>877</v>
      </c>
      <c r="F223" s="176" t="s">
        <v>878</v>
      </c>
      <c r="G223" s="177" t="s">
        <v>235</v>
      </c>
      <c r="H223" s="178">
        <v>2E-3</v>
      </c>
      <c r="I223" s="179"/>
      <c r="J223" s="180">
        <f>ROUND(I223*H223,2)</f>
        <v>0</v>
      </c>
      <c r="K223" s="176" t="s">
        <v>133</v>
      </c>
      <c r="L223" s="40"/>
      <c r="M223" s="181" t="s">
        <v>19</v>
      </c>
      <c r="N223" s="182" t="s">
        <v>39</v>
      </c>
      <c r="O223" s="65"/>
      <c r="P223" s="183">
        <f>O223*H223</f>
        <v>0</v>
      </c>
      <c r="Q223" s="183">
        <v>0</v>
      </c>
      <c r="R223" s="183">
        <f>Q223*H223</f>
        <v>0</v>
      </c>
      <c r="S223" s="183">
        <v>0</v>
      </c>
      <c r="T223" s="184">
        <f>S223*H223</f>
        <v>0</v>
      </c>
      <c r="U223" s="35"/>
      <c r="V223" s="35"/>
      <c r="W223" s="35"/>
      <c r="X223" s="35"/>
      <c r="Y223" s="35"/>
      <c r="Z223" s="35"/>
      <c r="AA223" s="35"/>
      <c r="AB223" s="35"/>
      <c r="AC223" s="35"/>
      <c r="AD223" s="35"/>
      <c r="AE223" s="35"/>
      <c r="AR223" s="185" t="s">
        <v>208</v>
      </c>
      <c r="AT223" s="185" t="s">
        <v>129</v>
      </c>
      <c r="AU223" s="185" t="s">
        <v>78</v>
      </c>
      <c r="AY223" s="18" t="s">
        <v>126</v>
      </c>
      <c r="BE223" s="186">
        <f>IF(N223="základní",J223,0)</f>
        <v>0</v>
      </c>
      <c r="BF223" s="186">
        <f>IF(N223="snížená",J223,0)</f>
        <v>0</v>
      </c>
      <c r="BG223" s="186">
        <f>IF(N223="zákl. přenesená",J223,0)</f>
        <v>0</v>
      </c>
      <c r="BH223" s="186">
        <f>IF(N223="sníž. přenesená",J223,0)</f>
        <v>0</v>
      </c>
      <c r="BI223" s="186">
        <f>IF(N223="nulová",J223,0)</f>
        <v>0</v>
      </c>
      <c r="BJ223" s="18" t="s">
        <v>76</v>
      </c>
      <c r="BK223" s="186">
        <f>ROUND(I223*H223,2)</f>
        <v>0</v>
      </c>
      <c r="BL223" s="18" t="s">
        <v>208</v>
      </c>
      <c r="BM223" s="185" t="s">
        <v>1013</v>
      </c>
    </row>
    <row r="224" spans="1:65" s="2" customFormat="1" ht="11.25">
      <c r="A224" s="35"/>
      <c r="B224" s="36"/>
      <c r="C224" s="37"/>
      <c r="D224" s="187" t="s">
        <v>136</v>
      </c>
      <c r="E224" s="37"/>
      <c r="F224" s="188" t="s">
        <v>880</v>
      </c>
      <c r="G224" s="37"/>
      <c r="H224" s="37"/>
      <c r="I224" s="189"/>
      <c r="J224" s="37"/>
      <c r="K224" s="37"/>
      <c r="L224" s="40"/>
      <c r="M224" s="190"/>
      <c r="N224" s="191"/>
      <c r="O224" s="65"/>
      <c r="P224" s="65"/>
      <c r="Q224" s="65"/>
      <c r="R224" s="65"/>
      <c r="S224" s="65"/>
      <c r="T224" s="66"/>
      <c r="U224" s="35"/>
      <c r="V224" s="35"/>
      <c r="W224" s="35"/>
      <c r="X224" s="35"/>
      <c r="Y224" s="35"/>
      <c r="Z224" s="35"/>
      <c r="AA224" s="35"/>
      <c r="AB224" s="35"/>
      <c r="AC224" s="35"/>
      <c r="AD224" s="35"/>
      <c r="AE224" s="35"/>
      <c r="AT224" s="18" t="s">
        <v>136</v>
      </c>
      <c r="AU224" s="18" t="s">
        <v>78</v>
      </c>
    </row>
    <row r="225" spans="1:65" s="12" customFormat="1" ht="22.9" customHeight="1">
      <c r="B225" s="158"/>
      <c r="C225" s="159"/>
      <c r="D225" s="160" t="s">
        <v>67</v>
      </c>
      <c r="E225" s="172" t="s">
        <v>483</v>
      </c>
      <c r="F225" s="172" t="s">
        <v>484</v>
      </c>
      <c r="G225" s="159"/>
      <c r="H225" s="159"/>
      <c r="I225" s="162"/>
      <c r="J225" s="173">
        <f>BK225</f>
        <v>0</v>
      </c>
      <c r="K225" s="159"/>
      <c r="L225" s="164"/>
      <c r="M225" s="165"/>
      <c r="N225" s="166"/>
      <c r="O225" s="166"/>
      <c r="P225" s="167">
        <f>SUM(P226:P256)</f>
        <v>0</v>
      </c>
      <c r="Q225" s="166"/>
      <c r="R225" s="167">
        <f>SUM(R226:R256)</f>
        <v>0.26212225</v>
      </c>
      <c r="S225" s="166"/>
      <c r="T225" s="168">
        <f>SUM(T226:T256)</f>
        <v>0.56846694999999992</v>
      </c>
      <c r="AR225" s="169" t="s">
        <v>78</v>
      </c>
      <c r="AT225" s="170" t="s">
        <v>67</v>
      </c>
      <c r="AU225" s="170" t="s">
        <v>76</v>
      </c>
      <c r="AY225" s="169" t="s">
        <v>126</v>
      </c>
      <c r="BK225" s="171">
        <f>SUM(BK226:BK256)</f>
        <v>0</v>
      </c>
    </row>
    <row r="226" spans="1:65" s="2" customFormat="1" ht="24.2" customHeight="1">
      <c r="A226" s="35"/>
      <c r="B226" s="36"/>
      <c r="C226" s="174" t="s">
        <v>414</v>
      </c>
      <c r="D226" s="174" t="s">
        <v>129</v>
      </c>
      <c r="E226" s="175" t="s">
        <v>491</v>
      </c>
      <c r="F226" s="176" t="s">
        <v>492</v>
      </c>
      <c r="G226" s="177" t="s">
        <v>132</v>
      </c>
      <c r="H226" s="178">
        <v>6.835</v>
      </c>
      <c r="I226" s="179"/>
      <c r="J226" s="180">
        <f>ROUND(I226*H226,2)</f>
        <v>0</v>
      </c>
      <c r="K226" s="176" t="s">
        <v>133</v>
      </c>
      <c r="L226" s="40"/>
      <c r="M226" s="181" t="s">
        <v>19</v>
      </c>
      <c r="N226" s="182" t="s">
        <v>39</v>
      </c>
      <c r="O226" s="65"/>
      <c r="P226" s="183">
        <f>O226*H226</f>
        <v>0</v>
      </c>
      <c r="Q226" s="183">
        <v>2.9999999999999997E-4</v>
      </c>
      <c r="R226" s="183">
        <f>Q226*H226</f>
        <v>2.0504999999999998E-3</v>
      </c>
      <c r="S226" s="183">
        <v>0</v>
      </c>
      <c r="T226" s="184">
        <f>S226*H226</f>
        <v>0</v>
      </c>
      <c r="U226" s="35"/>
      <c r="V226" s="35"/>
      <c r="W226" s="35"/>
      <c r="X226" s="35"/>
      <c r="Y226" s="35"/>
      <c r="Z226" s="35"/>
      <c r="AA226" s="35"/>
      <c r="AB226" s="35"/>
      <c r="AC226" s="35"/>
      <c r="AD226" s="35"/>
      <c r="AE226" s="35"/>
      <c r="AR226" s="185" t="s">
        <v>208</v>
      </c>
      <c r="AT226" s="185" t="s">
        <v>129</v>
      </c>
      <c r="AU226" s="185" t="s">
        <v>78</v>
      </c>
      <c r="AY226" s="18" t="s">
        <v>126</v>
      </c>
      <c r="BE226" s="186">
        <f>IF(N226="základní",J226,0)</f>
        <v>0</v>
      </c>
      <c r="BF226" s="186">
        <f>IF(N226="snížená",J226,0)</f>
        <v>0</v>
      </c>
      <c r="BG226" s="186">
        <f>IF(N226="zákl. přenesená",J226,0)</f>
        <v>0</v>
      </c>
      <c r="BH226" s="186">
        <f>IF(N226="sníž. přenesená",J226,0)</f>
        <v>0</v>
      </c>
      <c r="BI226" s="186">
        <f>IF(N226="nulová",J226,0)</f>
        <v>0</v>
      </c>
      <c r="BJ226" s="18" t="s">
        <v>76</v>
      </c>
      <c r="BK226" s="186">
        <f>ROUND(I226*H226,2)</f>
        <v>0</v>
      </c>
      <c r="BL226" s="18" t="s">
        <v>208</v>
      </c>
      <c r="BM226" s="185" t="s">
        <v>1014</v>
      </c>
    </row>
    <row r="227" spans="1:65" s="2" customFormat="1" ht="11.25">
      <c r="A227" s="35"/>
      <c r="B227" s="36"/>
      <c r="C227" s="37"/>
      <c r="D227" s="187" t="s">
        <v>136</v>
      </c>
      <c r="E227" s="37"/>
      <c r="F227" s="188" t="s">
        <v>494</v>
      </c>
      <c r="G227" s="37"/>
      <c r="H227" s="37"/>
      <c r="I227" s="189"/>
      <c r="J227" s="37"/>
      <c r="K227" s="37"/>
      <c r="L227" s="40"/>
      <c r="M227" s="190"/>
      <c r="N227" s="191"/>
      <c r="O227" s="65"/>
      <c r="P227" s="65"/>
      <c r="Q227" s="65"/>
      <c r="R227" s="65"/>
      <c r="S227" s="65"/>
      <c r="T227" s="66"/>
      <c r="U227" s="35"/>
      <c r="V227" s="35"/>
      <c r="W227" s="35"/>
      <c r="X227" s="35"/>
      <c r="Y227" s="35"/>
      <c r="Z227" s="35"/>
      <c r="AA227" s="35"/>
      <c r="AB227" s="35"/>
      <c r="AC227" s="35"/>
      <c r="AD227" s="35"/>
      <c r="AE227" s="35"/>
      <c r="AT227" s="18" t="s">
        <v>136</v>
      </c>
      <c r="AU227" s="18" t="s">
        <v>78</v>
      </c>
    </row>
    <row r="228" spans="1:65" s="13" customFormat="1" ht="11.25">
      <c r="B228" s="192"/>
      <c r="C228" s="193"/>
      <c r="D228" s="194" t="s">
        <v>223</v>
      </c>
      <c r="E228" s="195" t="s">
        <v>19</v>
      </c>
      <c r="F228" s="196" t="s">
        <v>1015</v>
      </c>
      <c r="G228" s="193"/>
      <c r="H228" s="197">
        <v>3.8450000000000002</v>
      </c>
      <c r="I228" s="198"/>
      <c r="J228" s="193"/>
      <c r="K228" s="193"/>
      <c r="L228" s="199"/>
      <c r="M228" s="200"/>
      <c r="N228" s="201"/>
      <c r="O228" s="201"/>
      <c r="P228" s="201"/>
      <c r="Q228" s="201"/>
      <c r="R228" s="201"/>
      <c r="S228" s="201"/>
      <c r="T228" s="202"/>
      <c r="AT228" s="203" t="s">
        <v>223</v>
      </c>
      <c r="AU228" s="203" t="s">
        <v>78</v>
      </c>
      <c r="AV228" s="13" t="s">
        <v>78</v>
      </c>
      <c r="AW228" s="13" t="s">
        <v>30</v>
      </c>
      <c r="AX228" s="13" t="s">
        <v>68</v>
      </c>
      <c r="AY228" s="203" t="s">
        <v>126</v>
      </c>
    </row>
    <row r="229" spans="1:65" s="13" customFormat="1" ht="11.25">
      <c r="B229" s="192"/>
      <c r="C229" s="193"/>
      <c r="D229" s="194" t="s">
        <v>223</v>
      </c>
      <c r="E229" s="195" t="s">
        <v>19</v>
      </c>
      <c r="F229" s="196" t="s">
        <v>1016</v>
      </c>
      <c r="G229" s="193"/>
      <c r="H229" s="197">
        <v>2.99</v>
      </c>
      <c r="I229" s="198"/>
      <c r="J229" s="193"/>
      <c r="K229" s="193"/>
      <c r="L229" s="199"/>
      <c r="M229" s="200"/>
      <c r="N229" s="201"/>
      <c r="O229" s="201"/>
      <c r="P229" s="201"/>
      <c r="Q229" s="201"/>
      <c r="R229" s="201"/>
      <c r="S229" s="201"/>
      <c r="T229" s="202"/>
      <c r="AT229" s="203" t="s">
        <v>223</v>
      </c>
      <c r="AU229" s="203" t="s">
        <v>78</v>
      </c>
      <c r="AV229" s="13" t="s">
        <v>78</v>
      </c>
      <c r="AW229" s="13" t="s">
        <v>30</v>
      </c>
      <c r="AX229" s="13" t="s">
        <v>68</v>
      </c>
      <c r="AY229" s="203" t="s">
        <v>126</v>
      </c>
    </row>
    <row r="230" spans="1:65" s="14" customFormat="1" ht="11.25">
      <c r="B230" s="204"/>
      <c r="C230" s="205"/>
      <c r="D230" s="194" t="s">
        <v>223</v>
      </c>
      <c r="E230" s="206" t="s">
        <v>19</v>
      </c>
      <c r="F230" s="207" t="s">
        <v>280</v>
      </c>
      <c r="G230" s="205"/>
      <c r="H230" s="208">
        <v>6.8350000000000009</v>
      </c>
      <c r="I230" s="209"/>
      <c r="J230" s="205"/>
      <c r="K230" s="205"/>
      <c r="L230" s="210"/>
      <c r="M230" s="211"/>
      <c r="N230" s="212"/>
      <c r="O230" s="212"/>
      <c r="P230" s="212"/>
      <c r="Q230" s="212"/>
      <c r="R230" s="212"/>
      <c r="S230" s="212"/>
      <c r="T230" s="213"/>
      <c r="AT230" s="214" t="s">
        <v>223</v>
      </c>
      <c r="AU230" s="214" t="s">
        <v>78</v>
      </c>
      <c r="AV230" s="14" t="s">
        <v>134</v>
      </c>
      <c r="AW230" s="14" t="s">
        <v>30</v>
      </c>
      <c r="AX230" s="14" t="s">
        <v>76</v>
      </c>
      <c r="AY230" s="214" t="s">
        <v>126</v>
      </c>
    </row>
    <row r="231" spans="1:65" s="2" customFormat="1" ht="37.9" customHeight="1">
      <c r="A231" s="35"/>
      <c r="B231" s="36"/>
      <c r="C231" s="174" t="s">
        <v>419</v>
      </c>
      <c r="D231" s="174" t="s">
        <v>129</v>
      </c>
      <c r="E231" s="175" t="s">
        <v>882</v>
      </c>
      <c r="F231" s="176" t="s">
        <v>883</v>
      </c>
      <c r="G231" s="177" t="s">
        <v>132</v>
      </c>
      <c r="H231" s="178">
        <v>6.835</v>
      </c>
      <c r="I231" s="179"/>
      <c r="J231" s="180">
        <f>ROUND(I231*H231,2)</f>
        <v>0</v>
      </c>
      <c r="K231" s="176" t="s">
        <v>133</v>
      </c>
      <c r="L231" s="40"/>
      <c r="M231" s="181" t="s">
        <v>19</v>
      </c>
      <c r="N231" s="182" t="s">
        <v>39</v>
      </c>
      <c r="O231" s="65"/>
      <c r="P231" s="183">
        <f>O231*H231</f>
        <v>0</v>
      </c>
      <c r="Q231" s="183">
        <v>4.5500000000000002E-3</v>
      </c>
      <c r="R231" s="183">
        <f>Q231*H231</f>
        <v>3.1099250000000002E-2</v>
      </c>
      <c r="S231" s="183">
        <v>0</v>
      </c>
      <c r="T231" s="184">
        <f>S231*H231</f>
        <v>0</v>
      </c>
      <c r="U231" s="35"/>
      <c r="V231" s="35"/>
      <c r="W231" s="35"/>
      <c r="X231" s="35"/>
      <c r="Y231" s="35"/>
      <c r="Z231" s="35"/>
      <c r="AA231" s="35"/>
      <c r="AB231" s="35"/>
      <c r="AC231" s="35"/>
      <c r="AD231" s="35"/>
      <c r="AE231" s="35"/>
      <c r="AR231" s="185" t="s">
        <v>208</v>
      </c>
      <c r="AT231" s="185" t="s">
        <v>129</v>
      </c>
      <c r="AU231" s="185" t="s">
        <v>78</v>
      </c>
      <c r="AY231" s="18" t="s">
        <v>126</v>
      </c>
      <c r="BE231" s="186">
        <f>IF(N231="základní",J231,0)</f>
        <v>0</v>
      </c>
      <c r="BF231" s="186">
        <f>IF(N231="snížená",J231,0)</f>
        <v>0</v>
      </c>
      <c r="BG231" s="186">
        <f>IF(N231="zákl. přenesená",J231,0)</f>
        <v>0</v>
      </c>
      <c r="BH231" s="186">
        <f>IF(N231="sníž. přenesená",J231,0)</f>
        <v>0</v>
      </c>
      <c r="BI231" s="186">
        <f>IF(N231="nulová",J231,0)</f>
        <v>0</v>
      </c>
      <c r="BJ231" s="18" t="s">
        <v>76</v>
      </c>
      <c r="BK231" s="186">
        <f>ROUND(I231*H231,2)</f>
        <v>0</v>
      </c>
      <c r="BL231" s="18" t="s">
        <v>208</v>
      </c>
      <c r="BM231" s="185" t="s">
        <v>1017</v>
      </c>
    </row>
    <row r="232" spans="1:65" s="2" customFormat="1" ht="11.25">
      <c r="A232" s="35"/>
      <c r="B232" s="36"/>
      <c r="C232" s="37"/>
      <c r="D232" s="187" t="s">
        <v>136</v>
      </c>
      <c r="E232" s="37"/>
      <c r="F232" s="188" t="s">
        <v>885</v>
      </c>
      <c r="G232" s="37"/>
      <c r="H232" s="37"/>
      <c r="I232" s="189"/>
      <c r="J232" s="37"/>
      <c r="K232" s="37"/>
      <c r="L232" s="40"/>
      <c r="M232" s="190"/>
      <c r="N232" s="191"/>
      <c r="O232" s="65"/>
      <c r="P232" s="65"/>
      <c r="Q232" s="65"/>
      <c r="R232" s="65"/>
      <c r="S232" s="65"/>
      <c r="T232" s="66"/>
      <c r="U232" s="35"/>
      <c r="V232" s="35"/>
      <c r="W232" s="35"/>
      <c r="X232" s="35"/>
      <c r="Y232" s="35"/>
      <c r="Z232" s="35"/>
      <c r="AA232" s="35"/>
      <c r="AB232" s="35"/>
      <c r="AC232" s="35"/>
      <c r="AD232" s="35"/>
      <c r="AE232" s="35"/>
      <c r="AT232" s="18" t="s">
        <v>136</v>
      </c>
      <c r="AU232" s="18" t="s">
        <v>78</v>
      </c>
    </row>
    <row r="233" spans="1:65" s="13" customFormat="1" ht="11.25">
      <c r="B233" s="192"/>
      <c r="C233" s="193"/>
      <c r="D233" s="194" t="s">
        <v>223</v>
      </c>
      <c r="E233" s="195" t="s">
        <v>19</v>
      </c>
      <c r="F233" s="196" t="s">
        <v>1015</v>
      </c>
      <c r="G233" s="193"/>
      <c r="H233" s="197">
        <v>3.8450000000000002</v>
      </c>
      <c r="I233" s="198"/>
      <c r="J233" s="193"/>
      <c r="K233" s="193"/>
      <c r="L233" s="199"/>
      <c r="M233" s="200"/>
      <c r="N233" s="201"/>
      <c r="O233" s="201"/>
      <c r="P233" s="201"/>
      <c r="Q233" s="201"/>
      <c r="R233" s="201"/>
      <c r="S233" s="201"/>
      <c r="T233" s="202"/>
      <c r="AT233" s="203" t="s">
        <v>223</v>
      </c>
      <c r="AU233" s="203" t="s">
        <v>78</v>
      </c>
      <c r="AV233" s="13" t="s">
        <v>78</v>
      </c>
      <c r="AW233" s="13" t="s">
        <v>30</v>
      </c>
      <c r="AX233" s="13" t="s">
        <v>68</v>
      </c>
      <c r="AY233" s="203" t="s">
        <v>126</v>
      </c>
    </row>
    <row r="234" spans="1:65" s="13" customFormat="1" ht="11.25">
      <c r="B234" s="192"/>
      <c r="C234" s="193"/>
      <c r="D234" s="194" t="s">
        <v>223</v>
      </c>
      <c r="E234" s="195" t="s">
        <v>19</v>
      </c>
      <c r="F234" s="196" t="s">
        <v>1016</v>
      </c>
      <c r="G234" s="193"/>
      <c r="H234" s="197">
        <v>2.99</v>
      </c>
      <c r="I234" s="198"/>
      <c r="J234" s="193"/>
      <c r="K234" s="193"/>
      <c r="L234" s="199"/>
      <c r="M234" s="200"/>
      <c r="N234" s="201"/>
      <c r="O234" s="201"/>
      <c r="P234" s="201"/>
      <c r="Q234" s="201"/>
      <c r="R234" s="201"/>
      <c r="S234" s="201"/>
      <c r="T234" s="202"/>
      <c r="AT234" s="203" t="s">
        <v>223</v>
      </c>
      <c r="AU234" s="203" t="s">
        <v>78</v>
      </c>
      <c r="AV234" s="13" t="s">
        <v>78</v>
      </c>
      <c r="AW234" s="13" t="s">
        <v>30</v>
      </c>
      <c r="AX234" s="13" t="s">
        <v>68</v>
      </c>
      <c r="AY234" s="203" t="s">
        <v>126</v>
      </c>
    </row>
    <row r="235" spans="1:65" s="14" customFormat="1" ht="11.25">
      <c r="B235" s="204"/>
      <c r="C235" s="205"/>
      <c r="D235" s="194" t="s">
        <v>223</v>
      </c>
      <c r="E235" s="206" t="s">
        <v>19</v>
      </c>
      <c r="F235" s="207" t="s">
        <v>280</v>
      </c>
      <c r="G235" s="205"/>
      <c r="H235" s="208">
        <v>6.8350000000000009</v>
      </c>
      <c r="I235" s="209"/>
      <c r="J235" s="205"/>
      <c r="K235" s="205"/>
      <c r="L235" s="210"/>
      <c r="M235" s="211"/>
      <c r="N235" s="212"/>
      <c r="O235" s="212"/>
      <c r="P235" s="212"/>
      <c r="Q235" s="212"/>
      <c r="R235" s="212"/>
      <c r="S235" s="212"/>
      <c r="T235" s="213"/>
      <c r="AT235" s="214" t="s">
        <v>223</v>
      </c>
      <c r="AU235" s="214" t="s">
        <v>78</v>
      </c>
      <c r="AV235" s="14" t="s">
        <v>134</v>
      </c>
      <c r="AW235" s="14" t="s">
        <v>30</v>
      </c>
      <c r="AX235" s="14" t="s">
        <v>76</v>
      </c>
      <c r="AY235" s="214" t="s">
        <v>126</v>
      </c>
    </row>
    <row r="236" spans="1:65" s="2" customFormat="1" ht="24.2" customHeight="1">
      <c r="A236" s="35"/>
      <c r="B236" s="36"/>
      <c r="C236" s="174" t="s">
        <v>424</v>
      </c>
      <c r="D236" s="174" t="s">
        <v>129</v>
      </c>
      <c r="E236" s="175" t="s">
        <v>1018</v>
      </c>
      <c r="F236" s="176" t="s">
        <v>1019</v>
      </c>
      <c r="G236" s="177" t="s">
        <v>132</v>
      </c>
      <c r="H236" s="178">
        <v>6.835</v>
      </c>
      <c r="I236" s="179"/>
      <c r="J236" s="180">
        <f>ROUND(I236*H236,2)</f>
        <v>0</v>
      </c>
      <c r="K236" s="176" t="s">
        <v>133</v>
      </c>
      <c r="L236" s="40"/>
      <c r="M236" s="181" t="s">
        <v>19</v>
      </c>
      <c r="N236" s="182" t="s">
        <v>39</v>
      </c>
      <c r="O236" s="65"/>
      <c r="P236" s="183">
        <f>O236*H236</f>
        <v>0</v>
      </c>
      <c r="Q236" s="183">
        <v>0</v>
      </c>
      <c r="R236" s="183">
        <f>Q236*H236</f>
        <v>0</v>
      </c>
      <c r="S236" s="183">
        <v>8.3169999999999994E-2</v>
      </c>
      <c r="T236" s="184">
        <f>S236*H236</f>
        <v>0.56846694999999992</v>
      </c>
      <c r="U236" s="35"/>
      <c r="V236" s="35"/>
      <c r="W236" s="35"/>
      <c r="X236" s="35"/>
      <c r="Y236" s="35"/>
      <c r="Z236" s="35"/>
      <c r="AA236" s="35"/>
      <c r="AB236" s="35"/>
      <c r="AC236" s="35"/>
      <c r="AD236" s="35"/>
      <c r="AE236" s="35"/>
      <c r="AR236" s="185" t="s">
        <v>208</v>
      </c>
      <c r="AT236" s="185" t="s">
        <v>129</v>
      </c>
      <c r="AU236" s="185" t="s">
        <v>78</v>
      </c>
      <c r="AY236" s="18" t="s">
        <v>126</v>
      </c>
      <c r="BE236" s="186">
        <f>IF(N236="základní",J236,0)</f>
        <v>0</v>
      </c>
      <c r="BF236" s="186">
        <f>IF(N236="snížená",J236,0)</f>
        <v>0</v>
      </c>
      <c r="BG236" s="186">
        <f>IF(N236="zákl. přenesená",J236,0)</f>
        <v>0</v>
      </c>
      <c r="BH236" s="186">
        <f>IF(N236="sníž. přenesená",J236,0)</f>
        <v>0</v>
      </c>
      <c r="BI236" s="186">
        <f>IF(N236="nulová",J236,0)</f>
        <v>0</v>
      </c>
      <c r="BJ236" s="18" t="s">
        <v>76</v>
      </c>
      <c r="BK236" s="186">
        <f>ROUND(I236*H236,2)</f>
        <v>0</v>
      </c>
      <c r="BL236" s="18" t="s">
        <v>208</v>
      </c>
      <c r="BM236" s="185" t="s">
        <v>1020</v>
      </c>
    </row>
    <row r="237" spans="1:65" s="2" customFormat="1" ht="11.25">
      <c r="A237" s="35"/>
      <c r="B237" s="36"/>
      <c r="C237" s="37"/>
      <c r="D237" s="187" t="s">
        <v>136</v>
      </c>
      <c r="E237" s="37"/>
      <c r="F237" s="188" t="s">
        <v>1021</v>
      </c>
      <c r="G237" s="37"/>
      <c r="H237" s="37"/>
      <c r="I237" s="189"/>
      <c r="J237" s="37"/>
      <c r="K237" s="37"/>
      <c r="L237" s="40"/>
      <c r="M237" s="190"/>
      <c r="N237" s="191"/>
      <c r="O237" s="65"/>
      <c r="P237" s="65"/>
      <c r="Q237" s="65"/>
      <c r="R237" s="65"/>
      <c r="S237" s="65"/>
      <c r="T237" s="66"/>
      <c r="U237" s="35"/>
      <c r="V237" s="35"/>
      <c r="W237" s="35"/>
      <c r="X237" s="35"/>
      <c r="Y237" s="35"/>
      <c r="Z237" s="35"/>
      <c r="AA237" s="35"/>
      <c r="AB237" s="35"/>
      <c r="AC237" s="35"/>
      <c r="AD237" s="35"/>
      <c r="AE237" s="35"/>
      <c r="AT237" s="18" t="s">
        <v>136</v>
      </c>
      <c r="AU237" s="18" t="s">
        <v>78</v>
      </c>
    </row>
    <row r="238" spans="1:65" s="13" customFormat="1" ht="11.25">
      <c r="B238" s="192"/>
      <c r="C238" s="193"/>
      <c r="D238" s="194" t="s">
        <v>223</v>
      </c>
      <c r="E238" s="195" t="s">
        <v>19</v>
      </c>
      <c r="F238" s="196" t="s">
        <v>1015</v>
      </c>
      <c r="G238" s="193"/>
      <c r="H238" s="197">
        <v>3.8450000000000002</v>
      </c>
      <c r="I238" s="198"/>
      <c r="J238" s="193"/>
      <c r="K238" s="193"/>
      <c r="L238" s="199"/>
      <c r="M238" s="200"/>
      <c r="N238" s="201"/>
      <c r="O238" s="201"/>
      <c r="P238" s="201"/>
      <c r="Q238" s="201"/>
      <c r="R238" s="201"/>
      <c r="S238" s="201"/>
      <c r="T238" s="202"/>
      <c r="AT238" s="203" t="s">
        <v>223</v>
      </c>
      <c r="AU238" s="203" t="s">
        <v>78</v>
      </c>
      <c r="AV238" s="13" t="s">
        <v>78</v>
      </c>
      <c r="AW238" s="13" t="s">
        <v>30</v>
      </c>
      <c r="AX238" s="13" t="s">
        <v>68</v>
      </c>
      <c r="AY238" s="203" t="s">
        <v>126</v>
      </c>
    </row>
    <row r="239" spans="1:65" s="13" customFormat="1" ht="11.25">
      <c r="B239" s="192"/>
      <c r="C239" s="193"/>
      <c r="D239" s="194" t="s">
        <v>223</v>
      </c>
      <c r="E239" s="195" t="s">
        <v>19</v>
      </c>
      <c r="F239" s="196" t="s">
        <v>1016</v>
      </c>
      <c r="G239" s="193"/>
      <c r="H239" s="197">
        <v>2.99</v>
      </c>
      <c r="I239" s="198"/>
      <c r="J239" s="193"/>
      <c r="K239" s="193"/>
      <c r="L239" s="199"/>
      <c r="M239" s="200"/>
      <c r="N239" s="201"/>
      <c r="O239" s="201"/>
      <c r="P239" s="201"/>
      <c r="Q239" s="201"/>
      <c r="R239" s="201"/>
      <c r="S239" s="201"/>
      <c r="T239" s="202"/>
      <c r="AT239" s="203" t="s">
        <v>223</v>
      </c>
      <c r="AU239" s="203" t="s">
        <v>78</v>
      </c>
      <c r="AV239" s="13" t="s">
        <v>78</v>
      </c>
      <c r="AW239" s="13" t="s">
        <v>30</v>
      </c>
      <c r="AX239" s="13" t="s">
        <v>68</v>
      </c>
      <c r="AY239" s="203" t="s">
        <v>126</v>
      </c>
    </row>
    <row r="240" spans="1:65" s="14" customFormat="1" ht="11.25">
      <c r="B240" s="204"/>
      <c r="C240" s="205"/>
      <c r="D240" s="194" t="s">
        <v>223</v>
      </c>
      <c r="E240" s="206" t="s">
        <v>19</v>
      </c>
      <c r="F240" s="207" t="s">
        <v>280</v>
      </c>
      <c r="G240" s="205"/>
      <c r="H240" s="208">
        <v>6.8350000000000009</v>
      </c>
      <c r="I240" s="209"/>
      <c r="J240" s="205"/>
      <c r="K240" s="205"/>
      <c r="L240" s="210"/>
      <c r="M240" s="211"/>
      <c r="N240" s="212"/>
      <c r="O240" s="212"/>
      <c r="P240" s="212"/>
      <c r="Q240" s="212"/>
      <c r="R240" s="212"/>
      <c r="S240" s="212"/>
      <c r="T240" s="213"/>
      <c r="AT240" s="214" t="s">
        <v>223</v>
      </c>
      <c r="AU240" s="214" t="s">
        <v>78</v>
      </c>
      <c r="AV240" s="14" t="s">
        <v>134</v>
      </c>
      <c r="AW240" s="14" t="s">
        <v>30</v>
      </c>
      <c r="AX240" s="14" t="s">
        <v>76</v>
      </c>
      <c r="AY240" s="214" t="s">
        <v>126</v>
      </c>
    </row>
    <row r="241" spans="1:65" s="2" customFormat="1" ht="37.9" customHeight="1">
      <c r="A241" s="35"/>
      <c r="B241" s="36"/>
      <c r="C241" s="174" t="s">
        <v>428</v>
      </c>
      <c r="D241" s="174" t="s">
        <v>129</v>
      </c>
      <c r="E241" s="175" t="s">
        <v>888</v>
      </c>
      <c r="F241" s="176" t="s">
        <v>889</v>
      </c>
      <c r="G241" s="177" t="s">
        <v>132</v>
      </c>
      <c r="H241" s="178">
        <v>6.835</v>
      </c>
      <c r="I241" s="179"/>
      <c r="J241" s="180">
        <f>ROUND(I241*H241,2)</f>
        <v>0</v>
      </c>
      <c r="K241" s="176" t="s">
        <v>133</v>
      </c>
      <c r="L241" s="40"/>
      <c r="M241" s="181" t="s">
        <v>19</v>
      </c>
      <c r="N241" s="182" t="s">
        <v>39</v>
      </c>
      <c r="O241" s="65"/>
      <c r="P241" s="183">
        <f>O241*H241</f>
        <v>0</v>
      </c>
      <c r="Q241" s="183">
        <v>8.9999999999999993E-3</v>
      </c>
      <c r="R241" s="183">
        <f>Q241*H241</f>
        <v>6.1514999999999993E-2</v>
      </c>
      <c r="S241" s="183">
        <v>0</v>
      </c>
      <c r="T241" s="184">
        <f>S241*H241</f>
        <v>0</v>
      </c>
      <c r="U241" s="35"/>
      <c r="V241" s="35"/>
      <c r="W241" s="35"/>
      <c r="X241" s="35"/>
      <c r="Y241" s="35"/>
      <c r="Z241" s="35"/>
      <c r="AA241" s="35"/>
      <c r="AB241" s="35"/>
      <c r="AC241" s="35"/>
      <c r="AD241" s="35"/>
      <c r="AE241" s="35"/>
      <c r="AR241" s="185" t="s">
        <v>208</v>
      </c>
      <c r="AT241" s="185" t="s">
        <v>129</v>
      </c>
      <c r="AU241" s="185" t="s">
        <v>78</v>
      </c>
      <c r="AY241" s="18" t="s">
        <v>126</v>
      </c>
      <c r="BE241" s="186">
        <f>IF(N241="základní",J241,0)</f>
        <v>0</v>
      </c>
      <c r="BF241" s="186">
        <f>IF(N241="snížená",J241,0)</f>
        <v>0</v>
      </c>
      <c r="BG241" s="186">
        <f>IF(N241="zákl. přenesená",J241,0)</f>
        <v>0</v>
      </c>
      <c r="BH241" s="186">
        <f>IF(N241="sníž. přenesená",J241,0)</f>
        <v>0</v>
      </c>
      <c r="BI241" s="186">
        <f>IF(N241="nulová",J241,0)</f>
        <v>0</v>
      </c>
      <c r="BJ241" s="18" t="s">
        <v>76</v>
      </c>
      <c r="BK241" s="186">
        <f>ROUND(I241*H241,2)</f>
        <v>0</v>
      </c>
      <c r="BL241" s="18" t="s">
        <v>208</v>
      </c>
      <c r="BM241" s="185" t="s">
        <v>1022</v>
      </c>
    </row>
    <row r="242" spans="1:65" s="2" customFormat="1" ht="11.25">
      <c r="A242" s="35"/>
      <c r="B242" s="36"/>
      <c r="C242" s="37"/>
      <c r="D242" s="187" t="s">
        <v>136</v>
      </c>
      <c r="E242" s="37"/>
      <c r="F242" s="188" t="s">
        <v>891</v>
      </c>
      <c r="G242" s="37"/>
      <c r="H242" s="37"/>
      <c r="I242" s="189"/>
      <c r="J242" s="37"/>
      <c r="K242" s="37"/>
      <c r="L242" s="40"/>
      <c r="M242" s="190"/>
      <c r="N242" s="191"/>
      <c r="O242" s="65"/>
      <c r="P242" s="65"/>
      <c r="Q242" s="65"/>
      <c r="R242" s="65"/>
      <c r="S242" s="65"/>
      <c r="T242" s="66"/>
      <c r="U242" s="35"/>
      <c r="V242" s="35"/>
      <c r="W242" s="35"/>
      <c r="X242" s="35"/>
      <c r="Y242" s="35"/>
      <c r="Z242" s="35"/>
      <c r="AA242" s="35"/>
      <c r="AB242" s="35"/>
      <c r="AC242" s="35"/>
      <c r="AD242" s="35"/>
      <c r="AE242" s="35"/>
      <c r="AT242" s="18" t="s">
        <v>136</v>
      </c>
      <c r="AU242" s="18" t="s">
        <v>78</v>
      </c>
    </row>
    <row r="243" spans="1:65" s="13" customFormat="1" ht="11.25">
      <c r="B243" s="192"/>
      <c r="C243" s="193"/>
      <c r="D243" s="194" t="s">
        <v>223</v>
      </c>
      <c r="E243" s="195" t="s">
        <v>19</v>
      </c>
      <c r="F243" s="196" t="s">
        <v>1015</v>
      </c>
      <c r="G243" s="193"/>
      <c r="H243" s="197">
        <v>3.8450000000000002</v>
      </c>
      <c r="I243" s="198"/>
      <c r="J243" s="193"/>
      <c r="K243" s="193"/>
      <c r="L243" s="199"/>
      <c r="M243" s="200"/>
      <c r="N243" s="201"/>
      <c r="O243" s="201"/>
      <c r="P243" s="201"/>
      <c r="Q243" s="201"/>
      <c r="R243" s="201"/>
      <c r="S243" s="201"/>
      <c r="T243" s="202"/>
      <c r="AT243" s="203" t="s">
        <v>223</v>
      </c>
      <c r="AU243" s="203" t="s">
        <v>78</v>
      </c>
      <c r="AV243" s="13" t="s">
        <v>78</v>
      </c>
      <c r="AW243" s="13" t="s">
        <v>30</v>
      </c>
      <c r="AX243" s="13" t="s">
        <v>68</v>
      </c>
      <c r="AY243" s="203" t="s">
        <v>126</v>
      </c>
    </row>
    <row r="244" spans="1:65" s="13" customFormat="1" ht="11.25">
      <c r="B244" s="192"/>
      <c r="C244" s="193"/>
      <c r="D244" s="194" t="s">
        <v>223</v>
      </c>
      <c r="E244" s="195" t="s">
        <v>19</v>
      </c>
      <c r="F244" s="196" t="s">
        <v>1016</v>
      </c>
      <c r="G244" s="193"/>
      <c r="H244" s="197">
        <v>2.99</v>
      </c>
      <c r="I244" s="198"/>
      <c r="J244" s="193"/>
      <c r="K244" s="193"/>
      <c r="L244" s="199"/>
      <c r="M244" s="200"/>
      <c r="N244" s="201"/>
      <c r="O244" s="201"/>
      <c r="P244" s="201"/>
      <c r="Q244" s="201"/>
      <c r="R244" s="201"/>
      <c r="S244" s="201"/>
      <c r="T244" s="202"/>
      <c r="AT244" s="203" t="s">
        <v>223</v>
      </c>
      <c r="AU244" s="203" t="s">
        <v>78</v>
      </c>
      <c r="AV244" s="13" t="s">
        <v>78</v>
      </c>
      <c r="AW244" s="13" t="s">
        <v>30</v>
      </c>
      <c r="AX244" s="13" t="s">
        <v>68</v>
      </c>
      <c r="AY244" s="203" t="s">
        <v>126</v>
      </c>
    </row>
    <row r="245" spans="1:65" s="14" customFormat="1" ht="11.25">
      <c r="B245" s="204"/>
      <c r="C245" s="205"/>
      <c r="D245" s="194" t="s">
        <v>223</v>
      </c>
      <c r="E245" s="206" t="s">
        <v>19</v>
      </c>
      <c r="F245" s="207" t="s">
        <v>280</v>
      </c>
      <c r="G245" s="205"/>
      <c r="H245" s="208">
        <v>6.8350000000000009</v>
      </c>
      <c r="I245" s="209"/>
      <c r="J245" s="205"/>
      <c r="K245" s="205"/>
      <c r="L245" s="210"/>
      <c r="M245" s="211"/>
      <c r="N245" s="212"/>
      <c r="O245" s="212"/>
      <c r="P245" s="212"/>
      <c r="Q245" s="212"/>
      <c r="R245" s="212"/>
      <c r="S245" s="212"/>
      <c r="T245" s="213"/>
      <c r="AT245" s="214" t="s">
        <v>223</v>
      </c>
      <c r="AU245" s="214" t="s">
        <v>78</v>
      </c>
      <c r="AV245" s="14" t="s">
        <v>134</v>
      </c>
      <c r="AW245" s="14" t="s">
        <v>30</v>
      </c>
      <c r="AX245" s="14" t="s">
        <v>76</v>
      </c>
      <c r="AY245" s="214" t="s">
        <v>126</v>
      </c>
    </row>
    <row r="246" spans="1:65" s="2" customFormat="1" ht="24.2" customHeight="1">
      <c r="A246" s="35"/>
      <c r="B246" s="36"/>
      <c r="C246" s="216" t="s">
        <v>433</v>
      </c>
      <c r="D246" s="216" t="s">
        <v>342</v>
      </c>
      <c r="E246" s="217" t="s">
        <v>892</v>
      </c>
      <c r="F246" s="218" t="s">
        <v>893</v>
      </c>
      <c r="G246" s="219" t="s">
        <v>132</v>
      </c>
      <c r="H246" s="220">
        <v>6.835</v>
      </c>
      <c r="I246" s="221"/>
      <c r="J246" s="222">
        <f>ROUND(I246*H246,2)</f>
        <v>0</v>
      </c>
      <c r="K246" s="218" t="s">
        <v>133</v>
      </c>
      <c r="L246" s="223"/>
      <c r="M246" s="224" t="s">
        <v>19</v>
      </c>
      <c r="N246" s="225" t="s">
        <v>39</v>
      </c>
      <c r="O246" s="65"/>
      <c r="P246" s="183">
        <f>O246*H246</f>
        <v>0</v>
      </c>
      <c r="Q246" s="183">
        <v>2.3E-2</v>
      </c>
      <c r="R246" s="183">
        <f>Q246*H246</f>
        <v>0.15720499999999998</v>
      </c>
      <c r="S246" s="183">
        <v>0</v>
      </c>
      <c r="T246" s="184">
        <f>S246*H246</f>
        <v>0</v>
      </c>
      <c r="U246" s="35"/>
      <c r="V246" s="35"/>
      <c r="W246" s="35"/>
      <c r="X246" s="35"/>
      <c r="Y246" s="35"/>
      <c r="Z246" s="35"/>
      <c r="AA246" s="35"/>
      <c r="AB246" s="35"/>
      <c r="AC246" s="35"/>
      <c r="AD246" s="35"/>
      <c r="AE246" s="35"/>
      <c r="AR246" s="185" t="s">
        <v>301</v>
      </c>
      <c r="AT246" s="185" t="s">
        <v>342</v>
      </c>
      <c r="AU246" s="185" t="s">
        <v>78</v>
      </c>
      <c r="AY246" s="18" t="s">
        <v>126</v>
      </c>
      <c r="BE246" s="186">
        <f>IF(N246="základní",J246,0)</f>
        <v>0</v>
      </c>
      <c r="BF246" s="186">
        <f>IF(N246="snížená",J246,0)</f>
        <v>0</v>
      </c>
      <c r="BG246" s="186">
        <f>IF(N246="zákl. přenesená",J246,0)</f>
        <v>0</v>
      </c>
      <c r="BH246" s="186">
        <f>IF(N246="sníž. přenesená",J246,0)</f>
        <v>0</v>
      </c>
      <c r="BI246" s="186">
        <f>IF(N246="nulová",J246,0)</f>
        <v>0</v>
      </c>
      <c r="BJ246" s="18" t="s">
        <v>76</v>
      </c>
      <c r="BK246" s="186">
        <f>ROUND(I246*H246,2)</f>
        <v>0</v>
      </c>
      <c r="BL246" s="18" t="s">
        <v>208</v>
      </c>
      <c r="BM246" s="185" t="s">
        <v>1023</v>
      </c>
    </row>
    <row r="247" spans="1:65" s="13" customFormat="1" ht="11.25">
      <c r="B247" s="192"/>
      <c r="C247" s="193"/>
      <c r="D247" s="194" t="s">
        <v>223</v>
      </c>
      <c r="E247" s="195" t="s">
        <v>19</v>
      </c>
      <c r="F247" s="196" t="s">
        <v>1015</v>
      </c>
      <c r="G247" s="193"/>
      <c r="H247" s="197">
        <v>3.8450000000000002</v>
      </c>
      <c r="I247" s="198"/>
      <c r="J247" s="193"/>
      <c r="K247" s="193"/>
      <c r="L247" s="199"/>
      <c r="M247" s="200"/>
      <c r="N247" s="201"/>
      <c r="O247" s="201"/>
      <c r="P247" s="201"/>
      <c r="Q247" s="201"/>
      <c r="R247" s="201"/>
      <c r="S247" s="201"/>
      <c r="T247" s="202"/>
      <c r="AT247" s="203" t="s">
        <v>223</v>
      </c>
      <c r="AU247" s="203" t="s">
        <v>78</v>
      </c>
      <c r="AV247" s="13" t="s">
        <v>78</v>
      </c>
      <c r="AW247" s="13" t="s">
        <v>30</v>
      </c>
      <c r="AX247" s="13" t="s">
        <v>68</v>
      </c>
      <c r="AY247" s="203" t="s">
        <v>126</v>
      </c>
    </row>
    <row r="248" spans="1:65" s="13" customFormat="1" ht="11.25">
      <c r="B248" s="192"/>
      <c r="C248" s="193"/>
      <c r="D248" s="194" t="s">
        <v>223</v>
      </c>
      <c r="E248" s="195" t="s">
        <v>19</v>
      </c>
      <c r="F248" s="196" t="s">
        <v>1016</v>
      </c>
      <c r="G248" s="193"/>
      <c r="H248" s="197">
        <v>2.99</v>
      </c>
      <c r="I248" s="198"/>
      <c r="J248" s="193"/>
      <c r="K248" s="193"/>
      <c r="L248" s="199"/>
      <c r="M248" s="200"/>
      <c r="N248" s="201"/>
      <c r="O248" s="201"/>
      <c r="P248" s="201"/>
      <c r="Q248" s="201"/>
      <c r="R248" s="201"/>
      <c r="S248" s="201"/>
      <c r="T248" s="202"/>
      <c r="AT248" s="203" t="s">
        <v>223</v>
      </c>
      <c r="AU248" s="203" t="s">
        <v>78</v>
      </c>
      <c r="AV248" s="13" t="s">
        <v>78</v>
      </c>
      <c r="AW248" s="13" t="s">
        <v>30</v>
      </c>
      <c r="AX248" s="13" t="s">
        <v>68</v>
      </c>
      <c r="AY248" s="203" t="s">
        <v>126</v>
      </c>
    </row>
    <row r="249" spans="1:65" s="14" customFormat="1" ht="11.25">
      <c r="B249" s="204"/>
      <c r="C249" s="205"/>
      <c r="D249" s="194" t="s">
        <v>223</v>
      </c>
      <c r="E249" s="206" t="s">
        <v>19</v>
      </c>
      <c r="F249" s="207" t="s">
        <v>280</v>
      </c>
      <c r="G249" s="205"/>
      <c r="H249" s="208">
        <v>6.8350000000000009</v>
      </c>
      <c r="I249" s="209"/>
      <c r="J249" s="205"/>
      <c r="K249" s="205"/>
      <c r="L249" s="210"/>
      <c r="M249" s="211"/>
      <c r="N249" s="212"/>
      <c r="O249" s="212"/>
      <c r="P249" s="212"/>
      <c r="Q249" s="212"/>
      <c r="R249" s="212"/>
      <c r="S249" s="212"/>
      <c r="T249" s="213"/>
      <c r="AT249" s="214" t="s">
        <v>223</v>
      </c>
      <c r="AU249" s="214" t="s">
        <v>78</v>
      </c>
      <c r="AV249" s="14" t="s">
        <v>134</v>
      </c>
      <c r="AW249" s="14" t="s">
        <v>30</v>
      </c>
      <c r="AX249" s="14" t="s">
        <v>76</v>
      </c>
      <c r="AY249" s="214" t="s">
        <v>126</v>
      </c>
    </row>
    <row r="250" spans="1:65" s="2" customFormat="1" ht="24.2" customHeight="1">
      <c r="A250" s="35"/>
      <c r="B250" s="36"/>
      <c r="C250" s="174" t="s">
        <v>437</v>
      </c>
      <c r="D250" s="174" t="s">
        <v>129</v>
      </c>
      <c r="E250" s="175" t="s">
        <v>525</v>
      </c>
      <c r="F250" s="176" t="s">
        <v>526</v>
      </c>
      <c r="G250" s="177" t="s">
        <v>132</v>
      </c>
      <c r="H250" s="178">
        <v>6.835</v>
      </c>
      <c r="I250" s="179"/>
      <c r="J250" s="180">
        <f>ROUND(I250*H250,2)</f>
        <v>0</v>
      </c>
      <c r="K250" s="176" t="s">
        <v>133</v>
      </c>
      <c r="L250" s="40"/>
      <c r="M250" s="181" t="s">
        <v>19</v>
      </c>
      <c r="N250" s="182" t="s">
        <v>39</v>
      </c>
      <c r="O250" s="65"/>
      <c r="P250" s="183">
        <f>O250*H250</f>
        <v>0</v>
      </c>
      <c r="Q250" s="183">
        <v>1.5E-3</v>
      </c>
      <c r="R250" s="183">
        <f>Q250*H250</f>
        <v>1.0252499999999999E-2</v>
      </c>
      <c r="S250" s="183">
        <v>0</v>
      </c>
      <c r="T250" s="184">
        <f>S250*H250</f>
        <v>0</v>
      </c>
      <c r="U250" s="35"/>
      <c r="V250" s="35"/>
      <c r="W250" s="35"/>
      <c r="X250" s="35"/>
      <c r="Y250" s="35"/>
      <c r="Z250" s="35"/>
      <c r="AA250" s="35"/>
      <c r="AB250" s="35"/>
      <c r="AC250" s="35"/>
      <c r="AD250" s="35"/>
      <c r="AE250" s="35"/>
      <c r="AR250" s="185" t="s">
        <v>208</v>
      </c>
      <c r="AT250" s="185" t="s">
        <v>129</v>
      </c>
      <c r="AU250" s="185" t="s">
        <v>78</v>
      </c>
      <c r="AY250" s="18" t="s">
        <v>126</v>
      </c>
      <c r="BE250" s="186">
        <f>IF(N250="základní",J250,0)</f>
        <v>0</v>
      </c>
      <c r="BF250" s="186">
        <f>IF(N250="snížená",J250,0)</f>
        <v>0</v>
      </c>
      <c r="BG250" s="186">
        <f>IF(N250="zákl. přenesená",J250,0)</f>
        <v>0</v>
      </c>
      <c r="BH250" s="186">
        <f>IF(N250="sníž. přenesená",J250,0)</f>
        <v>0</v>
      </c>
      <c r="BI250" s="186">
        <f>IF(N250="nulová",J250,0)</f>
        <v>0</v>
      </c>
      <c r="BJ250" s="18" t="s">
        <v>76</v>
      </c>
      <c r="BK250" s="186">
        <f>ROUND(I250*H250,2)</f>
        <v>0</v>
      </c>
      <c r="BL250" s="18" t="s">
        <v>208</v>
      </c>
      <c r="BM250" s="185" t="s">
        <v>1024</v>
      </c>
    </row>
    <row r="251" spans="1:65" s="2" customFormat="1" ht="11.25">
      <c r="A251" s="35"/>
      <c r="B251" s="36"/>
      <c r="C251" s="37"/>
      <c r="D251" s="187" t="s">
        <v>136</v>
      </c>
      <c r="E251" s="37"/>
      <c r="F251" s="188" t="s">
        <v>528</v>
      </c>
      <c r="G251" s="37"/>
      <c r="H251" s="37"/>
      <c r="I251" s="189"/>
      <c r="J251" s="37"/>
      <c r="K251" s="37"/>
      <c r="L251" s="40"/>
      <c r="M251" s="190"/>
      <c r="N251" s="191"/>
      <c r="O251" s="65"/>
      <c r="P251" s="65"/>
      <c r="Q251" s="65"/>
      <c r="R251" s="65"/>
      <c r="S251" s="65"/>
      <c r="T251" s="66"/>
      <c r="U251" s="35"/>
      <c r="V251" s="35"/>
      <c r="W251" s="35"/>
      <c r="X251" s="35"/>
      <c r="Y251" s="35"/>
      <c r="Z251" s="35"/>
      <c r="AA251" s="35"/>
      <c r="AB251" s="35"/>
      <c r="AC251" s="35"/>
      <c r="AD251" s="35"/>
      <c r="AE251" s="35"/>
      <c r="AT251" s="18" t="s">
        <v>136</v>
      </c>
      <c r="AU251" s="18" t="s">
        <v>78</v>
      </c>
    </row>
    <row r="252" spans="1:65" s="13" customFormat="1" ht="11.25">
      <c r="B252" s="192"/>
      <c r="C252" s="193"/>
      <c r="D252" s="194" t="s">
        <v>223</v>
      </c>
      <c r="E252" s="195" t="s">
        <v>19</v>
      </c>
      <c r="F252" s="196" t="s">
        <v>1015</v>
      </c>
      <c r="G252" s="193"/>
      <c r="H252" s="197">
        <v>3.8450000000000002</v>
      </c>
      <c r="I252" s="198"/>
      <c r="J252" s="193"/>
      <c r="K252" s="193"/>
      <c r="L252" s="199"/>
      <c r="M252" s="200"/>
      <c r="N252" s="201"/>
      <c r="O252" s="201"/>
      <c r="P252" s="201"/>
      <c r="Q252" s="201"/>
      <c r="R252" s="201"/>
      <c r="S252" s="201"/>
      <c r="T252" s="202"/>
      <c r="AT252" s="203" t="s">
        <v>223</v>
      </c>
      <c r="AU252" s="203" t="s">
        <v>78</v>
      </c>
      <c r="AV252" s="13" t="s">
        <v>78</v>
      </c>
      <c r="AW252" s="13" t="s">
        <v>30</v>
      </c>
      <c r="AX252" s="13" t="s">
        <v>68</v>
      </c>
      <c r="AY252" s="203" t="s">
        <v>126</v>
      </c>
    </row>
    <row r="253" spans="1:65" s="13" customFormat="1" ht="11.25">
      <c r="B253" s="192"/>
      <c r="C253" s="193"/>
      <c r="D253" s="194" t="s">
        <v>223</v>
      </c>
      <c r="E253" s="195" t="s">
        <v>19</v>
      </c>
      <c r="F253" s="196" t="s">
        <v>1016</v>
      </c>
      <c r="G253" s="193"/>
      <c r="H253" s="197">
        <v>2.99</v>
      </c>
      <c r="I253" s="198"/>
      <c r="J253" s="193"/>
      <c r="K253" s="193"/>
      <c r="L253" s="199"/>
      <c r="M253" s="200"/>
      <c r="N253" s="201"/>
      <c r="O253" s="201"/>
      <c r="P253" s="201"/>
      <c r="Q253" s="201"/>
      <c r="R253" s="201"/>
      <c r="S253" s="201"/>
      <c r="T253" s="202"/>
      <c r="AT253" s="203" t="s">
        <v>223</v>
      </c>
      <c r="AU253" s="203" t="s">
        <v>78</v>
      </c>
      <c r="AV253" s="13" t="s">
        <v>78</v>
      </c>
      <c r="AW253" s="13" t="s">
        <v>30</v>
      </c>
      <c r="AX253" s="13" t="s">
        <v>68</v>
      </c>
      <c r="AY253" s="203" t="s">
        <v>126</v>
      </c>
    </row>
    <row r="254" spans="1:65" s="14" customFormat="1" ht="11.25">
      <c r="B254" s="204"/>
      <c r="C254" s="205"/>
      <c r="D254" s="194" t="s">
        <v>223</v>
      </c>
      <c r="E254" s="206" t="s">
        <v>19</v>
      </c>
      <c r="F254" s="207" t="s">
        <v>280</v>
      </c>
      <c r="G254" s="205"/>
      <c r="H254" s="208">
        <v>6.8350000000000009</v>
      </c>
      <c r="I254" s="209"/>
      <c r="J254" s="205"/>
      <c r="K254" s="205"/>
      <c r="L254" s="210"/>
      <c r="M254" s="211"/>
      <c r="N254" s="212"/>
      <c r="O254" s="212"/>
      <c r="P254" s="212"/>
      <c r="Q254" s="212"/>
      <c r="R254" s="212"/>
      <c r="S254" s="212"/>
      <c r="T254" s="213"/>
      <c r="AT254" s="214" t="s">
        <v>223</v>
      </c>
      <c r="AU254" s="214" t="s">
        <v>78</v>
      </c>
      <c r="AV254" s="14" t="s">
        <v>134</v>
      </c>
      <c r="AW254" s="14" t="s">
        <v>30</v>
      </c>
      <c r="AX254" s="14" t="s">
        <v>76</v>
      </c>
      <c r="AY254" s="214" t="s">
        <v>126</v>
      </c>
    </row>
    <row r="255" spans="1:65" s="2" customFormat="1" ht="44.25" customHeight="1">
      <c r="A255" s="35"/>
      <c r="B255" s="36"/>
      <c r="C255" s="174" t="s">
        <v>442</v>
      </c>
      <c r="D255" s="174" t="s">
        <v>129</v>
      </c>
      <c r="E255" s="175" t="s">
        <v>899</v>
      </c>
      <c r="F255" s="176" t="s">
        <v>900</v>
      </c>
      <c r="G255" s="177" t="s">
        <v>235</v>
      </c>
      <c r="H255" s="178">
        <v>0.26200000000000001</v>
      </c>
      <c r="I255" s="179"/>
      <c r="J255" s="180">
        <f>ROUND(I255*H255,2)</f>
        <v>0</v>
      </c>
      <c r="K255" s="176" t="s">
        <v>133</v>
      </c>
      <c r="L255" s="40"/>
      <c r="M255" s="181" t="s">
        <v>19</v>
      </c>
      <c r="N255" s="182" t="s">
        <v>39</v>
      </c>
      <c r="O255" s="65"/>
      <c r="P255" s="183">
        <f>O255*H255</f>
        <v>0</v>
      </c>
      <c r="Q255" s="183">
        <v>0</v>
      </c>
      <c r="R255" s="183">
        <f>Q255*H255</f>
        <v>0</v>
      </c>
      <c r="S255" s="183">
        <v>0</v>
      </c>
      <c r="T255" s="184">
        <f>S255*H255</f>
        <v>0</v>
      </c>
      <c r="U255" s="35"/>
      <c r="V255" s="35"/>
      <c r="W255" s="35"/>
      <c r="X255" s="35"/>
      <c r="Y255" s="35"/>
      <c r="Z255" s="35"/>
      <c r="AA255" s="35"/>
      <c r="AB255" s="35"/>
      <c r="AC255" s="35"/>
      <c r="AD255" s="35"/>
      <c r="AE255" s="35"/>
      <c r="AR255" s="185" t="s">
        <v>208</v>
      </c>
      <c r="AT255" s="185" t="s">
        <v>129</v>
      </c>
      <c r="AU255" s="185" t="s">
        <v>78</v>
      </c>
      <c r="AY255" s="18" t="s">
        <v>126</v>
      </c>
      <c r="BE255" s="186">
        <f>IF(N255="základní",J255,0)</f>
        <v>0</v>
      </c>
      <c r="BF255" s="186">
        <f>IF(N255="snížená",J255,0)</f>
        <v>0</v>
      </c>
      <c r="BG255" s="186">
        <f>IF(N255="zákl. přenesená",J255,0)</f>
        <v>0</v>
      </c>
      <c r="BH255" s="186">
        <f>IF(N255="sníž. přenesená",J255,0)</f>
        <v>0</v>
      </c>
      <c r="BI255" s="186">
        <f>IF(N255="nulová",J255,0)</f>
        <v>0</v>
      </c>
      <c r="BJ255" s="18" t="s">
        <v>76</v>
      </c>
      <c r="BK255" s="186">
        <f>ROUND(I255*H255,2)</f>
        <v>0</v>
      </c>
      <c r="BL255" s="18" t="s">
        <v>208</v>
      </c>
      <c r="BM255" s="185" t="s">
        <v>1025</v>
      </c>
    </row>
    <row r="256" spans="1:65" s="2" customFormat="1" ht="11.25">
      <c r="A256" s="35"/>
      <c r="B256" s="36"/>
      <c r="C256" s="37"/>
      <c r="D256" s="187" t="s">
        <v>136</v>
      </c>
      <c r="E256" s="37"/>
      <c r="F256" s="188" t="s">
        <v>902</v>
      </c>
      <c r="G256" s="37"/>
      <c r="H256" s="37"/>
      <c r="I256" s="189"/>
      <c r="J256" s="37"/>
      <c r="K256" s="37"/>
      <c r="L256" s="40"/>
      <c r="M256" s="190"/>
      <c r="N256" s="191"/>
      <c r="O256" s="65"/>
      <c r="P256" s="65"/>
      <c r="Q256" s="65"/>
      <c r="R256" s="65"/>
      <c r="S256" s="65"/>
      <c r="T256" s="66"/>
      <c r="U256" s="35"/>
      <c r="V256" s="35"/>
      <c r="W256" s="35"/>
      <c r="X256" s="35"/>
      <c r="Y256" s="35"/>
      <c r="Z256" s="35"/>
      <c r="AA256" s="35"/>
      <c r="AB256" s="35"/>
      <c r="AC256" s="35"/>
      <c r="AD256" s="35"/>
      <c r="AE256" s="35"/>
      <c r="AT256" s="18" t="s">
        <v>136</v>
      </c>
      <c r="AU256" s="18" t="s">
        <v>78</v>
      </c>
    </row>
    <row r="257" spans="1:65" s="12" customFormat="1" ht="22.9" customHeight="1">
      <c r="B257" s="158"/>
      <c r="C257" s="159"/>
      <c r="D257" s="160" t="s">
        <v>67</v>
      </c>
      <c r="E257" s="172" t="s">
        <v>544</v>
      </c>
      <c r="F257" s="172" t="s">
        <v>545</v>
      </c>
      <c r="G257" s="159"/>
      <c r="H257" s="159"/>
      <c r="I257" s="162"/>
      <c r="J257" s="173">
        <f>BK257</f>
        <v>0</v>
      </c>
      <c r="K257" s="159"/>
      <c r="L257" s="164"/>
      <c r="M257" s="165"/>
      <c r="N257" s="166"/>
      <c r="O257" s="166"/>
      <c r="P257" s="167">
        <f>SUM(P258:P288)</f>
        <v>0</v>
      </c>
      <c r="Q257" s="166"/>
      <c r="R257" s="167">
        <f>SUM(R258:R288)</f>
        <v>1.3014467999999999</v>
      </c>
      <c r="S257" s="166"/>
      <c r="T257" s="168">
        <f>SUM(T258:T288)</f>
        <v>2.055104</v>
      </c>
      <c r="AR257" s="169" t="s">
        <v>78</v>
      </c>
      <c r="AT257" s="170" t="s">
        <v>67</v>
      </c>
      <c r="AU257" s="170" t="s">
        <v>76</v>
      </c>
      <c r="AY257" s="169" t="s">
        <v>126</v>
      </c>
      <c r="BK257" s="171">
        <f>SUM(BK258:BK288)</f>
        <v>0</v>
      </c>
    </row>
    <row r="258" spans="1:65" s="2" customFormat="1" ht="24.2" customHeight="1">
      <c r="A258" s="35"/>
      <c r="B258" s="36"/>
      <c r="C258" s="174" t="s">
        <v>447</v>
      </c>
      <c r="D258" s="174" t="s">
        <v>129</v>
      </c>
      <c r="E258" s="175" t="s">
        <v>547</v>
      </c>
      <c r="F258" s="176" t="s">
        <v>548</v>
      </c>
      <c r="G258" s="177" t="s">
        <v>132</v>
      </c>
      <c r="H258" s="178">
        <v>38.136000000000003</v>
      </c>
      <c r="I258" s="179"/>
      <c r="J258" s="180">
        <f>ROUND(I258*H258,2)</f>
        <v>0</v>
      </c>
      <c r="K258" s="176" t="s">
        <v>133</v>
      </c>
      <c r="L258" s="40"/>
      <c r="M258" s="181" t="s">
        <v>19</v>
      </c>
      <c r="N258" s="182" t="s">
        <v>39</v>
      </c>
      <c r="O258" s="65"/>
      <c r="P258" s="183">
        <f>O258*H258</f>
        <v>0</v>
      </c>
      <c r="Q258" s="183">
        <v>2.9999999999999997E-4</v>
      </c>
      <c r="R258" s="183">
        <f>Q258*H258</f>
        <v>1.1440799999999999E-2</v>
      </c>
      <c r="S258" s="183">
        <v>0</v>
      </c>
      <c r="T258" s="184">
        <f>S258*H258</f>
        <v>0</v>
      </c>
      <c r="U258" s="35"/>
      <c r="V258" s="35"/>
      <c r="W258" s="35"/>
      <c r="X258" s="35"/>
      <c r="Y258" s="35"/>
      <c r="Z258" s="35"/>
      <c r="AA258" s="35"/>
      <c r="AB258" s="35"/>
      <c r="AC258" s="35"/>
      <c r="AD258" s="35"/>
      <c r="AE258" s="35"/>
      <c r="AR258" s="185" t="s">
        <v>208</v>
      </c>
      <c r="AT258" s="185" t="s">
        <v>129</v>
      </c>
      <c r="AU258" s="185" t="s">
        <v>78</v>
      </c>
      <c r="AY258" s="18" t="s">
        <v>126</v>
      </c>
      <c r="BE258" s="186">
        <f>IF(N258="základní",J258,0)</f>
        <v>0</v>
      </c>
      <c r="BF258" s="186">
        <f>IF(N258="snížená",J258,0)</f>
        <v>0</v>
      </c>
      <c r="BG258" s="186">
        <f>IF(N258="zákl. přenesená",J258,0)</f>
        <v>0</v>
      </c>
      <c r="BH258" s="186">
        <f>IF(N258="sníž. přenesená",J258,0)</f>
        <v>0</v>
      </c>
      <c r="BI258" s="186">
        <f>IF(N258="nulová",J258,0)</f>
        <v>0</v>
      </c>
      <c r="BJ258" s="18" t="s">
        <v>76</v>
      </c>
      <c r="BK258" s="186">
        <f>ROUND(I258*H258,2)</f>
        <v>0</v>
      </c>
      <c r="BL258" s="18" t="s">
        <v>208</v>
      </c>
      <c r="BM258" s="185" t="s">
        <v>1026</v>
      </c>
    </row>
    <row r="259" spans="1:65" s="2" customFormat="1" ht="11.25">
      <c r="A259" s="35"/>
      <c r="B259" s="36"/>
      <c r="C259" s="37"/>
      <c r="D259" s="187" t="s">
        <v>136</v>
      </c>
      <c r="E259" s="37"/>
      <c r="F259" s="188" t="s">
        <v>550</v>
      </c>
      <c r="G259" s="37"/>
      <c r="H259" s="37"/>
      <c r="I259" s="189"/>
      <c r="J259" s="37"/>
      <c r="K259" s="37"/>
      <c r="L259" s="40"/>
      <c r="M259" s="190"/>
      <c r="N259" s="191"/>
      <c r="O259" s="65"/>
      <c r="P259" s="65"/>
      <c r="Q259" s="65"/>
      <c r="R259" s="65"/>
      <c r="S259" s="65"/>
      <c r="T259" s="66"/>
      <c r="U259" s="35"/>
      <c r="V259" s="35"/>
      <c r="W259" s="35"/>
      <c r="X259" s="35"/>
      <c r="Y259" s="35"/>
      <c r="Z259" s="35"/>
      <c r="AA259" s="35"/>
      <c r="AB259" s="35"/>
      <c r="AC259" s="35"/>
      <c r="AD259" s="35"/>
      <c r="AE259" s="35"/>
      <c r="AT259" s="18" t="s">
        <v>136</v>
      </c>
      <c r="AU259" s="18" t="s">
        <v>78</v>
      </c>
    </row>
    <row r="260" spans="1:65" s="13" customFormat="1" ht="11.25">
      <c r="B260" s="192"/>
      <c r="C260" s="193"/>
      <c r="D260" s="194" t="s">
        <v>223</v>
      </c>
      <c r="E260" s="195" t="s">
        <v>19</v>
      </c>
      <c r="F260" s="196" t="s">
        <v>1027</v>
      </c>
      <c r="G260" s="193"/>
      <c r="H260" s="197">
        <v>22.302</v>
      </c>
      <c r="I260" s="198"/>
      <c r="J260" s="193"/>
      <c r="K260" s="193"/>
      <c r="L260" s="199"/>
      <c r="M260" s="200"/>
      <c r="N260" s="201"/>
      <c r="O260" s="201"/>
      <c r="P260" s="201"/>
      <c r="Q260" s="201"/>
      <c r="R260" s="201"/>
      <c r="S260" s="201"/>
      <c r="T260" s="202"/>
      <c r="AT260" s="203" t="s">
        <v>223</v>
      </c>
      <c r="AU260" s="203" t="s">
        <v>78</v>
      </c>
      <c r="AV260" s="13" t="s">
        <v>78</v>
      </c>
      <c r="AW260" s="13" t="s">
        <v>30</v>
      </c>
      <c r="AX260" s="13" t="s">
        <v>68</v>
      </c>
      <c r="AY260" s="203" t="s">
        <v>126</v>
      </c>
    </row>
    <row r="261" spans="1:65" s="13" customFormat="1" ht="11.25">
      <c r="B261" s="192"/>
      <c r="C261" s="193"/>
      <c r="D261" s="194" t="s">
        <v>223</v>
      </c>
      <c r="E261" s="195" t="s">
        <v>19</v>
      </c>
      <c r="F261" s="196" t="s">
        <v>1028</v>
      </c>
      <c r="G261" s="193"/>
      <c r="H261" s="197">
        <v>15.834</v>
      </c>
      <c r="I261" s="198"/>
      <c r="J261" s="193"/>
      <c r="K261" s="193"/>
      <c r="L261" s="199"/>
      <c r="M261" s="200"/>
      <c r="N261" s="201"/>
      <c r="O261" s="201"/>
      <c r="P261" s="201"/>
      <c r="Q261" s="201"/>
      <c r="R261" s="201"/>
      <c r="S261" s="201"/>
      <c r="T261" s="202"/>
      <c r="AT261" s="203" t="s">
        <v>223</v>
      </c>
      <c r="AU261" s="203" t="s">
        <v>78</v>
      </c>
      <c r="AV261" s="13" t="s">
        <v>78</v>
      </c>
      <c r="AW261" s="13" t="s">
        <v>30</v>
      </c>
      <c r="AX261" s="13" t="s">
        <v>68</v>
      </c>
      <c r="AY261" s="203" t="s">
        <v>126</v>
      </c>
    </row>
    <row r="262" spans="1:65" s="14" customFormat="1" ht="11.25">
      <c r="B262" s="204"/>
      <c r="C262" s="205"/>
      <c r="D262" s="194" t="s">
        <v>223</v>
      </c>
      <c r="E262" s="206" t="s">
        <v>19</v>
      </c>
      <c r="F262" s="207" t="s">
        <v>280</v>
      </c>
      <c r="G262" s="205"/>
      <c r="H262" s="208">
        <v>38.135999999999996</v>
      </c>
      <c r="I262" s="209"/>
      <c r="J262" s="205"/>
      <c r="K262" s="205"/>
      <c r="L262" s="210"/>
      <c r="M262" s="211"/>
      <c r="N262" s="212"/>
      <c r="O262" s="212"/>
      <c r="P262" s="212"/>
      <c r="Q262" s="212"/>
      <c r="R262" s="212"/>
      <c r="S262" s="212"/>
      <c r="T262" s="213"/>
      <c r="AT262" s="214" t="s">
        <v>223</v>
      </c>
      <c r="AU262" s="214" t="s">
        <v>78</v>
      </c>
      <c r="AV262" s="14" t="s">
        <v>134</v>
      </c>
      <c r="AW262" s="14" t="s">
        <v>30</v>
      </c>
      <c r="AX262" s="14" t="s">
        <v>76</v>
      </c>
      <c r="AY262" s="214" t="s">
        <v>126</v>
      </c>
    </row>
    <row r="263" spans="1:65" s="2" customFormat="1" ht="24.2" customHeight="1">
      <c r="A263" s="35"/>
      <c r="B263" s="36"/>
      <c r="C263" s="174" t="s">
        <v>451</v>
      </c>
      <c r="D263" s="174" t="s">
        <v>129</v>
      </c>
      <c r="E263" s="175" t="s">
        <v>552</v>
      </c>
      <c r="F263" s="176" t="s">
        <v>553</v>
      </c>
      <c r="G263" s="177" t="s">
        <v>132</v>
      </c>
      <c r="H263" s="178">
        <v>8.3000000000000007</v>
      </c>
      <c r="I263" s="179"/>
      <c r="J263" s="180">
        <f>ROUND(I263*H263,2)</f>
        <v>0</v>
      </c>
      <c r="K263" s="176" t="s">
        <v>133</v>
      </c>
      <c r="L263" s="40"/>
      <c r="M263" s="181" t="s">
        <v>19</v>
      </c>
      <c r="N263" s="182" t="s">
        <v>39</v>
      </c>
      <c r="O263" s="65"/>
      <c r="P263" s="183">
        <f>O263*H263</f>
        <v>0</v>
      </c>
      <c r="Q263" s="183">
        <v>1.5E-3</v>
      </c>
      <c r="R263" s="183">
        <f>Q263*H263</f>
        <v>1.2450000000000001E-2</v>
      </c>
      <c r="S263" s="183">
        <v>0</v>
      </c>
      <c r="T263" s="184">
        <f>S263*H263</f>
        <v>0</v>
      </c>
      <c r="U263" s="35"/>
      <c r="V263" s="35"/>
      <c r="W263" s="35"/>
      <c r="X263" s="35"/>
      <c r="Y263" s="35"/>
      <c r="Z263" s="35"/>
      <c r="AA263" s="35"/>
      <c r="AB263" s="35"/>
      <c r="AC263" s="35"/>
      <c r="AD263" s="35"/>
      <c r="AE263" s="35"/>
      <c r="AR263" s="185" t="s">
        <v>208</v>
      </c>
      <c r="AT263" s="185" t="s">
        <v>129</v>
      </c>
      <c r="AU263" s="185" t="s">
        <v>78</v>
      </c>
      <c r="AY263" s="18" t="s">
        <v>126</v>
      </c>
      <c r="BE263" s="186">
        <f>IF(N263="základní",J263,0)</f>
        <v>0</v>
      </c>
      <c r="BF263" s="186">
        <f>IF(N263="snížená",J263,0)</f>
        <v>0</v>
      </c>
      <c r="BG263" s="186">
        <f>IF(N263="zákl. přenesená",J263,0)</f>
        <v>0</v>
      </c>
      <c r="BH263" s="186">
        <f>IF(N263="sníž. přenesená",J263,0)</f>
        <v>0</v>
      </c>
      <c r="BI263" s="186">
        <f>IF(N263="nulová",J263,0)</f>
        <v>0</v>
      </c>
      <c r="BJ263" s="18" t="s">
        <v>76</v>
      </c>
      <c r="BK263" s="186">
        <f>ROUND(I263*H263,2)</f>
        <v>0</v>
      </c>
      <c r="BL263" s="18" t="s">
        <v>208</v>
      </c>
      <c r="BM263" s="185" t="s">
        <v>1029</v>
      </c>
    </row>
    <row r="264" spans="1:65" s="2" customFormat="1" ht="11.25">
      <c r="A264" s="35"/>
      <c r="B264" s="36"/>
      <c r="C264" s="37"/>
      <c r="D264" s="187" t="s">
        <v>136</v>
      </c>
      <c r="E264" s="37"/>
      <c r="F264" s="188" t="s">
        <v>555</v>
      </c>
      <c r="G264" s="37"/>
      <c r="H264" s="37"/>
      <c r="I264" s="189"/>
      <c r="J264" s="37"/>
      <c r="K264" s="37"/>
      <c r="L264" s="40"/>
      <c r="M264" s="190"/>
      <c r="N264" s="191"/>
      <c r="O264" s="65"/>
      <c r="P264" s="65"/>
      <c r="Q264" s="65"/>
      <c r="R264" s="65"/>
      <c r="S264" s="65"/>
      <c r="T264" s="66"/>
      <c r="U264" s="35"/>
      <c r="V264" s="35"/>
      <c r="W264" s="35"/>
      <c r="X264" s="35"/>
      <c r="Y264" s="35"/>
      <c r="Z264" s="35"/>
      <c r="AA264" s="35"/>
      <c r="AB264" s="35"/>
      <c r="AC264" s="35"/>
      <c r="AD264" s="35"/>
      <c r="AE264" s="35"/>
      <c r="AT264" s="18" t="s">
        <v>136</v>
      </c>
      <c r="AU264" s="18" t="s">
        <v>78</v>
      </c>
    </row>
    <row r="265" spans="1:65" s="13" customFormat="1" ht="11.25">
      <c r="B265" s="192"/>
      <c r="C265" s="193"/>
      <c r="D265" s="194" t="s">
        <v>223</v>
      </c>
      <c r="E265" s="195" t="s">
        <v>19</v>
      </c>
      <c r="F265" s="196" t="s">
        <v>1030</v>
      </c>
      <c r="G265" s="193"/>
      <c r="H265" s="197">
        <v>6.8</v>
      </c>
      <c r="I265" s="198"/>
      <c r="J265" s="193"/>
      <c r="K265" s="193"/>
      <c r="L265" s="199"/>
      <c r="M265" s="200"/>
      <c r="N265" s="201"/>
      <c r="O265" s="201"/>
      <c r="P265" s="201"/>
      <c r="Q265" s="201"/>
      <c r="R265" s="201"/>
      <c r="S265" s="201"/>
      <c r="T265" s="202"/>
      <c r="AT265" s="203" t="s">
        <v>223</v>
      </c>
      <c r="AU265" s="203" t="s">
        <v>78</v>
      </c>
      <c r="AV265" s="13" t="s">
        <v>78</v>
      </c>
      <c r="AW265" s="13" t="s">
        <v>30</v>
      </c>
      <c r="AX265" s="13" t="s">
        <v>68</v>
      </c>
      <c r="AY265" s="203" t="s">
        <v>126</v>
      </c>
    </row>
    <row r="266" spans="1:65" s="13" customFormat="1" ht="11.25">
      <c r="B266" s="192"/>
      <c r="C266" s="193"/>
      <c r="D266" s="194" t="s">
        <v>223</v>
      </c>
      <c r="E266" s="195" t="s">
        <v>19</v>
      </c>
      <c r="F266" s="196" t="s">
        <v>1031</v>
      </c>
      <c r="G266" s="193"/>
      <c r="H266" s="197">
        <v>1.5</v>
      </c>
      <c r="I266" s="198"/>
      <c r="J266" s="193"/>
      <c r="K266" s="193"/>
      <c r="L266" s="199"/>
      <c r="M266" s="200"/>
      <c r="N266" s="201"/>
      <c r="O266" s="201"/>
      <c r="P266" s="201"/>
      <c r="Q266" s="201"/>
      <c r="R266" s="201"/>
      <c r="S266" s="201"/>
      <c r="T266" s="202"/>
      <c r="AT266" s="203" t="s">
        <v>223</v>
      </c>
      <c r="AU266" s="203" t="s">
        <v>78</v>
      </c>
      <c r="AV266" s="13" t="s">
        <v>78</v>
      </c>
      <c r="AW266" s="13" t="s">
        <v>30</v>
      </c>
      <c r="AX266" s="13" t="s">
        <v>68</v>
      </c>
      <c r="AY266" s="203" t="s">
        <v>126</v>
      </c>
    </row>
    <row r="267" spans="1:65" s="14" customFormat="1" ht="11.25">
      <c r="B267" s="204"/>
      <c r="C267" s="205"/>
      <c r="D267" s="194" t="s">
        <v>223</v>
      </c>
      <c r="E267" s="206" t="s">
        <v>19</v>
      </c>
      <c r="F267" s="207" t="s">
        <v>280</v>
      </c>
      <c r="G267" s="205"/>
      <c r="H267" s="208">
        <v>8.3000000000000007</v>
      </c>
      <c r="I267" s="209"/>
      <c r="J267" s="205"/>
      <c r="K267" s="205"/>
      <c r="L267" s="210"/>
      <c r="M267" s="211"/>
      <c r="N267" s="212"/>
      <c r="O267" s="212"/>
      <c r="P267" s="212"/>
      <c r="Q267" s="212"/>
      <c r="R267" s="212"/>
      <c r="S267" s="212"/>
      <c r="T267" s="213"/>
      <c r="AT267" s="214" t="s">
        <v>223</v>
      </c>
      <c r="AU267" s="214" t="s">
        <v>78</v>
      </c>
      <c r="AV267" s="14" t="s">
        <v>134</v>
      </c>
      <c r="AW267" s="14" t="s">
        <v>30</v>
      </c>
      <c r="AX267" s="14" t="s">
        <v>76</v>
      </c>
      <c r="AY267" s="214" t="s">
        <v>126</v>
      </c>
    </row>
    <row r="268" spans="1:65" s="2" customFormat="1" ht="33" customHeight="1">
      <c r="A268" s="35"/>
      <c r="B268" s="36"/>
      <c r="C268" s="174" t="s">
        <v>456</v>
      </c>
      <c r="D268" s="174" t="s">
        <v>129</v>
      </c>
      <c r="E268" s="175" t="s">
        <v>557</v>
      </c>
      <c r="F268" s="176" t="s">
        <v>558</v>
      </c>
      <c r="G268" s="177" t="s">
        <v>132</v>
      </c>
      <c r="H268" s="178">
        <v>38.136000000000003</v>
      </c>
      <c r="I268" s="179"/>
      <c r="J268" s="180">
        <f>ROUND(I268*H268,2)</f>
        <v>0</v>
      </c>
      <c r="K268" s="176" t="s">
        <v>133</v>
      </c>
      <c r="L268" s="40"/>
      <c r="M268" s="181" t="s">
        <v>19</v>
      </c>
      <c r="N268" s="182" t="s">
        <v>39</v>
      </c>
      <c r="O268" s="65"/>
      <c r="P268" s="183">
        <f>O268*H268</f>
        <v>0</v>
      </c>
      <c r="Q268" s="183">
        <v>4.4999999999999997E-3</v>
      </c>
      <c r="R268" s="183">
        <f>Q268*H268</f>
        <v>0.17161199999999999</v>
      </c>
      <c r="S268" s="183">
        <v>0</v>
      </c>
      <c r="T268" s="184">
        <f>S268*H268</f>
        <v>0</v>
      </c>
      <c r="U268" s="35"/>
      <c r="V268" s="35"/>
      <c r="W268" s="35"/>
      <c r="X268" s="35"/>
      <c r="Y268" s="35"/>
      <c r="Z268" s="35"/>
      <c r="AA268" s="35"/>
      <c r="AB268" s="35"/>
      <c r="AC268" s="35"/>
      <c r="AD268" s="35"/>
      <c r="AE268" s="35"/>
      <c r="AR268" s="185" t="s">
        <v>208</v>
      </c>
      <c r="AT268" s="185" t="s">
        <v>129</v>
      </c>
      <c r="AU268" s="185" t="s">
        <v>78</v>
      </c>
      <c r="AY268" s="18" t="s">
        <v>126</v>
      </c>
      <c r="BE268" s="186">
        <f>IF(N268="základní",J268,0)</f>
        <v>0</v>
      </c>
      <c r="BF268" s="186">
        <f>IF(N268="snížená",J268,0)</f>
        <v>0</v>
      </c>
      <c r="BG268" s="186">
        <f>IF(N268="zákl. přenesená",J268,0)</f>
        <v>0</v>
      </c>
      <c r="BH268" s="186">
        <f>IF(N268="sníž. přenesená",J268,0)</f>
        <v>0</v>
      </c>
      <c r="BI268" s="186">
        <f>IF(N268="nulová",J268,0)</f>
        <v>0</v>
      </c>
      <c r="BJ268" s="18" t="s">
        <v>76</v>
      </c>
      <c r="BK268" s="186">
        <f>ROUND(I268*H268,2)</f>
        <v>0</v>
      </c>
      <c r="BL268" s="18" t="s">
        <v>208</v>
      </c>
      <c r="BM268" s="185" t="s">
        <v>1032</v>
      </c>
    </row>
    <row r="269" spans="1:65" s="2" customFormat="1" ht="11.25">
      <c r="A269" s="35"/>
      <c r="B269" s="36"/>
      <c r="C269" s="37"/>
      <c r="D269" s="187" t="s">
        <v>136</v>
      </c>
      <c r="E269" s="37"/>
      <c r="F269" s="188" t="s">
        <v>560</v>
      </c>
      <c r="G269" s="37"/>
      <c r="H269" s="37"/>
      <c r="I269" s="189"/>
      <c r="J269" s="37"/>
      <c r="K269" s="37"/>
      <c r="L269" s="40"/>
      <c r="M269" s="190"/>
      <c r="N269" s="191"/>
      <c r="O269" s="65"/>
      <c r="P269" s="65"/>
      <c r="Q269" s="65"/>
      <c r="R269" s="65"/>
      <c r="S269" s="65"/>
      <c r="T269" s="66"/>
      <c r="U269" s="35"/>
      <c r="V269" s="35"/>
      <c r="W269" s="35"/>
      <c r="X269" s="35"/>
      <c r="Y269" s="35"/>
      <c r="Z269" s="35"/>
      <c r="AA269" s="35"/>
      <c r="AB269" s="35"/>
      <c r="AC269" s="35"/>
      <c r="AD269" s="35"/>
      <c r="AE269" s="35"/>
      <c r="AT269" s="18" t="s">
        <v>136</v>
      </c>
      <c r="AU269" s="18" t="s">
        <v>78</v>
      </c>
    </row>
    <row r="270" spans="1:65" s="13" customFormat="1" ht="11.25">
      <c r="B270" s="192"/>
      <c r="C270" s="193"/>
      <c r="D270" s="194" t="s">
        <v>223</v>
      </c>
      <c r="E270" s="195" t="s">
        <v>19</v>
      </c>
      <c r="F270" s="196" t="s">
        <v>1027</v>
      </c>
      <c r="G270" s="193"/>
      <c r="H270" s="197">
        <v>22.302</v>
      </c>
      <c r="I270" s="198"/>
      <c r="J270" s="193"/>
      <c r="K270" s="193"/>
      <c r="L270" s="199"/>
      <c r="M270" s="200"/>
      <c r="N270" s="201"/>
      <c r="O270" s="201"/>
      <c r="P270" s="201"/>
      <c r="Q270" s="201"/>
      <c r="R270" s="201"/>
      <c r="S270" s="201"/>
      <c r="T270" s="202"/>
      <c r="AT270" s="203" t="s">
        <v>223</v>
      </c>
      <c r="AU270" s="203" t="s">
        <v>78</v>
      </c>
      <c r="AV270" s="13" t="s">
        <v>78</v>
      </c>
      <c r="AW270" s="13" t="s">
        <v>30</v>
      </c>
      <c r="AX270" s="13" t="s">
        <v>68</v>
      </c>
      <c r="AY270" s="203" t="s">
        <v>126</v>
      </c>
    </row>
    <row r="271" spans="1:65" s="13" customFormat="1" ht="11.25">
      <c r="B271" s="192"/>
      <c r="C271" s="193"/>
      <c r="D271" s="194" t="s">
        <v>223</v>
      </c>
      <c r="E271" s="195" t="s">
        <v>19</v>
      </c>
      <c r="F271" s="196" t="s">
        <v>1028</v>
      </c>
      <c r="G271" s="193"/>
      <c r="H271" s="197">
        <v>15.834</v>
      </c>
      <c r="I271" s="198"/>
      <c r="J271" s="193"/>
      <c r="K271" s="193"/>
      <c r="L271" s="199"/>
      <c r="M271" s="200"/>
      <c r="N271" s="201"/>
      <c r="O271" s="201"/>
      <c r="P271" s="201"/>
      <c r="Q271" s="201"/>
      <c r="R271" s="201"/>
      <c r="S271" s="201"/>
      <c r="T271" s="202"/>
      <c r="AT271" s="203" t="s">
        <v>223</v>
      </c>
      <c r="AU271" s="203" t="s">
        <v>78</v>
      </c>
      <c r="AV271" s="13" t="s">
        <v>78</v>
      </c>
      <c r="AW271" s="13" t="s">
        <v>30</v>
      </c>
      <c r="AX271" s="13" t="s">
        <v>68</v>
      </c>
      <c r="AY271" s="203" t="s">
        <v>126</v>
      </c>
    </row>
    <row r="272" spans="1:65" s="14" customFormat="1" ht="11.25">
      <c r="B272" s="204"/>
      <c r="C272" s="205"/>
      <c r="D272" s="194" t="s">
        <v>223</v>
      </c>
      <c r="E272" s="206" t="s">
        <v>19</v>
      </c>
      <c r="F272" s="207" t="s">
        <v>280</v>
      </c>
      <c r="G272" s="205"/>
      <c r="H272" s="208">
        <v>38.135999999999996</v>
      </c>
      <c r="I272" s="209"/>
      <c r="J272" s="205"/>
      <c r="K272" s="205"/>
      <c r="L272" s="210"/>
      <c r="M272" s="211"/>
      <c r="N272" s="212"/>
      <c r="O272" s="212"/>
      <c r="P272" s="212"/>
      <c r="Q272" s="212"/>
      <c r="R272" s="212"/>
      <c r="S272" s="212"/>
      <c r="T272" s="213"/>
      <c r="AT272" s="214" t="s">
        <v>223</v>
      </c>
      <c r="AU272" s="214" t="s">
        <v>78</v>
      </c>
      <c r="AV272" s="14" t="s">
        <v>134</v>
      </c>
      <c r="AW272" s="14" t="s">
        <v>30</v>
      </c>
      <c r="AX272" s="14" t="s">
        <v>76</v>
      </c>
      <c r="AY272" s="214" t="s">
        <v>126</v>
      </c>
    </row>
    <row r="273" spans="1:65" s="2" customFormat="1" ht="24.2" customHeight="1">
      <c r="A273" s="35"/>
      <c r="B273" s="36"/>
      <c r="C273" s="174" t="s">
        <v>461</v>
      </c>
      <c r="D273" s="174" t="s">
        <v>129</v>
      </c>
      <c r="E273" s="175" t="s">
        <v>911</v>
      </c>
      <c r="F273" s="176" t="s">
        <v>912</v>
      </c>
      <c r="G273" s="177" t="s">
        <v>132</v>
      </c>
      <c r="H273" s="178">
        <v>25.216000000000001</v>
      </c>
      <c r="I273" s="179"/>
      <c r="J273" s="180">
        <f>ROUND(I273*H273,2)</f>
        <v>0</v>
      </c>
      <c r="K273" s="176" t="s">
        <v>133</v>
      </c>
      <c r="L273" s="40"/>
      <c r="M273" s="181" t="s">
        <v>19</v>
      </c>
      <c r="N273" s="182" t="s">
        <v>39</v>
      </c>
      <c r="O273" s="65"/>
      <c r="P273" s="183">
        <f>O273*H273</f>
        <v>0</v>
      </c>
      <c r="Q273" s="183">
        <v>0</v>
      </c>
      <c r="R273" s="183">
        <f>Q273*H273</f>
        <v>0</v>
      </c>
      <c r="S273" s="183">
        <v>8.1500000000000003E-2</v>
      </c>
      <c r="T273" s="184">
        <f>S273*H273</f>
        <v>2.055104</v>
      </c>
      <c r="U273" s="35"/>
      <c r="V273" s="35"/>
      <c r="W273" s="35"/>
      <c r="X273" s="35"/>
      <c r="Y273" s="35"/>
      <c r="Z273" s="35"/>
      <c r="AA273" s="35"/>
      <c r="AB273" s="35"/>
      <c r="AC273" s="35"/>
      <c r="AD273" s="35"/>
      <c r="AE273" s="35"/>
      <c r="AR273" s="185" t="s">
        <v>208</v>
      </c>
      <c r="AT273" s="185" t="s">
        <v>129</v>
      </c>
      <c r="AU273" s="185" t="s">
        <v>78</v>
      </c>
      <c r="AY273" s="18" t="s">
        <v>126</v>
      </c>
      <c r="BE273" s="186">
        <f>IF(N273="základní",J273,0)</f>
        <v>0</v>
      </c>
      <c r="BF273" s="186">
        <f>IF(N273="snížená",J273,0)</f>
        <v>0</v>
      </c>
      <c r="BG273" s="186">
        <f>IF(N273="zákl. přenesená",J273,0)</f>
        <v>0</v>
      </c>
      <c r="BH273" s="186">
        <f>IF(N273="sníž. přenesená",J273,0)</f>
        <v>0</v>
      </c>
      <c r="BI273" s="186">
        <f>IF(N273="nulová",J273,0)</f>
        <v>0</v>
      </c>
      <c r="BJ273" s="18" t="s">
        <v>76</v>
      </c>
      <c r="BK273" s="186">
        <f>ROUND(I273*H273,2)</f>
        <v>0</v>
      </c>
      <c r="BL273" s="18" t="s">
        <v>208</v>
      </c>
      <c r="BM273" s="185" t="s">
        <v>1033</v>
      </c>
    </row>
    <row r="274" spans="1:65" s="2" customFormat="1" ht="11.25">
      <c r="A274" s="35"/>
      <c r="B274" s="36"/>
      <c r="C274" s="37"/>
      <c r="D274" s="187" t="s">
        <v>136</v>
      </c>
      <c r="E274" s="37"/>
      <c r="F274" s="188" t="s">
        <v>914</v>
      </c>
      <c r="G274" s="37"/>
      <c r="H274" s="37"/>
      <c r="I274" s="189"/>
      <c r="J274" s="37"/>
      <c r="K274" s="37"/>
      <c r="L274" s="40"/>
      <c r="M274" s="190"/>
      <c r="N274" s="191"/>
      <c r="O274" s="65"/>
      <c r="P274" s="65"/>
      <c r="Q274" s="65"/>
      <c r="R274" s="65"/>
      <c r="S274" s="65"/>
      <c r="T274" s="66"/>
      <c r="U274" s="35"/>
      <c r="V274" s="35"/>
      <c r="W274" s="35"/>
      <c r="X274" s="35"/>
      <c r="Y274" s="35"/>
      <c r="Z274" s="35"/>
      <c r="AA274" s="35"/>
      <c r="AB274" s="35"/>
      <c r="AC274" s="35"/>
      <c r="AD274" s="35"/>
      <c r="AE274" s="35"/>
      <c r="AT274" s="18" t="s">
        <v>136</v>
      </c>
      <c r="AU274" s="18" t="s">
        <v>78</v>
      </c>
    </row>
    <row r="275" spans="1:65" s="13" customFormat="1" ht="11.25">
      <c r="B275" s="192"/>
      <c r="C275" s="193"/>
      <c r="D275" s="194" t="s">
        <v>223</v>
      </c>
      <c r="E275" s="195" t="s">
        <v>19</v>
      </c>
      <c r="F275" s="196" t="s">
        <v>1034</v>
      </c>
      <c r="G275" s="193"/>
      <c r="H275" s="197">
        <v>13.151999999999999</v>
      </c>
      <c r="I275" s="198"/>
      <c r="J275" s="193"/>
      <c r="K275" s="193"/>
      <c r="L275" s="199"/>
      <c r="M275" s="200"/>
      <c r="N275" s="201"/>
      <c r="O275" s="201"/>
      <c r="P275" s="201"/>
      <c r="Q275" s="201"/>
      <c r="R275" s="201"/>
      <c r="S275" s="201"/>
      <c r="T275" s="202"/>
      <c r="AT275" s="203" t="s">
        <v>223</v>
      </c>
      <c r="AU275" s="203" t="s">
        <v>78</v>
      </c>
      <c r="AV275" s="13" t="s">
        <v>78</v>
      </c>
      <c r="AW275" s="13" t="s">
        <v>30</v>
      </c>
      <c r="AX275" s="13" t="s">
        <v>68</v>
      </c>
      <c r="AY275" s="203" t="s">
        <v>126</v>
      </c>
    </row>
    <row r="276" spans="1:65" s="13" customFormat="1" ht="11.25">
      <c r="B276" s="192"/>
      <c r="C276" s="193"/>
      <c r="D276" s="194" t="s">
        <v>223</v>
      </c>
      <c r="E276" s="195" t="s">
        <v>19</v>
      </c>
      <c r="F276" s="196" t="s">
        <v>1035</v>
      </c>
      <c r="G276" s="193"/>
      <c r="H276" s="197">
        <v>12.064</v>
      </c>
      <c r="I276" s="198"/>
      <c r="J276" s="193"/>
      <c r="K276" s="193"/>
      <c r="L276" s="199"/>
      <c r="M276" s="200"/>
      <c r="N276" s="201"/>
      <c r="O276" s="201"/>
      <c r="P276" s="201"/>
      <c r="Q276" s="201"/>
      <c r="R276" s="201"/>
      <c r="S276" s="201"/>
      <c r="T276" s="202"/>
      <c r="AT276" s="203" t="s">
        <v>223</v>
      </c>
      <c r="AU276" s="203" t="s">
        <v>78</v>
      </c>
      <c r="AV276" s="13" t="s">
        <v>78</v>
      </c>
      <c r="AW276" s="13" t="s">
        <v>30</v>
      </c>
      <c r="AX276" s="13" t="s">
        <v>68</v>
      </c>
      <c r="AY276" s="203" t="s">
        <v>126</v>
      </c>
    </row>
    <row r="277" spans="1:65" s="14" customFormat="1" ht="11.25">
      <c r="B277" s="204"/>
      <c r="C277" s="205"/>
      <c r="D277" s="194" t="s">
        <v>223</v>
      </c>
      <c r="E277" s="206" t="s">
        <v>19</v>
      </c>
      <c r="F277" s="207" t="s">
        <v>280</v>
      </c>
      <c r="G277" s="205"/>
      <c r="H277" s="208">
        <v>25.216000000000001</v>
      </c>
      <c r="I277" s="209"/>
      <c r="J277" s="205"/>
      <c r="K277" s="205"/>
      <c r="L277" s="210"/>
      <c r="M277" s="211"/>
      <c r="N277" s="212"/>
      <c r="O277" s="212"/>
      <c r="P277" s="212"/>
      <c r="Q277" s="212"/>
      <c r="R277" s="212"/>
      <c r="S277" s="212"/>
      <c r="T277" s="213"/>
      <c r="AT277" s="214" t="s">
        <v>223</v>
      </c>
      <c r="AU277" s="214" t="s">
        <v>78</v>
      </c>
      <c r="AV277" s="14" t="s">
        <v>134</v>
      </c>
      <c r="AW277" s="14" t="s">
        <v>30</v>
      </c>
      <c r="AX277" s="14" t="s">
        <v>76</v>
      </c>
      <c r="AY277" s="214" t="s">
        <v>126</v>
      </c>
    </row>
    <row r="278" spans="1:65" s="2" customFormat="1" ht="37.9" customHeight="1">
      <c r="A278" s="35"/>
      <c r="B278" s="36"/>
      <c r="C278" s="174" t="s">
        <v>466</v>
      </c>
      <c r="D278" s="174" t="s">
        <v>129</v>
      </c>
      <c r="E278" s="175" t="s">
        <v>920</v>
      </c>
      <c r="F278" s="176" t="s">
        <v>921</v>
      </c>
      <c r="G278" s="177" t="s">
        <v>132</v>
      </c>
      <c r="H278" s="178">
        <v>38.136000000000003</v>
      </c>
      <c r="I278" s="179"/>
      <c r="J278" s="180">
        <f>ROUND(I278*H278,2)</f>
        <v>0</v>
      </c>
      <c r="K278" s="176" t="s">
        <v>133</v>
      </c>
      <c r="L278" s="40"/>
      <c r="M278" s="181" t="s">
        <v>19</v>
      </c>
      <c r="N278" s="182" t="s">
        <v>39</v>
      </c>
      <c r="O278" s="65"/>
      <c r="P278" s="183">
        <f>O278*H278</f>
        <v>0</v>
      </c>
      <c r="Q278" s="183">
        <v>8.9999999999999993E-3</v>
      </c>
      <c r="R278" s="183">
        <f>Q278*H278</f>
        <v>0.34322399999999997</v>
      </c>
      <c r="S278" s="183">
        <v>0</v>
      </c>
      <c r="T278" s="184">
        <f>S278*H278</f>
        <v>0</v>
      </c>
      <c r="U278" s="35"/>
      <c r="V278" s="35"/>
      <c r="W278" s="35"/>
      <c r="X278" s="35"/>
      <c r="Y278" s="35"/>
      <c r="Z278" s="35"/>
      <c r="AA278" s="35"/>
      <c r="AB278" s="35"/>
      <c r="AC278" s="35"/>
      <c r="AD278" s="35"/>
      <c r="AE278" s="35"/>
      <c r="AR278" s="185" t="s">
        <v>208</v>
      </c>
      <c r="AT278" s="185" t="s">
        <v>129</v>
      </c>
      <c r="AU278" s="185" t="s">
        <v>78</v>
      </c>
      <c r="AY278" s="18" t="s">
        <v>126</v>
      </c>
      <c r="BE278" s="186">
        <f>IF(N278="základní",J278,0)</f>
        <v>0</v>
      </c>
      <c r="BF278" s="186">
        <f>IF(N278="snížená",J278,0)</f>
        <v>0</v>
      </c>
      <c r="BG278" s="186">
        <f>IF(N278="zákl. přenesená",J278,0)</f>
        <v>0</v>
      </c>
      <c r="BH278" s="186">
        <f>IF(N278="sníž. přenesená",J278,0)</f>
        <v>0</v>
      </c>
      <c r="BI278" s="186">
        <f>IF(N278="nulová",J278,0)</f>
        <v>0</v>
      </c>
      <c r="BJ278" s="18" t="s">
        <v>76</v>
      </c>
      <c r="BK278" s="186">
        <f>ROUND(I278*H278,2)</f>
        <v>0</v>
      </c>
      <c r="BL278" s="18" t="s">
        <v>208</v>
      </c>
      <c r="BM278" s="185" t="s">
        <v>1036</v>
      </c>
    </row>
    <row r="279" spans="1:65" s="2" customFormat="1" ht="11.25">
      <c r="A279" s="35"/>
      <c r="B279" s="36"/>
      <c r="C279" s="37"/>
      <c r="D279" s="187" t="s">
        <v>136</v>
      </c>
      <c r="E279" s="37"/>
      <c r="F279" s="188" t="s">
        <v>923</v>
      </c>
      <c r="G279" s="37"/>
      <c r="H279" s="37"/>
      <c r="I279" s="189"/>
      <c r="J279" s="37"/>
      <c r="K279" s="37"/>
      <c r="L279" s="40"/>
      <c r="M279" s="190"/>
      <c r="N279" s="191"/>
      <c r="O279" s="65"/>
      <c r="P279" s="65"/>
      <c r="Q279" s="65"/>
      <c r="R279" s="65"/>
      <c r="S279" s="65"/>
      <c r="T279" s="66"/>
      <c r="U279" s="35"/>
      <c r="V279" s="35"/>
      <c r="W279" s="35"/>
      <c r="X279" s="35"/>
      <c r="Y279" s="35"/>
      <c r="Z279" s="35"/>
      <c r="AA279" s="35"/>
      <c r="AB279" s="35"/>
      <c r="AC279" s="35"/>
      <c r="AD279" s="35"/>
      <c r="AE279" s="35"/>
      <c r="AT279" s="18" t="s">
        <v>136</v>
      </c>
      <c r="AU279" s="18" t="s">
        <v>78</v>
      </c>
    </row>
    <row r="280" spans="1:65" s="13" customFormat="1" ht="11.25">
      <c r="B280" s="192"/>
      <c r="C280" s="193"/>
      <c r="D280" s="194" t="s">
        <v>223</v>
      </c>
      <c r="E280" s="195" t="s">
        <v>19</v>
      </c>
      <c r="F280" s="196" t="s">
        <v>1027</v>
      </c>
      <c r="G280" s="193"/>
      <c r="H280" s="197">
        <v>22.302</v>
      </c>
      <c r="I280" s="198"/>
      <c r="J280" s="193"/>
      <c r="K280" s="193"/>
      <c r="L280" s="199"/>
      <c r="M280" s="200"/>
      <c r="N280" s="201"/>
      <c r="O280" s="201"/>
      <c r="P280" s="201"/>
      <c r="Q280" s="201"/>
      <c r="R280" s="201"/>
      <c r="S280" s="201"/>
      <c r="T280" s="202"/>
      <c r="AT280" s="203" t="s">
        <v>223</v>
      </c>
      <c r="AU280" s="203" t="s">
        <v>78</v>
      </c>
      <c r="AV280" s="13" t="s">
        <v>78</v>
      </c>
      <c r="AW280" s="13" t="s">
        <v>30</v>
      </c>
      <c r="AX280" s="13" t="s">
        <v>68</v>
      </c>
      <c r="AY280" s="203" t="s">
        <v>126</v>
      </c>
    </row>
    <row r="281" spans="1:65" s="13" customFormat="1" ht="11.25">
      <c r="B281" s="192"/>
      <c r="C281" s="193"/>
      <c r="D281" s="194" t="s">
        <v>223</v>
      </c>
      <c r="E281" s="195" t="s">
        <v>19</v>
      </c>
      <c r="F281" s="196" t="s">
        <v>1028</v>
      </c>
      <c r="G281" s="193"/>
      <c r="H281" s="197">
        <v>15.834</v>
      </c>
      <c r="I281" s="198"/>
      <c r="J281" s="193"/>
      <c r="K281" s="193"/>
      <c r="L281" s="199"/>
      <c r="M281" s="200"/>
      <c r="N281" s="201"/>
      <c r="O281" s="201"/>
      <c r="P281" s="201"/>
      <c r="Q281" s="201"/>
      <c r="R281" s="201"/>
      <c r="S281" s="201"/>
      <c r="T281" s="202"/>
      <c r="AT281" s="203" t="s">
        <v>223</v>
      </c>
      <c r="AU281" s="203" t="s">
        <v>78</v>
      </c>
      <c r="AV281" s="13" t="s">
        <v>78</v>
      </c>
      <c r="AW281" s="13" t="s">
        <v>30</v>
      </c>
      <c r="AX281" s="13" t="s">
        <v>68</v>
      </c>
      <c r="AY281" s="203" t="s">
        <v>126</v>
      </c>
    </row>
    <row r="282" spans="1:65" s="14" customFormat="1" ht="11.25">
      <c r="B282" s="204"/>
      <c r="C282" s="205"/>
      <c r="D282" s="194" t="s">
        <v>223</v>
      </c>
      <c r="E282" s="206" t="s">
        <v>19</v>
      </c>
      <c r="F282" s="207" t="s">
        <v>280</v>
      </c>
      <c r="G282" s="205"/>
      <c r="H282" s="208">
        <v>38.135999999999996</v>
      </c>
      <c r="I282" s="209"/>
      <c r="J282" s="205"/>
      <c r="K282" s="205"/>
      <c r="L282" s="210"/>
      <c r="M282" s="211"/>
      <c r="N282" s="212"/>
      <c r="O282" s="212"/>
      <c r="P282" s="212"/>
      <c r="Q282" s="212"/>
      <c r="R282" s="212"/>
      <c r="S282" s="212"/>
      <c r="T282" s="213"/>
      <c r="AT282" s="214" t="s">
        <v>223</v>
      </c>
      <c r="AU282" s="214" t="s">
        <v>78</v>
      </c>
      <c r="AV282" s="14" t="s">
        <v>134</v>
      </c>
      <c r="AW282" s="14" t="s">
        <v>30</v>
      </c>
      <c r="AX282" s="14" t="s">
        <v>76</v>
      </c>
      <c r="AY282" s="214" t="s">
        <v>126</v>
      </c>
    </row>
    <row r="283" spans="1:65" s="2" customFormat="1" ht="24.2" customHeight="1">
      <c r="A283" s="35"/>
      <c r="B283" s="36"/>
      <c r="C283" s="216" t="s">
        <v>473</v>
      </c>
      <c r="D283" s="216" t="s">
        <v>342</v>
      </c>
      <c r="E283" s="217" t="s">
        <v>925</v>
      </c>
      <c r="F283" s="218" t="s">
        <v>926</v>
      </c>
      <c r="G283" s="219" t="s">
        <v>132</v>
      </c>
      <c r="H283" s="220">
        <v>38.136000000000003</v>
      </c>
      <c r="I283" s="221"/>
      <c r="J283" s="222">
        <f>ROUND(I283*H283,2)</f>
        <v>0</v>
      </c>
      <c r="K283" s="218" t="s">
        <v>133</v>
      </c>
      <c r="L283" s="223"/>
      <c r="M283" s="224" t="s">
        <v>19</v>
      </c>
      <c r="N283" s="225" t="s">
        <v>39</v>
      </c>
      <c r="O283" s="65"/>
      <c r="P283" s="183">
        <f>O283*H283</f>
        <v>0</v>
      </c>
      <c r="Q283" s="183">
        <v>0.02</v>
      </c>
      <c r="R283" s="183">
        <f>Q283*H283</f>
        <v>0.76272000000000006</v>
      </c>
      <c r="S283" s="183">
        <v>0</v>
      </c>
      <c r="T283" s="184">
        <f>S283*H283</f>
        <v>0</v>
      </c>
      <c r="U283" s="35"/>
      <c r="V283" s="35"/>
      <c r="W283" s="35"/>
      <c r="X283" s="35"/>
      <c r="Y283" s="35"/>
      <c r="Z283" s="35"/>
      <c r="AA283" s="35"/>
      <c r="AB283" s="35"/>
      <c r="AC283" s="35"/>
      <c r="AD283" s="35"/>
      <c r="AE283" s="35"/>
      <c r="AR283" s="185" t="s">
        <v>301</v>
      </c>
      <c r="AT283" s="185" t="s">
        <v>342</v>
      </c>
      <c r="AU283" s="185" t="s">
        <v>78</v>
      </c>
      <c r="AY283" s="18" t="s">
        <v>126</v>
      </c>
      <c r="BE283" s="186">
        <f>IF(N283="základní",J283,0)</f>
        <v>0</v>
      </c>
      <c r="BF283" s="186">
        <f>IF(N283="snížená",J283,0)</f>
        <v>0</v>
      </c>
      <c r="BG283" s="186">
        <f>IF(N283="zákl. přenesená",J283,0)</f>
        <v>0</v>
      </c>
      <c r="BH283" s="186">
        <f>IF(N283="sníž. přenesená",J283,0)</f>
        <v>0</v>
      </c>
      <c r="BI283" s="186">
        <f>IF(N283="nulová",J283,0)</f>
        <v>0</v>
      </c>
      <c r="BJ283" s="18" t="s">
        <v>76</v>
      </c>
      <c r="BK283" s="186">
        <f>ROUND(I283*H283,2)</f>
        <v>0</v>
      </c>
      <c r="BL283" s="18" t="s">
        <v>208</v>
      </c>
      <c r="BM283" s="185" t="s">
        <v>1037</v>
      </c>
    </row>
    <row r="284" spans="1:65" s="13" customFormat="1" ht="11.25">
      <c r="B284" s="192"/>
      <c r="C284" s="193"/>
      <c r="D284" s="194" t="s">
        <v>223</v>
      </c>
      <c r="E284" s="195" t="s">
        <v>19</v>
      </c>
      <c r="F284" s="196" t="s">
        <v>1027</v>
      </c>
      <c r="G284" s="193"/>
      <c r="H284" s="197">
        <v>22.302</v>
      </c>
      <c r="I284" s="198"/>
      <c r="J284" s="193"/>
      <c r="K284" s="193"/>
      <c r="L284" s="199"/>
      <c r="M284" s="200"/>
      <c r="N284" s="201"/>
      <c r="O284" s="201"/>
      <c r="P284" s="201"/>
      <c r="Q284" s="201"/>
      <c r="R284" s="201"/>
      <c r="S284" s="201"/>
      <c r="T284" s="202"/>
      <c r="AT284" s="203" t="s">
        <v>223</v>
      </c>
      <c r="AU284" s="203" t="s">
        <v>78</v>
      </c>
      <c r="AV284" s="13" t="s">
        <v>78</v>
      </c>
      <c r="AW284" s="13" t="s">
        <v>30</v>
      </c>
      <c r="AX284" s="13" t="s">
        <v>68</v>
      </c>
      <c r="AY284" s="203" t="s">
        <v>126</v>
      </c>
    </row>
    <row r="285" spans="1:65" s="13" customFormat="1" ht="11.25">
      <c r="B285" s="192"/>
      <c r="C285" s="193"/>
      <c r="D285" s="194" t="s">
        <v>223</v>
      </c>
      <c r="E285" s="195" t="s">
        <v>19</v>
      </c>
      <c r="F285" s="196" t="s">
        <v>1028</v>
      </c>
      <c r="G285" s="193"/>
      <c r="H285" s="197">
        <v>15.834</v>
      </c>
      <c r="I285" s="198"/>
      <c r="J285" s="193"/>
      <c r="K285" s="193"/>
      <c r="L285" s="199"/>
      <c r="M285" s="200"/>
      <c r="N285" s="201"/>
      <c r="O285" s="201"/>
      <c r="P285" s="201"/>
      <c r="Q285" s="201"/>
      <c r="R285" s="201"/>
      <c r="S285" s="201"/>
      <c r="T285" s="202"/>
      <c r="AT285" s="203" t="s">
        <v>223</v>
      </c>
      <c r="AU285" s="203" t="s">
        <v>78</v>
      </c>
      <c r="AV285" s="13" t="s">
        <v>78</v>
      </c>
      <c r="AW285" s="13" t="s">
        <v>30</v>
      </c>
      <c r="AX285" s="13" t="s">
        <v>68</v>
      </c>
      <c r="AY285" s="203" t="s">
        <v>126</v>
      </c>
    </row>
    <row r="286" spans="1:65" s="14" customFormat="1" ht="11.25">
      <c r="B286" s="204"/>
      <c r="C286" s="205"/>
      <c r="D286" s="194" t="s">
        <v>223</v>
      </c>
      <c r="E286" s="206" t="s">
        <v>19</v>
      </c>
      <c r="F286" s="207" t="s">
        <v>280</v>
      </c>
      <c r="G286" s="205"/>
      <c r="H286" s="208">
        <v>38.135999999999996</v>
      </c>
      <c r="I286" s="209"/>
      <c r="J286" s="205"/>
      <c r="K286" s="205"/>
      <c r="L286" s="210"/>
      <c r="M286" s="211"/>
      <c r="N286" s="212"/>
      <c r="O286" s="212"/>
      <c r="P286" s="212"/>
      <c r="Q286" s="212"/>
      <c r="R286" s="212"/>
      <c r="S286" s="212"/>
      <c r="T286" s="213"/>
      <c r="AT286" s="214" t="s">
        <v>223</v>
      </c>
      <c r="AU286" s="214" t="s">
        <v>78</v>
      </c>
      <c r="AV286" s="14" t="s">
        <v>134</v>
      </c>
      <c r="AW286" s="14" t="s">
        <v>30</v>
      </c>
      <c r="AX286" s="14" t="s">
        <v>76</v>
      </c>
      <c r="AY286" s="214" t="s">
        <v>126</v>
      </c>
    </row>
    <row r="287" spans="1:65" s="2" customFormat="1" ht="44.25" customHeight="1">
      <c r="A287" s="35"/>
      <c r="B287" s="36"/>
      <c r="C287" s="174" t="s">
        <v>478</v>
      </c>
      <c r="D287" s="174" t="s">
        <v>129</v>
      </c>
      <c r="E287" s="175" t="s">
        <v>928</v>
      </c>
      <c r="F287" s="176" t="s">
        <v>929</v>
      </c>
      <c r="G287" s="177" t="s">
        <v>235</v>
      </c>
      <c r="H287" s="178">
        <v>1.3009999999999999</v>
      </c>
      <c r="I287" s="179"/>
      <c r="J287" s="180">
        <f>ROUND(I287*H287,2)</f>
        <v>0</v>
      </c>
      <c r="K287" s="176" t="s">
        <v>133</v>
      </c>
      <c r="L287" s="40"/>
      <c r="M287" s="181" t="s">
        <v>19</v>
      </c>
      <c r="N287" s="182" t="s">
        <v>39</v>
      </c>
      <c r="O287" s="65"/>
      <c r="P287" s="183">
        <f>O287*H287</f>
        <v>0</v>
      </c>
      <c r="Q287" s="183">
        <v>0</v>
      </c>
      <c r="R287" s="183">
        <f>Q287*H287</f>
        <v>0</v>
      </c>
      <c r="S287" s="183">
        <v>0</v>
      </c>
      <c r="T287" s="184">
        <f>S287*H287</f>
        <v>0</v>
      </c>
      <c r="U287" s="35"/>
      <c r="V287" s="35"/>
      <c r="W287" s="35"/>
      <c r="X287" s="35"/>
      <c r="Y287" s="35"/>
      <c r="Z287" s="35"/>
      <c r="AA287" s="35"/>
      <c r="AB287" s="35"/>
      <c r="AC287" s="35"/>
      <c r="AD287" s="35"/>
      <c r="AE287" s="35"/>
      <c r="AR287" s="185" t="s">
        <v>208</v>
      </c>
      <c r="AT287" s="185" t="s">
        <v>129</v>
      </c>
      <c r="AU287" s="185" t="s">
        <v>78</v>
      </c>
      <c r="AY287" s="18" t="s">
        <v>126</v>
      </c>
      <c r="BE287" s="186">
        <f>IF(N287="základní",J287,0)</f>
        <v>0</v>
      </c>
      <c r="BF287" s="186">
        <f>IF(N287="snížená",J287,0)</f>
        <v>0</v>
      </c>
      <c r="BG287" s="186">
        <f>IF(N287="zákl. přenesená",J287,0)</f>
        <v>0</v>
      </c>
      <c r="BH287" s="186">
        <f>IF(N287="sníž. přenesená",J287,0)</f>
        <v>0</v>
      </c>
      <c r="BI287" s="186">
        <f>IF(N287="nulová",J287,0)</f>
        <v>0</v>
      </c>
      <c r="BJ287" s="18" t="s">
        <v>76</v>
      </c>
      <c r="BK287" s="186">
        <f>ROUND(I287*H287,2)</f>
        <v>0</v>
      </c>
      <c r="BL287" s="18" t="s">
        <v>208</v>
      </c>
      <c r="BM287" s="185" t="s">
        <v>1038</v>
      </c>
    </row>
    <row r="288" spans="1:65" s="2" customFormat="1" ht="11.25">
      <c r="A288" s="35"/>
      <c r="B288" s="36"/>
      <c r="C288" s="37"/>
      <c r="D288" s="187" t="s">
        <v>136</v>
      </c>
      <c r="E288" s="37"/>
      <c r="F288" s="188" t="s">
        <v>931</v>
      </c>
      <c r="G288" s="37"/>
      <c r="H288" s="37"/>
      <c r="I288" s="189"/>
      <c r="J288" s="37"/>
      <c r="K288" s="37"/>
      <c r="L288" s="40"/>
      <c r="M288" s="190"/>
      <c r="N288" s="191"/>
      <c r="O288" s="65"/>
      <c r="P288" s="65"/>
      <c r="Q288" s="65"/>
      <c r="R288" s="65"/>
      <c r="S288" s="65"/>
      <c r="T288" s="66"/>
      <c r="U288" s="35"/>
      <c r="V288" s="35"/>
      <c r="W288" s="35"/>
      <c r="X288" s="35"/>
      <c r="Y288" s="35"/>
      <c r="Z288" s="35"/>
      <c r="AA288" s="35"/>
      <c r="AB288" s="35"/>
      <c r="AC288" s="35"/>
      <c r="AD288" s="35"/>
      <c r="AE288" s="35"/>
      <c r="AT288" s="18" t="s">
        <v>136</v>
      </c>
      <c r="AU288" s="18" t="s">
        <v>78</v>
      </c>
    </row>
    <row r="289" spans="1:65" s="12" customFormat="1" ht="22.9" customHeight="1">
      <c r="B289" s="158"/>
      <c r="C289" s="159"/>
      <c r="D289" s="160" t="s">
        <v>67</v>
      </c>
      <c r="E289" s="172" t="s">
        <v>611</v>
      </c>
      <c r="F289" s="172" t="s">
        <v>612</v>
      </c>
      <c r="G289" s="159"/>
      <c r="H289" s="159"/>
      <c r="I289" s="162"/>
      <c r="J289" s="173">
        <f>BK289</f>
        <v>0</v>
      </c>
      <c r="K289" s="159"/>
      <c r="L289" s="164"/>
      <c r="M289" s="165"/>
      <c r="N289" s="166"/>
      <c r="O289" s="166"/>
      <c r="P289" s="167">
        <f>SUM(P290:P311)</f>
        <v>0</v>
      </c>
      <c r="Q289" s="166"/>
      <c r="R289" s="167">
        <f>SUM(R290:R311)</f>
        <v>8.6120999999999993E-3</v>
      </c>
      <c r="S289" s="166"/>
      <c r="T289" s="168">
        <f>SUM(T290:T311)</f>
        <v>2.1188499999999998E-3</v>
      </c>
      <c r="AR289" s="169" t="s">
        <v>78</v>
      </c>
      <c r="AT289" s="170" t="s">
        <v>67</v>
      </c>
      <c r="AU289" s="170" t="s">
        <v>76</v>
      </c>
      <c r="AY289" s="169" t="s">
        <v>126</v>
      </c>
      <c r="BK289" s="171">
        <f>SUM(BK290:BK311)</f>
        <v>0</v>
      </c>
    </row>
    <row r="290" spans="1:65" s="2" customFormat="1" ht="33" customHeight="1">
      <c r="A290" s="35"/>
      <c r="B290" s="36"/>
      <c r="C290" s="174" t="s">
        <v>485</v>
      </c>
      <c r="D290" s="174" t="s">
        <v>129</v>
      </c>
      <c r="E290" s="175" t="s">
        <v>614</v>
      </c>
      <c r="F290" s="176" t="s">
        <v>615</v>
      </c>
      <c r="G290" s="177" t="s">
        <v>132</v>
      </c>
      <c r="H290" s="178">
        <v>10</v>
      </c>
      <c r="I290" s="179"/>
      <c r="J290" s="180">
        <f>ROUND(I290*H290,2)</f>
        <v>0</v>
      </c>
      <c r="K290" s="176" t="s">
        <v>133</v>
      </c>
      <c r="L290" s="40"/>
      <c r="M290" s="181" t="s">
        <v>19</v>
      </c>
      <c r="N290" s="182" t="s">
        <v>39</v>
      </c>
      <c r="O290" s="65"/>
      <c r="P290" s="183">
        <f>O290*H290</f>
        <v>0</v>
      </c>
      <c r="Q290" s="183">
        <v>0</v>
      </c>
      <c r="R290" s="183">
        <f>Q290*H290</f>
        <v>0</v>
      </c>
      <c r="S290" s="183">
        <v>0</v>
      </c>
      <c r="T290" s="184">
        <f>S290*H290</f>
        <v>0</v>
      </c>
      <c r="U290" s="35"/>
      <c r="V290" s="35"/>
      <c r="W290" s="35"/>
      <c r="X290" s="35"/>
      <c r="Y290" s="35"/>
      <c r="Z290" s="35"/>
      <c r="AA290" s="35"/>
      <c r="AB290" s="35"/>
      <c r="AC290" s="35"/>
      <c r="AD290" s="35"/>
      <c r="AE290" s="35"/>
      <c r="AR290" s="185" t="s">
        <v>134</v>
      </c>
      <c r="AT290" s="185" t="s">
        <v>129</v>
      </c>
      <c r="AU290" s="185" t="s">
        <v>78</v>
      </c>
      <c r="AY290" s="18" t="s">
        <v>126</v>
      </c>
      <c r="BE290" s="186">
        <f>IF(N290="základní",J290,0)</f>
        <v>0</v>
      </c>
      <c r="BF290" s="186">
        <f>IF(N290="snížená",J290,0)</f>
        <v>0</v>
      </c>
      <c r="BG290" s="186">
        <f>IF(N290="zákl. přenesená",J290,0)</f>
        <v>0</v>
      </c>
      <c r="BH290" s="186">
        <f>IF(N290="sníž. přenesená",J290,0)</f>
        <v>0</v>
      </c>
      <c r="BI290" s="186">
        <f>IF(N290="nulová",J290,0)</f>
        <v>0</v>
      </c>
      <c r="BJ290" s="18" t="s">
        <v>76</v>
      </c>
      <c r="BK290" s="186">
        <f>ROUND(I290*H290,2)</f>
        <v>0</v>
      </c>
      <c r="BL290" s="18" t="s">
        <v>134</v>
      </c>
      <c r="BM290" s="185" t="s">
        <v>1039</v>
      </c>
    </row>
    <row r="291" spans="1:65" s="2" customFormat="1" ht="11.25">
      <c r="A291" s="35"/>
      <c r="B291" s="36"/>
      <c r="C291" s="37"/>
      <c r="D291" s="187" t="s">
        <v>136</v>
      </c>
      <c r="E291" s="37"/>
      <c r="F291" s="188" t="s">
        <v>617</v>
      </c>
      <c r="G291" s="37"/>
      <c r="H291" s="37"/>
      <c r="I291" s="189"/>
      <c r="J291" s="37"/>
      <c r="K291" s="37"/>
      <c r="L291" s="40"/>
      <c r="M291" s="190"/>
      <c r="N291" s="191"/>
      <c r="O291" s="65"/>
      <c r="P291" s="65"/>
      <c r="Q291" s="65"/>
      <c r="R291" s="65"/>
      <c r="S291" s="65"/>
      <c r="T291" s="66"/>
      <c r="U291" s="35"/>
      <c r="V291" s="35"/>
      <c r="W291" s="35"/>
      <c r="X291" s="35"/>
      <c r="Y291" s="35"/>
      <c r="Z291" s="35"/>
      <c r="AA291" s="35"/>
      <c r="AB291" s="35"/>
      <c r="AC291" s="35"/>
      <c r="AD291" s="35"/>
      <c r="AE291" s="35"/>
      <c r="AT291" s="18" t="s">
        <v>136</v>
      </c>
      <c r="AU291" s="18" t="s">
        <v>78</v>
      </c>
    </row>
    <row r="292" spans="1:65" s="13" customFormat="1" ht="11.25">
      <c r="B292" s="192"/>
      <c r="C292" s="193"/>
      <c r="D292" s="194" t="s">
        <v>223</v>
      </c>
      <c r="E292" s="195" t="s">
        <v>19</v>
      </c>
      <c r="F292" s="196" t="s">
        <v>179</v>
      </c>
      <c r="G292" s="193"/>
      <c r="H292" s="197">
        <v>10</v>
      </c>
      <c r="I292" s="198"/>
      <c r="J292" s="193"/>
      <c r="K292" s="193"/>
      <c r="L292" s="199"/>
      <c r="M292" s="200"/>
      <c r="N292" s="201"/>
      <c r="O292" s="201"/>
      <c r="P292" s="201"/>
      <c r="Q292" s="201"/>
      <c r="R292" s="201"/>
      <c r="S292" s="201"/>
      <c r="T292" s="202"/>
      <c r="AT292" s="203" t="s">
        <v>223</v>
      </c>
      <c r="AU292" s="203" t="s">
        <v>78</v>
      </c>
      <c r="AV292" s="13" t="s">
        <v>78</v>
      </c>
      <c r="AW292" s="13" t="s">
        <v>30</v>
      </c>
      <c r="AX292" s="13" t="s">
        <v>76</v>
      </c>
      <c r="AY292" s="203" t="s">
        <v>126</v>
      </c>
    </row>
    <row r="293" spans="1:65" s="2" customFormat="1" ht="37.9" customHeight="1">
      <c r="A293" s="35"/>
      <c r="B293" s="36"/>
      <c r="C293" s="174" t="s">
        <v>490</v>
      </c>
      <c r="D293" s="174" t="s">
        <v>129</v>
      </c>
      <c r="E293" s="175" t="s">
        <v>619</v>
      </c>
      <c r="F293" s="176" t="s">
        <v>620</v>
      </c>
      <c r="G293" s="177" t="s">
        <v>132</v>
      </c>
      <c r="H293" s="178">
        <v>4</v>
      </c>
      <c r="I293" s="179"/>
      <c r="J293" s="180">
        <f>ROUND(I293*H293,2)</f>
        <v>0</v>
      </c>
      <c r="K293" s="176" t="s">
        <v>133</v>
      </c>
      <c r="L293" s="40"/>
      <c r="M293" s="181" t="s">
        <v>19</v>
      </c>
      <c r="N293" s="182" t="s">
        <v>39</v>
      </c>
      <c r="O293" s="65"/>
      <c r="P293" s="183">
        <f>O293*H293</f>
        <v>0</v>
      </c>
      <c r="Q293" s="183">
        <v>0</v>
      </c>
      <c r="R293" s="183">
        <f>Q293*H293</f>
        <v>0</v>
      </c>
      <c r="S293" s="183">
        <v>0</v>
      </c>
      <c r="T293" s="184">
        <f>S293*H293</f>
        <v>0</v>
      </c>
      <c r="U293" s="35"/>
      <c r="V293" s="35"/>
      <c r="W293" s="35"/>
      <c r="X293" s="35"/>
      <c r="Y293" s="35"/>
      <c r="Z293" s="35"/>
      <c r="AA293" s="35"/>
      <c r="AB293" s="35"/>
      <c r="AC293" s="35"/>
      <c r="AD293" s="35"/>
      <c r="AE293" s="35"/>
      <c r="AR293" s="185" t="s">
        <v>134</v>
      </c>
      <c r="AT293" s="185" t="s">
        <v>129</v>
      </c>
      <c r="AU293" s="185" t="s">
        <v>78</v>
      </c>
      <c r="AY293" s="18" t="s">
        <v>126</v>
      </c>
      <c r="BE293" s="186">
        <f>IF(N293="základní",J293,0)</f>
        <v>0</v>
      </c>
      <c r="BF293" s="186">
        <f>IF(N293="snížená",J293,0)</f>
        <v>0</v>
      </c>
      <c r="BG293" s="186">
        <f>IF(N293="zákl. přenesená",J293,0)</f>
        <v>0</v>
      </c>
      <c r="BH293" s="186">
        <f>IF(N293="sníž. přenesená",J293,0)</f>
        <v>0</v>
      </c>
      <c r="BI293" s="186">
        <f>IF(N293="nulová",J293,0)</f>
        <v>0</v>
      </c>
      <c r="BJ293" s="18" t="s">
        <v>76</v>
      </c>
      <c r="BK293" s="186">
        <f>ROUND(I293*H293,2)</f>
        <v>0</v>
      </c>
      <c r="BL293" s="18" t="s">
        <v>134</v>
      </c>
      <c r="BM293" s="185" t="s">
        <v>1040</v>
      </c>
    </row>
    <row r="294" spans="1:65" s="2" customFormat="1" ht="11.25">
      <c r="A294" s="35"/>
      <c r="B294" s="36"/>
      <c r="C294" s="37"/>
      <c r="D294" s="187" t="s">
        <v>136</v>
      </c>
      <c r="E294" s="37"/>
      <c r="F294" s="188" t="s">
        <v>622</v>
      </c>
      <c r="G294" s="37"/>
      <c r="H294" s="37"/>
      <c r="I294" s="189"/>
      <c r="J294" s="37"/>
      <c r="K294" s="37"/>
      <c r="L294" s="40"/>
      <c r="M294" s="190"/>
      <c r="N294" s="191"/>
      <c r="O294" s="65"/>
      <c r="P294" s="65"/>
      <c r="Q294" s="65"/>
      <c r="R294" s="65"/>
      <c r="S294" s="65"/>
      <c r="T294" s="66"/>
      <c r="U294" s="35"/>
      <c r="V294" s="35"/>
      <c r="W294" s="35"/>
      <c r="X294" s="35"/>
      <c r="Y294" s="35"/>
      <c r="Z294" s="35"/>
      <c r="AA294" s="35"/>
      <c r="AB294" s="35"/>
      <c r="AC294" s="35"/>
      <c r="AD294" s="35"/>
      <c r="AE294" s="35"/>
      <c r="AT294" s="18" t="s">
        <v>136</v>
      </c>
      <c r="AU294" s="18" t="s">
        <v>78</v>
      </c>
    </row>
    <row r="295" spans="1:65" s="13" customFormat="1" ht="11.25">
      <c r="B295" s="192"/>
      <c r="C295" s="193"/>
      <c r="D295" s="194" t="s">
        <v>223</v>
      </c>
      <c r="E295" s="195" t="s">
        <v>19</v>
      </c>
      <c r="F295" s="196" t="s">
        <v>1041</v>
      </c>
      <c r="G295" s="193"/>
      <c r="H295" s="197">
        <v>0.96</v>
      </c>
      <c r="I295" s="198"/>
      <c r="J295" s="193"/>
      <c r="K295" s="193"/>
      <c r="L295" s="199"/>
      <c r="M295" s="200"/>
      <c r="N295" s="201"/>
      <c r="O295" s="201"/>
      <c r="P295" s="201"/>
      <c r="Q295" s="201"/>
      <c r="R295" s="201"/>
      <c r="S295" s="201"/>
      <c r="T295" s="202"/>
      <c r="AT295" s="203" t="s">
        <v>223</v>
      </c>
      <c r="AU295" s="203" t="s">
        <v>78</v>
      </c>
      <c r="AV295" s="13" t="s">
        <v>78</v>
      </c>
      <c r="AW295" s="13" t="s">
        <v>30</v>
      </c>
      <c r="AX295" s="13" t="s">
        <v>68</v>
      </c>
      <c r="AY295" s="203" t="s">
        <v>126</v>
      </c>
    </row>
    <row r="296" spans="1:65" s="13" customFormat="1" ht="11.25">
      <c r="B296" s="192"/>
      <c r="C296" s="193"/>
      <c r="D296" s="194" t="s">
        <v>223</v>
      </c>
      <c r="E296" s="195" t="s">
        <v>19</v>
      </c>
      <c r="F296" s="196" t="s">
        <v>1042</v>
      </c>
      <c r="G296" s="193"/>
      <c r="H296" s="197">
        <v>4</v>
      </c>
      <c r="I296" s="198"/>
      <c r="J296" s="193"/>
      <c r="K296" s="193"/>
      <c r="L296" s="199"/>
      <c r="M296" s="200"/>
      <c r="N296" s="201"/>
      <c r="O296" s="201"/>
      <c r="P296" s="201"/>
      <c r="Q296" s="201"/>
      <c r="R296" s="201"/>
      <c r="S296" s="201"/>
      <c r="T296" s="202"/>
      <c r="AT296" s="203" t="s">
        <v>223</v>
      </c>
      <c r="AU296" s="203" t="s">
        <v>78</v>
      </c>
      <c r="AV296" s="13" t="s">
        <v>78</v>
      </c>
      <c r="AW296" s="13" t="s">
        <v>30</v>
      </c>
      <c r="AX296" s="13" t="s">
        <v>76</v>
      </c>
      <c r="AY296" s="203" t="s">
        <v>126</v>
      </c>
    </row>
    <row r="297" spans="1:65" s="2" customFormat="1" ht="16.5" customHeight="1">
      <c r="A297" s="35"/>
      <c r="B297" s="36"/>
      <c r="C297" s="174" t="s">
        <v>495</v>
      </c>
      <c r="D297" s="174" t="s">
        <v>129</v>
      </c>
      <c r="E297" s="175" t="s">
        <v>936</v>
      </c>
      <c r="F297" s="176" t="s">
        <v>937</v>
      </c>
      <c r="G297" s="177" t="s">
        <v>132</v>
      </c>
      <c r="H297" s="178">
        <v>6.835</v>
      </c>
      <c r="I297" s="179"/>
      <c r="J297" s="180">
        <f>ROUND(I297*H297,2)</f>
        <v>0</v>
      </c>
      <c r="K297" s="176" t="s">
        <v>133</v>
      </c>
      <c r="L297" s="40"/>
      <c r="M297" s="181" t="s">
        <v>19</v>
      </c>
      <c r="N297" s="182" t="s">
        <v>39</v>
      </c>
      <c r="O297" s="65"/>
      <c r="P297" s="183">
        <f>O297*H297</f>
        <v>0</v>
      </c>
      <c r="Q297" s="183">
        <v>1E-3</v>
      </c>
      <c r="R297" s="183">
        <f>Q297*H297</f>
        <v>6.8349999999999999E-3</v>
      </c>
      <c r="S297" s="183">
        <v>3.1E-4</v>
      </c>
      <c r="T297" s="184">
        <f>S297*H297</f>
        <v>2.1188499999999998E-3</v>
      </c>
      <c r="U297" s="35"/>
      <c r="V297" s="35"/>
      <c r="W297" s="35"/>
      <c r="X297" s="35"/>
      <c r="Y297" s="35"/>
      <c r="Z297" s="35"/>
      <c r="AA297" s="35"/>
      <c r="AB297" s="35"/>
      <c r="AC297" s="35"/>
      <c r="AD297" s="35"/>
      <c r="AE297" s="35"/>
      <c r="AR297" s="185" t="s">
        <v>208</v>
      </c>
      <c r="AT297" s="185" t="s">
        <v>129</v>
      </c>
      <c r="AU297" s="185" t="s">
        <v>78</v>
      </c>
      <c r="AY297" s="18" t="s">
        <v>126</v>
      </c>
      <c r="BE297" s="186">
        <f>IF(N297="základní",J297,0)</f>
        <v>0</v>
      </c>
      <c r="BF297" s="186">
        <f>IF(N297="snížená",J297,0)</f>
        <v>0</v>
      </c>
      <c r="BG297" s="186">
        <f>IF(N297="zákl. přenesená",J297,0)</f>
        <v>0</v>
      </c>
      <c r="BH297" s="186">
        <f>IF(N297="sníž. přenesená",J297,0)</f>
        <v>0</v>
      </c>
      <c r="BI297" s="186">
        <f>IF(N297="nulová",J297,0)</f>
        <v>0</v>
      </c>
      <c r="BJ297" s="18" t="s">
        <v>76</v>
      </c>
      <c r="BK297" s="186">
        <f>ROUND(I297*H297,2)</f>
        <v>0</v>
      </c>
      <c r="BL297" s="18" t="s">
        <v>208</v>
      </c>
      <c r="BM297" s="185" t="s">
        <v>1043</v>
      </c>
    </row>
    <row r="298" spans="1:65" s="2" customFormat="1" ht="11.25">
      <c r="A298" s="35"/>
      <c r="B298" s="36"/>
      <c r="C298" s="37"/>
      <c r="D298" s="187" t="s">
        <v>136</v>
      </c>
      <c r="E298" s="37"/>
      <c r="F298" s="188" t="s">
        <v>939</v>
      </c>
      <c r="G298" s="37"/>
      <c r="H298" s="37"/>
      <c r="I298" s="189"/>
      <c r="J298" s="37"/>
      <c r="K298" s="37"/>
      <c r="L298" s="40"/>
      <c r="M298" s="190"/>
      <c r="N298" s="191"/>
      <c r="O298" s="65"/>
      <c r="P298" s="65"/>
      <c r="Q298" s="65"/>
      <c r="R298" s="65"/>
      <c r="S298" s="65"/>
      <c r="T298" s="66"/>
      <c r="U298" s="35"/>
      <c r="V298" s="35"/>
      <c r="W298" s="35"/>
      <c r="X298" s="35"/>
      <c r="Y298" s="35"/>
      <c r="Z298" s="35"/>
      <c r="AA298" s="35"/>
      <c r="AB298" s="35"/>
      <c r="AC298" s="35"/>
      <c r="AD298" s="35"/>
      <c r="AE298" s="35"/>
      <c r="AT298" s="18" t="s">
        <v>136</v>
      </c>
      <c r="AU298" s="18" t="s">
        <v>78</v>
      </c>
    </row>
    <row r="299" spans="1:65" s="13" customFormat="1" ht="11.25">
      <c r="B299" s="192"/>
      <c r="C299" s="193"/>
      <c r="D299" s="194" t="s">
        <v>223</v>
      </c>
      <c r="E299" s="195" t="s">
        <v>19</v>
      </c>
      <c r="F299" s="196" t="s">
        <v>1044</v>
      </c>
      <c r="G299" s="193"/>
      <c r="H299" s="197">
        <v>3.8450000000000002</v>
      </c>
      <c r="I299" s="198"/>
      <c r="J299" s="193"/>
      <c r="K299" s="193"/>
      <c r="L299" s="199"/>
      <c r="M299" s="200"/>
      <c r="N299" s="201"/>
      <c r="O299" s="201"/>
      <c r="P299" s="201"/>
      <c r="Q299" s="201"/>
      <c r="R299" s="201"/>
      <c r="S299" s="201"/>
      <c r="T299" s="202"/>
      <c r="AT299" s="203" t="s">
        <v>223</v>
      </c>
      <c r="AU299" s="203" t="s">
        <v>78</v>
      </c>
      <c r="AV299" s="13" t="s">
        <v>78</v>
      </c>
      <c r="AW299" s="13" t="s">
        <v>30</v>
      </c>
      <c r="AX299" s="13" t="s">
        <v>68</v>
      </c>
      <c r="AY299" s="203" t="s">
        <v>126</v>
      </c>
    </row>
    <row r="300" spans="1:65" s="13" customFormat="1" ht="11.25">
      <c r="B300" s="192"/>
      <c r="C300" s="193"/>
      <c r="D300" s="194" t="s">
        <v>223</v>
      </c>
      <c r="E300" s="195" t="s">
        <v>19</v>
      </c>
      <c r="F300" s="196" t="s">
        <v>1045</v>
      </c>
      <c r="G300" s="193"/>
      <c r="H300" s="197">
        <v>2.99</v>
      </c>
      <c r="I300" s="198"/>
      <c r="J300" s="193"/>
      <c r="K300" s="193"/>
      <c r="L300" s="199"/>
      <c r="M300" s="200"/>
      <c r="N300" s="201"/>
      <c r="O300" s="201"/>
      <c r="P300" s="201"/>
      <c r="Q300" s="201"/>
      <c r="R300" s="201"/>
      <c r="S300" s="201"/>
      <c r="T300" s="202"/>
      <c r="AT300" s="203" t="s">
        <v>223</v>
      </c>
      <c r="AU300" s="203" t="s">
        <v>78</v>
      </c>
      <c r="AV300" s="13" t="s">
        <v>78</v>
      </c>
      <c r="AW300" s="13" t="s">
        <v>30</v>
      </c>
      <c r="AX300" s="13" t="s">
        <v>68</v>
      </c>
      <c r="AY300" s="203" t="s">
        <v>126</v>
      </c>
    </row>
    <row r="301" spans="1:65" s="14" customFormat="1" ht="11.25">
      <c r="B301" s="204"/>
      <c r="C301" s="205"/>
      <c r="D301" s="194" t="s">
        <v>223</v>
      </c>
      <c r="E301" s="206" t="s">
        <v>19</v>
      </c>
      <c r="F301" s="207" t="s">
        <v>280</v>
      </c>
      <c r="G301" s="205"/>
      <c r="H301" s="208">
        <v>6.8350000000000009</v>
      </c>
      <c r="I301" s="209"/>
      <c r="J301" s="205"/>
      <c r="K301" s="205"/>
      <c r="L301" s="210"/>
      <c r="M301" s="211"/>
      <c r="N301" s="212"/>
      <c r="O301" s="212"/>
      <c r="P301" s="212"/>
      <c r="Q301" s="212"/>
      <c r="R301" s="212"/>
      <c r="S301" s="212"/>
      <c r="T301" s="213"/>
      <c r="AT301" s="214" t="s">
        <v>223</v>
      </c>
      <c r="AU301" s="214" t="s">
        <v>78</v>
      </c>
      <c r="AV301" s="14" t="s">
        <v>134</v>
      </c>
      <c r="AW301" s="14" t="s">
        <v>30</v>
      </c>
      <c r="AX301" s="14" t="s">
        <v>76</v>
      </c>
      <c r="AY301" s="214" t="s">
        <v>126</v>
      </c>
    </row>
    <row r="302" spans="1:65" s="2" customFormat="1" ht="24.2" customHeight="1">
      <c r="A302" s="35"/>
      <c r="B302" s="36"/>
      <c r="C302" s="174" t="s">
        <v>500</v>
      </c>
      <c r="D302" s="174" t="s">
        <v>129</v>
      </c>
      <c r="E302" s="175" t="s">
        <v>944</v>
      </c>
      <c r="F302" s="176" t="s">
        <v>945</v>
      </c>
      <c r="G302" s="177" t="s">
        <v>132</v>
      </c>
      <c r="H302" s="178">
        <v>6.835</v>
      </c>
      <c r="I302" s="179"/>
      <c r="J302" s="180">
        <f>ROUND(I302*H302,2)</f>
        <v>0</v>
      </c>
      <c r="K302" s="176" t="s">
        <v>133</v>
      </c>
      <c r="L302" s="40"/>
      <c r="M302" s="181" t="s">
        <v>19</v>
      </c>
      <c r="N302" s="182" t="s">
        <v>39</v>
      </c>
      <c r="O302" s="65"/>
      <c r="P302" s="183">
        <f>O302*H302</f>
        <v>0</v>
      </c>
      <c r="Q302" s="183">
        <v>0</v>
      </c>
      <c r="R302" s="183">
        <f>Q302*H302</f>
        <v>0</v>
      </c>
      <c r="S302" s="183">
        <v>0</v>
      </c>
      <c r="T302" s="184">
        <f>S302*H302</f>
        <v>0</v>
      </c>
      <c r="U302" s="35"/>
      <c r="V302" s="35"/>
      <c r="W302" s="35"/>
      <c r="X302" s="35"/>
      <c r="Y302" s="35"/>
      <c r="Z302" s="35"/>
      <c r="AA302" s="35"/>
      <c r="AB302" s="35"/>
      <c r="AC302" s="35"/>
      <c r="AD302" s="35"/>
      <c r="AE302" s="35"/>
      <c r="AR302" s="185" t="s">
        <v>208</v>
      </c>
      <c r="AT302" s="185" t="s">
        <v>129</v>
      </c>
      <c r="AU302" s="185" t="s">
        <v>78</v>
      </c>
      <c r="AY302" s="18" t="s">
        <v>126</v>
      </c>
      <c r="BE302" s="186">
        <f>IF(N302="základní",J302,0)</f>
        <v>0</v>
      </c>
      <c r="BF302" s="186">
        <f>IF(N302="snížená",J302,0)</f>
        <v>0</v>
      </c>
      <c r="BG302" s="186">
        <f>IF(N302="zákl. přenesená",J302,0)</f>
        <v>0</v>
      </c>
      <c r="BH302" s="186">
        <f>IF(N302="sníž. přenesená",J302,0)</f>
        <v>0</v>
      </c>
      <c r="BI302" s="186">
        <f>IF(N302="nulová",J302,0)</f>
        <v>0</v>
      </c>
      <c r="BJ302" s="18" t="s">
        <v>76</v>
      </c>
      <c r="BK302" s="186">
        <f>ROUND(I302*H302,2)</f>
        <v>0</v>
      </c>
      <c r="BL302" s="18" t="s">
        <v>208</v>
      </c>
      <c r="BM302" s="185" t="s">
        <v>1046</v>
      </c>
    </row>
    <row r="303" spans="1:65" s="2" customFormat="1" ht="11.25">
      <c r="A303" s="35"/>
      <c r="B303" s="36"/>
      <c r="C303" s="37"/>
      <c r="D303" s="187" t="s">
        <v>136</v>
      </c>
      <c r="E303" s="37"/>
      <c r="F303" s="188" t="s">
        <v>947</v>
      </c>
      <c r="G303" s="37"/>
      <c r="H303" s="37"/>
      <c r="I303" s="189"/>
      <c r="J303" s="37"/>
      <c r="K303" s="37"/>
      <c r="L303" s="40"/>
      <c r="M303" s="190"/>
      <c r="N303" s="191"/>
      <c r="O303" s="65"/>
      <c r="P303" s="65"/>
      <c r="Q303" s="65"/>
      <c r="R303" s="65"/>
      <c r="S303" s="65"/>
      <c r="T303" s="66"/>
      <c r="U303" s="35"/>
      <c r="V303" s="35"/>
      <c r="W303" s="35"/>
      <c r="X303" s="35"/>
      <c r="Y303" s="35"/>
      <c r="Z303" s="35"/>
      <c r="AA303" s="35"/>
      <c r="AB303" s="35"/>
      <c r="AC303" s="35"/>
      <c r="AD303" s="35"/>
      <c r="AE303" s="35"/>
      <c r="AT303" s="18" t="s">
        <v>136</v>
      </c>
      <c r="AU303" s="18" t="s">
        <v>78</v>
      </c>
    </row>
    <row r="304" spans="1:65" s="13" customFormat="1" ht="11.25">
      <c r="B304" s="192"/>
      <c r="C304" s="193"/>
      <c r="D304" s="194" t="s">
        <v>223</v>
      </c>
      <c r="E304" s="195" t="s">
        <v>19</v>
      </c>
      <c r="F304" s="196" t="s">
        <v>1044</v>
      </c>
      <c r="G304" s="193"/>
      <c r="H304" s="197">
        <v>3.8450000000000002</v>
      </c>
      <c r="I304" s="198"/>
      <c r="J304" s="193"/>
      <c r="K304" s="193"/>
      <c r="L304" s="199"/>
      <c r="M304" s="200"/>
      <c r="N304" s="201"/>
      <c r="O304" s="201"/>
      <c r="P304" s="201"/>
      <c r="Q304" s="201"/>
      <c r="R304" s="201"/>
      <c r="S304" s="201"/>
      <c r="T304" s="202"/>
      <c r="AT304" s="203" t="s">
        <v>223</v>
      </c>
      <c r="AU304" s="203" t="s">
        <v>78</v>
      </c>
      <c r="AV304" s="13" t="s">
        <v>78</v>
      </c>
      <c r="AW304" s="13" t="s">
        <v>30</v>
      </c>
      <c r="AX304" s="13" t="s">
        <v>68</v>
      </c>
      <c r="AY304" s="203" t="s">
        <v>126</v>
      </c>
    </row>
    <row r="305" spans="1:65" s="13" customFormat="1" ht="11.25">
      <c r="B305" s="192"/>
      <c r="C305" s="193"/>
      <c r="D305" s="194" t="s">
        <v>223</v>
      </c>
      <c r="E305" s="195" t="s">
        <v>19</v>
      </c>
      <c r="F305" s="196" t="s">
        <v>1045</v>
      </c>
      <c r="G305" s="193"/>
      <c r="H305" s="197">
        <v>2.99</v>
      </c>
      <c r="I305" s="198"/>
      <c r="J305" s="193"/>
      <c r="K305" s="193"/>
      <c r="L305" s="199"/>
      <c r="M305" s="200"/>
      <c r="N305" s="201"/>
      <c r="O305" s="201"/>
      <c r="P305" s="201"/>
      <c r="Q305" s="201"/>
      <c r="R305" s="201"/>
      <c r="S305" s="201"/>
      <c r="T305" s="202"/>
      <c r="AT305" s="203" t="s">
        <v>223</v>
      </c>
      <c r="AU305" s="203" t="s">
        <v>78</v>
      </c>
      <c r="AV305" s="13" t="s">
        <v>78</v>
      </c>
      <c r="AW305" s="13" t="s">
        <v>30</v>
      </c>
      <c r="AX305" s="13" t="s">
        <v>68</v>
      </c>
      <c r="AY305" s="203" t="s">
        <v>126</v>
      </c>
    </row>
    <row r="306" spans="1:65" s="14" customFormat="1" ht="11.25">
      <c r="B306" s="204"/>
      <c r="C306" s="205"/>
      <c r="D306" s="194" t="s">
        <v>223</v>
      </c>
      <c r="E306" s="206" t="s">
        <v>19</v>
      </c>
      <c r="F306" s="207" t="s">
        <v>280</v>
      </c>
      <c r="G306" s="205"/>
      <c r="H306" s="208">
        <v>6.8350000000000009</v>
      </c>
      <c r="I306" s="209"/>
      <c r="J306" s="205"/>
      <c r="K306" s="205"/>
      <c r="L306" s="210"/>
      <c r="M306" s="211"/>
      <c r="N306" s="212"/>
      <c r="O306" s="212"/>
      <c r="P306" s="212"/>
      <c r="Q306" s="212"/>
      <c r="R306" s="212"/>
      <c r="S306" s="212"/>
      <c r="T306" s="213"/>
      <c r="AT306" s="214" t="s">
        <v>223</v>
      </c>
      <c r="AU306" s="214" t="s">
        <v>78</v>
      </c>
      <c r="AV306" s="14" t="s">
        <v>134</v>
      </c>
      <c r="AW306" s="14" t="s">
        <v>30</v>
      </c>
      <c r="AX306" s="14" t="s">
        <v>76</v>
      </c>
      <c r="AY306" s="214" t="s">
        <v>126</v>
      </c>
    </row>
    <row r="307" spans="1:65" s="2" customFormat="1" ht="37.9" customHeight="1">
      <c r="A307" s="35"/>
      <c r="B307" s="36"/>
      <c r="C307" s="174" t="s">
        <v>505</v>
      </c>
      <c r="D307" s="174" t="s">
        <v>129</v>
      </c>
      <c r="E307" s="175" t="s">
        <v>639</v>
      </c>
      <c r="F307" s="176" t="s">
        <v>640</v>
      </c>
      <c r="G307" s="177" t="s">
        <v>132</v>
      </c>
      <c r="H307" s="178">
        <v>6.835</v>
      </c>
      <c r="I307" s="179"/>
      <c r="J307" s="180">
        <f>ROUND(I307*H307,2)</f>
        <v>0</v>
      </c>
      <c r="K307" s="176" t="s">
        <v>133</v>
      </c>
      <c r="L307" s="40"/>
      <c r="M307" s="181" t="s">
        <v>19</v>
      </c>
      <c r="N307" s="182" t="s">
        <v>39</v>
      </c>
      <c r="O307" s="65"/>
      <c r="P307" s="183">
        <f>O307*H307</f>
        <v>0</v>
      </c>
      <c r="Q307" s="183">
        <v>2.5999999999999998E-4</v>
      </c>
      <c r="R307" s="183">
        <f>Q307*H307</f>
        <v>1.7770999999999998E-3</v>
      </c>
      <c r="S307" s="183">
        <v>0</v>
      </c>
      <c r="T307" s="184">
        <f>S307*H307</f>
        <v>0</v>
      </c>
      <c r="U307" s="35"/>
      <c r="V307" s="35"/>
      <c r="W307" s="35"/>
      <c r="X307" s="35"/>
      <c r="Y307" s="35"/>
      <c r="Z307" s="35"/>
      <c r="AA307" s="35"/>
      <c r="AB307" s="35"/>
      <c r="AC307" s="35"/>
      <c r="AD307" s="35"/>
      <c r="AE307" s="35"/>
      <c r="AR307" s="185" t="s">
        <v>208</v>
      </c>
      <c r="AT307" s="185" t="s">
        <v>129</v>
      </c>
      <c r="AU307" s="185" t="s">
        <v>78</v>
      </c>
      <c r="AY307" s="18" t="s">
        <v>126</v>
      </c>
      <c r="BE307" s="186">
        <f>IF(N307="základní",J307,0)</f>
        <v>0</v>
      </c>
      <c r="BF307" s="186">
        <f>IF(N307="snížená",J307,0)</f>
        <v>0</v>
      </c>
      <c r="BG307" s="186">
        <f>IF(N307="zákl. přenesená",J307,0)</f>
        <v>0</v>
      </c>
      <c r="BH307" s="186">
        <f>IF(N307="sníž. přenesená",J307,0)</f>
        <v>0</v>
      </c>
      <c r="BI307" s="186">
        <f>IF(N307="nulová",J307,0)</f>
        <v>0</v>
      </c>
      <c r="BJ307" s="18" t="s">
        <v>76</v>
      </c>
      <c r="BK307" s="186">
        <f>ROUND(I307*H307,2)</f>
        <v>0</v>
      </c>
      <c r="BL307" s="18" t="s">
        <v>208</v>
      </c>
      <c r="BM307" s="185" t="s">
        <v>1047</v>
      </c>
    </row>
    <row r="308" spans="1:65" s="2" customFormat="1" ht="11.25">
      <c r="A308" s="35"/>
      <c r="B308" s="36"/>
      <c r="C308" s="37"/>
      <c r="D308" s="187" t="s">
        <v>136</v>
      </c>
      <c r="E308" s="37"/>
      <c r="F308" s="188" t="s">
        <v>642</v>
      </c>
      <c r="G308" s="37"/>
      <c r="H308" s="37"/>
      <c r="I308" s="189"/>
      <c r="J308" s="37"/>
      <c r="K308" s="37"/>
      <c r="L308" s="40"/>
      <c r="M308" s="190"/>
      <c r="N308" s="191"/>
      <c r="O308" s="65"/>
      <c r="P308" s="65"/>
      <c r="Q308" s="65"/>
      <c r="R308" s="65"/>
      <c r="S308" s="65"/>
      <c r="T308" s="66"/>
      <c r="U308" s="35"/>
      <c r="V308" s="35"/>
      <c r="W308" s="35"/>
      <c r="X308" s="35"/>
      <c r="Y308" s="35"/>
      <c r="Z308" s="35"/>
      <c r="AA308" s="35"/>
      <c r="AB308" s="35"/>
      <c r="AC308" s="35"/>
      <c r="AD308" s="35"/>
      <c r="AE308" s="35"/>
      <c r="AT308" s="18" t="s">
        <v>136</v>
      </c>
      <c r="AU308" s="18" t="s">
        <v>78</v>
      </c>
    </row>
    <row r="309" spans="1:65" s="13" customFormat="1" ht="11.25">
      <c r="B309" s="192"/>
      <c r="C309" s="193"/>
      <c r="D309" s="194" t="s">
        <v>223</v>
      </c>
      <c r="E309" s="195" t="s">
        <v>19</v>
      </c>
      <c r="F309" s="196" t="s">
        <v>1044</v>
      </c>
      <c r="G309" s="193"/>
      <c r="H309" s="197">
        <v>3.8450000000000002</v>
      </c>
      <c r="I309" s="198"/>
      <c r="J309" s="193"/>
      <c r="K309" s="193"/>
      <c r="L309" s="199"/>
      <c r="M309" s="200"/>
      <c r="N309" s="201"/>
      <c r="O309" s="201"/>
      <c r="P309" s="201"/>
      <c r="Q309" s="201"/>
      <c r="R309" s="201"/>
      <c r="S309" s="201"/>
      <c r="T309" s="202"/>
      <c r="AT309" s="203" t="s">
        <v>223</v>
      </c>
      <c r="AU309" s="203" t="s">
        <v>78</v>
      </c>
      <c r="AV309" s="13" t="s">
        <v>78</v>
      </c>
      <c r="AW309" s="13" t="s">
        <v>30</v>
      </c>
      <c r="AX309" s="13" t="s">
        <v>68</v>
      </c>
      <c r="AY309" s="203" t="s">
        <v>126</v>
      </c>
    </row>
    <row r="310" spans="1:65" s="13" customFormat="1" ht="11.25">
      <c r="B310" s="192"/>
      <c r="C310" s="193"/>
      <c r="D310" s="194" t="s">
        <v>223</v>
      </c>
      <c r="E310" s="195" t="s">
        <v>19</v>
      </c>
      <c r="F310" s="196" t="s">
        <v>1045</v>
      </c>
      <c r="G310" s="193"/>
      <c r="H310" s="197">
        <v>2.99</v>
      </c>
      <c r="I310" s="198"/>
      <c r="J310" s="193"/>
      <c r="K310" s="193"/>
      <c r="L310" s="199"/>
      <c r="M310" s="200"/>
      <c r="N310" s="201"/>
      <c r="O310" s="201"/>
      <c r="P310" s="201"/>
      <c r="Q310" s="201"/>
      <c r="R310" s="201"/>
      <c r="S310" s="201"/>
      <c r="T310" s="202"/>
      <c r="AT310" s="203" t="s">
        <v>223</v>
      </c>
      <c r="AU310" s="203" t="s">
        <v>78</v>
      </c>
      <c r="AV310" s="13" t="s">
        <v>78</v>
      </c>
      <c r="AW310" s="13" t="s">
        <v>30</v>
      </c>
      <c r="AX310" s="13" t="s">
        <v>68</v>
      </c>
      <c r="AY310" s="203" t="s">
        <v>126</v>
      </c>
    </row>
    <row r="311" spans="1:65" s="14" customFormat="1" ht="11.25">
      <c r="B311" s="204"/>
      <c r="C311" s="205"/>
      <c r="D311" s="194" t="s">
        <v>223</v>
      </c>
      <c r="E311" s="206" t="s">
        <v>19</v>
      </c>
      <c r="F311" s="207" t="s">
        <v>280</v>
      </c>
      <c r="G311" s="205"/>
      <c r="H311" s="208">
        <v>6.8350000000000009</v>
      </c>
      <c r="I311" s="209"/>
      <c r="J311" s="205"/>
      <c r="K311" s="205"/>
      <c r="L311" s="210"/>
      <c r="M311" s="240"/>
      <c r="N311" s="241"/>
      <c r="O311" s="241"/>
      <c r="P311" s="241"/>
      <c r="Q311" s="241"/>
      <c r="R311" s="241"/>
      <c r="S311" s="241"/>
      <c r="T311" s="242"/>
      <c r="AT311" s="214" t="s">
        <v>223</v>
      </c>
      <c r="AU311" s="214" t="s">
        <v>78</v>
      </c>
      <c r="AV311" s="14" t="s">
        <v>134</v>
      </c>
      <c r="AW311" s="14" t="s">
        <v>30</v>
      </c>
      <c r="AX311" s="14" t="s">
        <v>76</v>
      </c>
      <c r="AY311" s="214" t="s">
        <v>126</v>
      </c>
    </row>
    <row r="312" spans="1:65" s="2" customFormat="1" ht="6.95" customHeight="1">
      <c r="A312" s="35"/>
      <c r="B312" s="48"/>
      <c r="C312" s="49"/>
      <c r="D312" s="49"/>
      <c r="E312" s="49"/>
      <c r="F312" s="49"/>
      <c r="G312" s="49"/>
      <c r="H312" s="49"/>
      <c r="I312" s="49"/>
      <c r="J312" s="49"/>
      <c r="K312" s="49"/>
      <c r="L312" s="40"/>
      <c r="M312" s="35"/>
      <c r="O312" s="35"/>
      <c r="P312" s="35"/>
      <c r="Q312" s="35"/>
      <c r="R312" s="35"/>
      <c r="S312" s="35"/>
      <c r="T312" s="35"/>
      <c r="U312" s="35"/>
      <c r="V312" s="35"/>
      <c r="W312" s="35"/>
      <c r="X312" s="35"/>
      <c r="Y312" s="35"/>
      <c r="Z312" s="35"/>
      <c r="AA312" s="35"/>
      <c r="AB312" s="35"/>
      <c r="AC312" s="35"/>
      <c r="AD312" s="35"/>
      <c r="AE312" s="35"/>
    </row>
  </sheetData>
  <sheetProtection algorithmName="SHA-512" hashValue="k5DLhDLNfNoI/aJrkc+Q9G3YBGqNqEif9Nwn7k3DEZrx2bSH4kpLdblrm/U+tnEi+IDjYNWIXssUKkpotrrHNg==" saltValue="KVFKoru3tO+jBrcecrIEGIkO1wY0MM8DbMXoau3Rhi/Na4bpjAx/vXHkjFqrid7+DP2RylxaZbD6nwm8+e1I7Q==" spinCount="100000" sheet="1" objects="1" scenarios="1" formatColumns="0" formatRows="0" autoFilter="0"/>
  <autoFilter ref="C95:K311"/>
  <mergeCells count="9">
    <mergeCell ref="E50:H50"/>
    <mergeCell ref="E86:H86"/>
    <mergeCell ref="E88:H88"/>
    <mergeCell ref="L2:V2"/>
    <mergeCell ref="E7:H7"/>
    <mergeCell ref="E9:H9"/>
    <mergeCell ref="E18:H18"/>
    <mergeCell ref="E27:H27"/>
    <mergeCell ref="E48:H48"/>
  </mergeCells>
  <hyperlinks>
    <hyperlink ref="F100" r:id="rId1"/>
    <hyperlink ref="F103" r:id="rId2"/>
    <hyperlink ref="F107" r:id="rId3"/>
    <hyperlink ref="F110" r:id="rId4"/>
    <hyperlink ref="F113" r:id="rId5"/>
    <hyperlink ref="F117" r:id="rId6"/>
    <hyperlink ref="F119" r:id="rId7"/>
    <hyperlink ref="F122" r:id="rId8"/>
    <hyperlink ref="F125" r:id="rId9"/>
    <hyperlink ref="F129" r:id="rId10"/>
    <hyperlink ref="F131" r:id="rId11"/>
    <hyperlink ref="F133" r:id="rId12"/>
    <hyperlink ref="F135" r:id="rId13"/>
    <hyperlink ref="F137" r:id="rId14"/>
    <hyperlink ref="F139" r:id="rId15"/>
    <hyperlink ref="F142" r:id="rId16"/>
    <hyperlink ref="F145" r:id="rId17"/>
    <hyperlink ref="F147" r:id="rId18"/>
    <hyperlink ref="F149" r:id="rId19"/>
    <hyperlink ref="F151" r:id="rId20"/>
    <hyperlink ref="F153" r:id="rId21"/>
    <hyperlink ref="F155" r:id="rId22"/>
    <hyperlink ref="F157" r:id="rId23"/>
    <hyperlink ref="F160" r:id="rId24"/>
    <hyperlink ref="F166" r:id="rId25"/>
    <hyperlink ref="F169" r:id="rId26"/>
    <hyperlink ref="F171" r:id="rId27"/>
    <hyperlink ref="F173" r:id="rId28"/>
    <hyperlink ref="F175" r:id="rId29"/>
    <hyperlink ref="F178" r:id="rId30"/>
    <hyperlink ref="F181" r:id="rId31"/>
    <hyperlink ref="F183" r:id="rId32"/>
    <hyperlink ref="F185" r:id="rId33"/>
    <hyperlink ref="F187" r:id="rId34"/>
    <hyperlink ref="F189" r:id="rId35"/>
    <hyperlink ref="F191" r:id="rId36"/>
    <hyperlink ref="F193" r:id="rId37"/>
    <hyperlink ref="F195" r:id="rId38"/>
    <hyperlink ref="F197" r:id="rId39"/>
    <hyperlink ref="F200" r:id="rId40"/>
    <hyperlink ref="F202" r:id="rId41"/>
    <hyperlink ref="F207" r:id="rId42"/>
    <hyperlink ref="F209" r:id="rId43"/>
    <hyperlink ref="F211" r:id="rId44"/>
    <hyperlink ref="F213" r:id="rId45"/>
    <hyperlink ref="F216" r:id="rId46"/>
    <hyperlink ref="F219" r:id="rId47"/>
    <hyperlink ref="F224" r:id="rId48"/>
    <hyperlink ref="F227" r:id="rId49"/>
    <hyperlink ref="F232" r:id="rId50"/>
    <hyperlink ref="F237" r:id="rId51"/>
    <hyperlink ref="F242" r:id="rId52"/>
    <hyperlink ref="F251" r:id="rId53"/>
    <hyperlink ref="F256" r:id="rId54"/>
    <hyperlink ref="F259" r:id="rId55"/>
    <hyperlink ref="F264" r:id="rId56"/>
    <hyperlink ref="F269" r:id="rId57"/>
    <hyperlink ref="F274" r:id="rId58"/>
    <hyperlink ref="F279" r:id="rId59"/>
    <hyperlink ref="F288" r:id="rId60"/>
    <hyperlink ref="F291" r:id="rId61"/>
    <hyperlink ref="F294" r:id="rId62"/>
    <hyperlink ref="F298" r:id="rId63"/>
    <hyperlink ref="F303" r:id="rId64"/>
    <hyperlink ref="F308" r:id="rId65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66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95"/>
  <sheetViews>
    <sheetView showGridLines="0" workbookViewId="0"/>
  </sheetViews>
  <sheetFormatPr defaultRowHeight="12.7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1" width="22.332031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364"/>
      <c r="M2" s="364"/>
      <c r="N2" s="364"/>
      <c r="O2" s="364"/>
      <c r="P2" s="364"/>
      <c r="Q2" s="364"/>
      <c r="R2" s="364"/>
      <c r="S2" s="364"/>
      <c r="T2" s="364"/>
      <c r="U2" s="364"/>
      <c r="V2" s="364"/>
      <c r="AT2" s="18" t="s">
        <v>87</v>
      </c>
    </row>
    <row r="3" spans="1:46" s="1" customFormat="1" ht="6.95" customHeight="1">
      <c r="B3" s="102"/>
      <c r="C3" s="103"/>
      <c r="D3" s="103"/>
      <c r="E3" s="103"/>
      <c r="F3" s="103"/>
      <c r="G3" s="103"/>
      <c r="H3" s="103"/>
      <c r="I3" s="103"/>
      <c r="J3" s="103"/>
      <c r="K3" s="103"/>
      <c r="L3" s="21"/>
      <c r="AT3" s="18" t="s">
        <v>78</v>
      </c>
    </row>
    <row r="4" spans="1:46" s="1" customFormat="1" ht="24.95" customHeight="1">
      <c r="B4" s="21"/>
      <c r="D4" s="104" t="s">
        <v>88</v>
      </c>
      <c r="L4" s="21"/>
      <c r="M4" s="105" t="s">
        <v>10</v>
      </c>
      <c r="AT4" s="18" t="s">
        <v>4</v>
      </c>
    </row>
    <row r="5" spans="1:46" s="1" customFormat="1" ht="6.95" customHeight="1">
      <c r="B5" s="21"/>
      <c r="L5" s="21"/>
    </row>
    <row r="6" spans="1:46" s="1" customFormat="1" ht="12" customHeight="1">
      <c r="B6" s="21"/>
      <c r="D6" s="106" t="s">
        <v>16</v>
      </c>
      <c r="L6" s="21"/>
    </row>
    <row r="7" spans="1:46" s="1" customFormat="1" ht="16.5" customHeight="1">
      <c r="B7" s="21"/>
      <c r="E7" s="365" t="str">
        <f>'Rekapitulace stavby'!K6</f>
        <v>oprava sociálních zařízení b.j. OŘ Olomouc</v>
      </c>
      <c r="F7" s="366"/>
      <c r="G7" s="366"/>
      <c r="H7" s="366"/>
      <c r="L7" s="21"/>
    </row>
    <row r="8" spans="1:46" s="2" customFormat="1" ht="12" customHeight="1">
      <c r="A8" s="35"/>
      <c r="B8" s="40"/>
      <c r="C8" s="35"/>
      <c r="D8" s="106" t="s">
        <v>89</v>
      </c>
      <c r="E8" s="35"/>
      <c r="F8" s="35"/>
      <c r="G8" s="35"/>
      <c r="H8" s="35"/>
      <c r="I8" s="35"/>
      <c r="J8" s="35"/>
      <c r="K8" s="35"/>
      <c r="L8" s="107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</row>
    <row r="9" spans="1:46" s="2" customFormat="1" ht="16.5" customHeight="1">
      <c r="A9" s="35"/>
      <c r="B9" s="40"/>
      <c r="C9" s="35"/>
      <c r="D9" s="35"/>
      <c r="E9" s="367" t="s">
        <v>1048</v>
      </c>
      <c r="F9" s="368"/>
      <c r="G9" s="368"/>
      <c r="H9" s="368"/>
      <c r="I9" s="35"/>
      <c r="J9" s="35"/>
      <c r="K9" s="35"/>
      <c r="L9" s="107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spans="1:46" s="2" customFormat="1" ht="11.25">
      <c r="A10" s="35"/>
      <c r="B10" s="40"/>
      <c r="C10" s="35"/>
      <c r="D10" s="35"/>
      <c r="E10" s="35"/>
      <c r="F10" s="35"/>
      <c r="G10" s="35"/>
      <c r="H10" s="35"/>
      <c r="I10" s="35"/>
      <c r="J10" s="35"/>
      <c r="K10" s="35"/>
      <c r="L10" s="107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spans="1:46" s="2" customFormat="1" ht="12" customHeight="1">
      <c r="A11" s="35"/>
      <c r="B11" s="40"/>
      <c r="C11" s="35"/>
      <c r="D11" s="106" t="s">
        <v>18</v>
      </c>
      <c r="E11" s="35"/>
      <c r="F11" s="108" t="s">
        <v>19</v>
      </c>
      <c r="G11" s="35"/>
      <c r="H11" s="35"/>
      <c r="I11" s="106" t="s">
        <v>20</v>
      </c>
      <c r="J11" s="108" t="s">
        <v>19</v>
      </c>
      <c r="K11" s="35"/>
      <c r="L11" s="107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spans="1:46" s="2" customFormat="1" ht="12" customHeight="1">
      <c r="A12" s="35"/>
      <c r="B12" s="40"/>
      <c r="C12" s="35"/>
      <c r="D12" s="106" t="s">
        <v>21</v>
      </c>
      <c r="E12" s="35"/>
      <c r="F12" s="108" t="s">
        <v>22</v>
      </c>
      <c r="G12" s="35"/>
      <c r="H12" s="35"/>
      <c r="I12" s="106" t="s">
        <v>23</v>
      </c>
      <c r="J12" s="109">
        <f>'Rekapitulace stavby'!AN8</f>
        <v>0</v>
      </c>
      <c r="K12" s="35"/>
      <c r="L12" s="107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spans="1:46" s="2" customFormat="1" ht="10.9" customHeight="1">
      <c r="A13" s="35"/>
      <c r="B13" s="40"/>
      <c r="C13" s="35"/>
      <c r="D13" s="35"/>
      <c r="E13" s="35"/>
      <c r="F13" s="35"/>
      <c r="G13" s="35"/>
      <c r="H13" s="35"/>
      <c r="I13" s="35"/>
      <c r="J13" s="35"/>
      <c r="K13" s="35"/>
      <c r="L13" s="107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pans="1:46" s="2" customFormat="1" ht="12" customHeight="1">
      <c r="A14" s="35"/>
      <c r="B14" s="40"/>
      <c r="C14" s="35"/>
      <c r="D14" s="106" t="s">
        <v>24</v>
      </c>
      <c r="E14" s="35"/>
      <c r="F14" s="35"/>
      <c r="G14" s="35"/>
      <c r="H14" s="35"/>
      <c r="I14" s="106" t="s">
        <v>25</v>
      </c>
      <c r="J14" s="108" t="str">
        <f>IF('Rekapitulace stavby'!AN10="","",'Rekapitulace stavby'!AN10)</f>
        <v/>
      </c>
      <c r="K14" s="35"/>
      <c r="L14" s="107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spans="1:46" s="2" customFormat="1" ht="18" customHeight="1">
      <c r="A15" s="35"/>
      <c r="B15" s="40"/>
      <c r="C15" s="35"/>
      <c r="D15" s="35"/>
      <c r="E15" s="108" t="str">
        <f>IF('Rekapitulace stavby'!E11="","",'Rekapitulace stavby'!E11)</f>
        <v xml:space="preserve"> </v>
      </c>
      <c r="F15" s="35"/>
      <c r="G15" s="35"/>
      <c r="H15" s="35"/>
      <c r="I15" s="106" t="s">
        <v>26</v>
      </c>
      <c r="J15" s="108" t="str">
        <f>IF('Rekapitulace stavby'!AN11="","",'Rekapitulace stavby'!AN11)</f>
        <v/>
      </c>
      <c r="K15" s="35"/>
      <c r="L15" s="107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spans="1:46" s="2" customFormat="1" ht="6.95" customHeight="1">
      <c r="A16" s="35"/>
      <c r="B16" s="40"/>
      <c r="C16" s="35"/>
      <c r="D16" s="35"/>
      <c r="E16" s="35"/>
      <c r="F16" s="35"/>
      <c r="G16" s="35"/>
      <c r="H16" s="35"/>
      <c r="I16" s="35"/>
      <c r="J16" s="35"/>
      <c r="K16" s="35"/>
      <c r="L16" s="107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spans="1:31" s="2" customFormat="1" ht="12" customHeight="1">
      <c r="A17" s="35"/>
      <c r="B17" s="40"/>
      <c r="C17" s="35"/>
      <c r="D17" s="106" t="s">
        <v>27</v>
      </c>
      <c r="E17" s="35"/>
      <c r="F17" s="35"/>
      <c r="G17" s="35"/>
      <c r="H17" s="35"/>
      <c r="I17" s="106" t="s">
        <v>25</v>
      </c>
      <c r="J17" s="31" t="str">
        <f>'Rekapitulace stavby'!AN13</f>
        <v>Vyplň údaj</v>
      </c>
      <c r="K17" s="35"/>
      <c r="L17" s="107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spans="1:31" s="2" customFormat="1" ht="18" customHeight="1">
      <c r="A18" s="35"/>
      <c r="B18" s="40"/>
      <c r="C18" s="35"/>
      <c r="D18" s="35"/>
      <c r="E18" s="369" t="str">
        <f>'Rekapitulace stavby'!E14</f>
        <v>Vyplň údaj</v>
      </c>
      <c r="F18" s="370"/>
      <c r="G18" s="370"/>
      <c r="H18" s="370"/>
      <c r="I18" s="106" t="s">
        <v>26</v>
      </c>
      <c r="J18" s="31" t="str">
        <f>'Rekapitulace stavby'!AN14</f>
        <v>Vyplň údaj</v>
      </c>
      <c r="K18" s="35"/>
      <c r="L18" s="107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spans="1:31" s="2" customFormat="1" ht="6.95" customHeight="1">
      <c r="A19" s="35"/>
      <c r="B19" s="40"/>
      <c r="C19" s="35"/>
      <c r="D19" s="35"/>
      <c r="E19" s="35"/>
      <c r="F19" s="35"/>
      <c r="G19" s="35"/>
      <c r="H19" s="35"/>
      <c r="I19" s="35"/>
      <c r="J19" s="35"/>
      <c r="K19" s="35"/>
      <c r="L19" s="107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spans="1:31" s="2" customFormat="1" ht="12" customHeight="1">
      <c r="A20" s="35"/>
      <c r="B20" s="40"/>
      <c r="C20" s="35"/>
      <c r="D20" s="106" t="s">
        <v>29</v>
      </c>
      <c r="E20" s="35"/>
      <c r="F20" s="35"/>
      <c r="G20" s="35"/>
      <c r="H20" s="35"/>
      <c r="I20" s="106" t="s">
        <v>25</v>
      </c>
      <c r="J20" s="108" t="str">
        <f>IF('Rekapitulace stavby'!AN16="","",'Rekapitulace stavby'!AN16)</f>
        <v/>
      </c>
      <c r="K20" s="35"/>
      <c r="L20" s="107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spans="1:31" s="2" customFormat="1" ht="18" customHeight="1">
      <c r="A21" s="35"/>
      <c r="B21" s="40"/>
      <c r="C21" s="35"/>
      <c r="D21" s="35"/>
      <c r="E21" s="108" t="str">
        <f>IF('Rekapitulace stavby'!E17="","",'Rekapitulace stavby'!E17)</f>
        <v xml:space="preserve"> </v>
      </c>
      <c r="F21" s="35"/>
      <c r="G21" s="35"/>
      <c r="H21" s="35"/>
      <c r="I21" s="106" t="s">
        <v>26</v>
      </c>
      <c r="J21" s="108" t="str">
        <f>IF('Rekapitulace stavby'!AN17="","",'Rekapitulace stavby'!AN17)</f>
        <v/>
      </c>
      <c r="K21" s="35"/>
      <c r="L21" s="107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spans="1:31" s="2" customFormat="1" ht="6.95" customHeight="1">
      <c r="A22" s="35"/>
      <c r="B22" s="40"/>
      <c r="C22" s="35"/>
      <c r="D22" s="35"/>
      <c r="E22" s="35"/>
      <c r="F22" s="35"/>
      <c r="G22" s="35"/>
      <c r="H22" s="35"/>
      <c r="I22" s="35"/>
      <c r="J22" s="35"/>
      <c r="K22" s="35"/>
      <c r="L22" s="107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spans="1:31" s="2" customFormat="1" ht="12" customHeight="1">
      <c r="A23" s="35"/>
      <c r="B23" s="40"/>
      <c r="C23" s="35"/>
      <c r="D23" s="106" t="s">
        <v>31</v>
      </c>
      <c r="E23" s="35"/>
      <c r="F23" s="35"/>
      <c r="G23" s="35"/>
      <c r="H23" s="35"/>
      <c r="I23" s="106" t="s">
        <v>25</v>
      </c>
      <c r="J23" s="108" t="str">
        <f>IF('Rekapitulace stavby'!AN19="","",'Rekapitulace stavby'!AN19)</f>
        <v/>
      </c>
      <c r="K23" s="35"/>
      <c r="L23" s="107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spans="1:31" s="2" customFormat="1" ht="18" customHeight="1">
      <c r="A24" s="35"/>
      <c r="B24" s="40"/>
      <c r="C24" s="35"/>
      <c r="D24" s="35"/>
      <c r="E24" s="108" t="str">
        <f>IF('Rekapitulace stavby'!E20="","",'Rekapitulace stavby'!E20)</f>
        <v xml:space="preserve"> </v>
      </c>
      <c r="F24" s="35"/>
      <c r="G24" s="35"/>
      <c r="H24" s="35"/>
      <c r="I24" s="106" t="s">
        <v>26</v>
      </c>
      <c r="J24" s="108" t="str">
        <f>IF('Rekapitulace stavby'!AN20="","",'Rekapitulace stavby'!AN20)</f>
        <v/>
      </c>
      <c r="K24" s="35"/>
      <c r="L24" s="107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spans="1:31" s="2" customFormat="1" ht="6.95" customHeight="1">
      <c r="A25" s="35"/>
      <c r="B25" s="40"/>
      <c r="C25" s="35"/>
      <c r="D25" s="35"/>
      <c r="E25" s="35"/>
      <c r="F25" s="35"/>
      <c r="G25" s="35"/>
      <c r="H25" s="35"/>
      <c r="I25" s="35"/>
      <c r="J25" s="35"/>
      <c r="K25" s="35"/>
      <c r="L25" s="107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spans="1:31" s="2" customFormat="1" ht="12" customHeight="1">
      <c r="A26" s="35"/>
      <c r="B26" s="40"/>
      <c r="C26" s="35"/>
      <c r="D26" s="106" t="s">
        <v>32</v>
      </c>
      <c r="E26" s="35"/>
      <c r="F26" s="35"/>
      <c r="G26" s="35"/>
      <c r="H26" s="35"/>
      <c r="I26" s="35"/>
      <c r="J26" s="35"/>
      <c r="K26" s="35"/>
      <c r="L26" s="107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spans="1:31" s="8" customFormat="1" ht="16.5" customHeight="1">
      <c r="A27" s="110"/>
      <c r="B27" s="111"/>
      <c r="C27" s="110"/>
      <c r="D27" s="110"/>
      <c r="E27" s="371" t="s">
        <v>19</v>
      </c>
      <c r="F27" s="371"/>
      <c r="G27" s="371"/>
      <c r="H27" s="371"/>
      <c r="I27" s="110"/>
      <c r="J27" s="110"/>
      <c r="K27" s="110"/>
      <c r="L27" s="112"/>
      <c r="S27" s="110"/>
      <c r="T27" s="110"/>
      <c r="U27" s="110"/>
      <c r="V27" s="110"/>
      <c r="W27" s="110"/>
      <c r="X27" s="110"/>
      <c r="Y27" s="110"/>
      <c r="Z27" s="110"/>
      <c r="AA27" s="110"/>
      <c r="AB27" s="110"/>
      <c r="AC27" s="110"/>
      <c r="AD27" s="110"/>
      <c r="AE27" s="110"/>
    </row>
    <row r="28" spans="1:31" s="2" customFormat="1" ht="6.95" customHeight="1">
      <c r="A28" s="35"/>
      <c r="B28" s="40"/>
      <c r="C28" s="35"/>
      <c r="D28" s="35"/>
      <c r="E28" s="35"/>
      <c r="F28" s="35"/>
      <c r="G28" s="35"/>
      <c r="H28" s="35"/>
      <c r="I28" s="35"/>
      <c r="J28" s="35"/>
      <c r="K28" s="35"/>
      <c r="L28" s="107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spans="1:31" s="2" customFormat="1" ht="6.95" customHeight="1">
      <c r="A29" s="35"/>
      <c r="B29" s="40"/>
      <c r="C29" s="35"/>
      <c r="D29" s="113"/>
      <c r="E29" s="113"/>
      <c r="F29" s="113"/>
      <c r="G29" s="113"/>
      <c r="H29" s="113"/>
      <c r="I29" s="113"/>
      <c r="J29" s="113"/>
      <c r="K29" s="113"/>
      <c r="L29" s="107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</row>
    <row r="30" spans="1:31" s="2" customFormat="1" ht="25.35" customHeight="1">
      <c r="A30" s="35"/>
      <c r="B30" s="40"/>
      <c r="C30" s="35"/>
      <c r="D30" s="114" t="s">
        <v>34</v>
      </c>
      <c r="E30" s="35"/>
      <c r="F30" s="35"/>
      <c r="G30" s="35"/>
      <c r="H30" s="35"/>
      <c r="I30" s="35"/>
      <c r="J30" s="115">
        <f>ROUND(J83, 2)</f>
        <v>0</v>
      </c>
      <c r="K30" s="35"/>
      <c r="L30" s="107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spans="1:31" s="2" customFormat="1" ht="6.95" customHeight="1">
      <c r="A31" s="35"/>
      <c r="B31" s="40"/>
      <c r="C31" s="35"/>
      <c r="D31" s="113"/>
      <c r="E31" s="113"/>
      <c r="F31" s="113"/>
      <c r="G31" s="113"/>
      <c r="H31" s="113"/>
      <c r="I31" s="113"/>
      <c r="J31" s="113"/>
      <c r="K31" s="113"/>
      <c r="L31" s="107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spans="1:31" s="2" customFormat="1" ht="14.45" customHeight="1">
      <c r="A32" s="35"/>
      <c r="B32" s="40"/>
      <c r="C32" s="35"/>
      <c r="D32" s="35"/>
      <c r="E32" s="35"/>
      <c r="F32" s="116" t="s">
        <v>36</v>
      </c>
      <c r="G32" s="35"/>
      <c r="H32" s="35"/>
      <c r="I32" s="116" t="s">
        <v>35</v>
      </c>
      <c r="J32" s="116" t="s">
        <v>37</v>
      </c>
      <c r="K32" s="35"/>
      <c r="L32" s="107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spans="1:31" s="2" customFormat="1" ht="14.45" customHeight="1">
      <c r="A33" s="35"/>
      <c r="B33" s="40"/>
      <c r="C33" s="35"/>
      <c r="D33" s="117" t="s">
        <v>38</v>
      </c>
      <c r="E33" s="106" t="s">
        <v>39</v>
      </c>
      <c r="F33" s="118">
        <f>ROUND((SUM(BE83:BE94)),  2)</f>
        <v>0</v>
      </c>
      <c r="G33" s="35"/>
      <c r="H33" s="35"/>
      <c r="I33" s="119">
        <v>0.21</v>
      </c>
      <c r="J33" s="118">
        <f>ROUND(((SUM(BE83:BE94))*I33),  2)</f>
        <v>0</v>
      </c>
      <c r="K33" s="35"/>
      <c r="L33" s="107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spans="1:31" s="2" customFormat="1" ht="14.45" customHeight="1">
      <c r="A34" s="35"/>
      <c r="B34" s="40"/>
      <c r="C34" s="35"/>
      <c r="D34" s="35"/>
      <c r="E34" s="106" t="s">
        <v>40</v>
      </c>
      <c r="F34" s="118">
        <f>ROUND((SUM(BF83:BF94)),  2)</f>
        <v>0</v>
      </c>
      <c r="G34" s="35"/>
      <c r="H34" s="35"/>
      <c r="I34" s="119">
        <v>0.15</v>
      </c>
      <c r="J34" s="118">
        <f>ROUND(((SUM(BF83:BF94))*I34),  2)</f>
        <v>0</v>
      </c>
      <c r="K34" s="35"/>
      <c r="L34" s="107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spans="1:31" s="2" customFormat="1" ht="14.45" hidden="1" customHeight="1">
      <c r="A35" s="35"/>
      <c r="B35" s="40"/>
      <c r="C35" s="35"/>
      <c r="D35" s="35"/>
      <c r="E35" s="106" t="s">
        <v>41</v>
      </c>
      <c r="F35" s="118">
        <f>ROUND((SUM(BG83:BG94)),  2)</f>
        <v>0</v>
      </c>
      <c r="G35" s="35"/>
      <c r="H35" s="35"/>
      <c r="I35" s="119">
        <v>0.21</v>
      </c>
      <c r="J35" s="118">
        <f>0</f>
        <v>0</v>
      </c>
      <c r="K35" s="35"/>
      <c r="L35" s="107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spans="1:31" s="2" customFormat="1" ht="14.45" hidden="1" customHeight="1">
      <c r="A36" s="35"/>
      <c r="B36" s="40"/>
      <c r="C36" s="35"/>
      <c r="D36" s="35"/>
      <c r="E36" s="106" t="s">
        <v>42</v>
      </c>
      <c r="F36" s="118">
        <f>ROUND((SUM(BH83:BH94)),  2)</f>
        <v>0</v>
      </c>
      <c r="G36" s="35"/>
      <c r="H36" s="35"/>
      <c r="I36" s="119">
        <v>0.15</v>
      </c>
      <c r="J36" s="118">
        <f>0</f>
        <v>0</v>
      </c>
      <c r="K36" s="35"/>
      <c r="L36" s="107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spans="1:31" s="2" customFormat="1" ht="14.45" hidden="1" customHeight="1">
      <c r="A37" s="35"/>
      <c r="B37" s="40"/>
      <c r="C37" s="35"/>
      <c r="D37" s="35"/>
      <c r="E37" s="106" t="s">
        <v>43</v>
      </c>
      <c r="F37" s="118">
        <f>ROUND((SUM(BI83:BI94)),  2)</f>
        <v>0</v>
      </c>
      <c r="G37" s="35"/>
      <c r="H37" s="35"/>
      <c r="I37" s="119">
        <v>0</v>
      </c>
      <c r="J37" s="118">
        <f>0</f>
        <v>0</v>
      </c>
      <c r="K37" s="35"/>
      <c r="L37" s="107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spans="1:31" s="2" customFormat="1" ht="6.95" customHeight="1">
      <c r="A38" s="35"/>
      <c r="B38" s="40"/>
      <c r="C38" s="35"/>
      <c r="D38" s="35"/>
      <c r="E38" s="35"/>
      <c r="F38" s="35"/>
      <c r="G38" s="35"/>
      <c r="H38" s="35"/>
      <c r="I38" s="35"/>
      <c r="J38" s="35"/>
      <c r="K38" s="35"/>
      <c r="L38" s="107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spans="1:31" s="2" customFormat="1" ht="25.35" customHeight="1">
      <c r="A39" s="35"/>
      <c r="B39" s="40"/>
      <c r="C39" s="120"/>
      <c r="D39" s="121" t="s">
        <v>44</v>
      </c>
      <c r="E39" s="122"/>
      <c r="F39" s="122"/>
      <c r="G39" s="123" t="s">
        <v>45</v>
      </c>
      <c r="H39" s="124" t="s">
        <v>46</v>
      </c>
      <c r="I39" s="122"/>
      <c r="J39" s="125">
        <f>SUM(J30:J37)</f>
        <v>0</v>
      </c>
      <c r="K39" s="126"/>
      <c r="L39" s="107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spans="1:31" s="2" customFormat="1" ht="14.45" customHeight="1">
      <c r="A40" s="35"/>
      <c r="B40" s="127"/>
      <c r="C40" s="128"/>
      <c r="D40" s="128"/>
      <c r="E40" s="128"/>
      <c r="F40" s="128"/>
      <c r="G40" s="128"/>
      <c r="H40" s="128"/>
      <c r="I40" s="128"/>
      <c r="J40" s="128"/>
      <c r="K40" s="128"/>
      <c r="L40" s="107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4" spans="1:31" s="2" customFormat="1" ht="6.95" customHeight="1">
      <c r="A44" s="35"/>
      <c r="B44" s="129"/>
      <c r="C44" s="130"/>
      <c r="D44" s="130"/>
      <c r="E44" s="130"/>
      <c r="F44" s="130"/>
      <c r="G44" s="130"/>
      <c r="H44" s="130"/>
      <c r="I44" s="130"/>
      <c r="J44" s="130"/>
      <c r="K44" s="130"/>
      <c r="L44" s="107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</row>
    <row r="45" spans="1:31" s="2" customFormat="1" ht="24.95" customHeight="1">
      <c r="A45" s="35"/>
      <c r="B45" s="36"/>
      <c r="C45" s="24" t="s">
        <v>91</v>
      </c>
      <c r="D45" s="37"/>
      <c r="E45" s="37"/>
      <c r="F45" s="37"/>
      <c r="G45" s="37"/>
      <c r="H45" s="37"/>
      <c r="I45" s="37"/>
      <c r="J45" s="37"/>
      <c r="K45" s="37"/>
      <c r="L45" s="107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</row>
    <row r="46" spans="1:31" s="2" customFormat="1" ht="6.95" customHeight="1">
      <c r="A46" s="35"/>
      <c r="B46" s="36"/>
      <c r="C46" s="37"/>
      <c r="D46" s="37"/>
      <c r="E46" s="37"/>
      <c r="F46" s="37"/>
      <c r="G46" s="37"/>
      <c r="H46" s="37"/>
      <c r="I46" s="37"/>
      <c r="J46" s="37"/>
      <c r="K46" s="37"/>
      <c r="L46" s="107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</row>
    <row r="47" spans="1:31" s="2" customFormat="1" ht="12" customHeight="1">
      <c r="A47" s="35"/>
      <c r="B47" s="36"/>
      <c r="C47" s="30" t="s">
        <v>16</v>
      </c>
      <c r="D47" s="37"/>
      <c r="E47" s="37"/>
      <c r="F47" s="37"/>
      <c r="G47" s="37"/>
      <c r="H47" s="37"/>
      <c r="I47" s="37"/>
      <c r="J47" s="37"/>
      <c r="K47" s="37"/>
      <c r="L47" s="107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</row>
    <row r="48" spans="1:31" s="2" customFormat="1" ht="16.5" customHeight="1">
      <c r="A48" s="35"/>
      <c r="B48" s="36"/>
      <c r="C48" s="37"/>
      <c r="D48" s="37"/>
      <c r="E48" s="372" t="str">
        <f>E7</f>
        <v>oprava sociálních zařízení b.j. OŘ Olomouc</v>
      </c>
      <c r="F48" s="373"/>
      <c r="G48" s="373"/>
      <c r="H48" s="373"/>
      <c r="I48" s="37"/>
      <c r="J48" s="37"/>
      <c r="K48" s="37"/>
      <c r="L48" s="107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</row>
    <row r="49" spans="1:47" s="2" customFormat="1" ht="12" customHeight="1">
      <c r="A49" s="35"/>
      <c r="B49" s="36"/>
      <c r="C49" s="30" t="s">
        <v>89</v>
      </c>
      <c r="D49" s="37"/>
      <c r="E49" s="37"/>
      <c r="F49" s="37"/>
      <c r="G49" s="37"/>
      <c r="H49" s="37"/>
      <c r="I49" s="37"/>
      <c r="J49" s="37"/>
      <c r="K49" s="37"/>
      <c r="L49" s="107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</row>
    <row r="50" spans="1:47" s="2" customFormat="1" ht="16.5" customHeight="1">
      <c r="A50" s="35"/>
      <c r="B50" s="36"/>
      <c r="C50" s="37"/>
      <c r="D50" s="37"/>
      <c r="E50" s="325" t="str">
        <f>E9</f>
        <v>VON - Vedlejší a ostatní náklady</v>
      </c>
      <c r="F50" s="374"/>
      <c r="G50" s="374"/>
      <c r="H50" s="374"/>
      <c r="I50" s="37"/>
      <c r="J50" s="37"/>
      <c r="K50" s="37"/>
      <c r="L50" s="107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</row>
    <row r="51" spans="1:47" s="2" customFormat="1" ht="6.95" customHeight="1">
      <c r="A51" s="35"/>
      <c r="B51" s="36"/>
      <c r="C51" s="37"/>
      <c r="D51" s="37"/>
      <c r="E51" s="37"/>
      <c r="F51" s="37"/>
      <c r="G51" s="37"/>
      <c r="H51" s="37"/>
      <c r="I51" s="37"/>
      <c r="J51" s="37"/>
      <c r="K51" s="37"/>
      <c r="L51" s="107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</row>
    <row r="52" spans="1:47" s="2" customFormat="1" ht="12" customHeight="1">
      <c r="A52" s="35"/>
      <c r="B52" s="36"/>
      <c r="C52" s="30" t="s">
        <v>21</v>
      </c>
      <c r="D52" s="37"/>
      <c r="E52" s="37"/>
      <c r="F52" s="28" t="str">
        <f>F12</f>
        <v xml:space="preserve"> </v>
      </c>
      <c r="G52" s="37"/>
      <c r="H52" s="37"/>
      <c r="I52" s="30" t="s">
        <v>23</v>
      </c>
      <c r="J52" s="60">
        <f>IF(J12="","",J12)</f>
        <v>0</v>
      </c>
      <c r="K52" s="37"/>
      <c r="L52" s="107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</row>
    <row r="53" spans="1:47" s="2" customFormat="1" ht="6.95" customHeight="1">
      <c r="A53" s="35"/>
      <c r="B53" s="36"/>
      <c r="C53" s="37"/>
      <c r="D53" s="37"/>
      <c r="E53" s="37"/>
      <c r="F53" s="37"/>
      <c r="G53" s="37"/>
      <c r="H53" s="37"/>
      <c r="I53" s="37"/>
      <c r="J53" s="37"/>
      <c r="K53" s="37"/>
      <c r="L53" s="107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</row>
    <row r="54" spans="1:47" s="2" customFormat="1" ht="15.2" customHeight="1">
      <c r="A54" s="35"/>
      <c r="B54" s="36"/>
      <c r="C54" s="30" t="s">
        <v>24</v>
      </c>
      <c r="D54" s="37"/>
      <c r="E54" s="37"/>
      <c r="F54" s="28" t="str">
        <f>E15</f>
        <v xml:space="preserve"> </v>
      </c>
      <c r="G54" s="37"/>
      <c r="H54" s="37"/>
      <c r="I54" s="30" t="s">
        <v>29</v>
      </c>
      <c r="J54" s="33" t="str">
        <f>E21</f>
        <v xml:space="preserve"> </v>
      </c>
      <c r="K54" s="37"/>
      <c r="L54" s="107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</row>
    <row r="55" spans="1:47" s="2" customFormat="1" ht="15.2" customHeight="1">
      <c r="A55" s="35"/>
      <c r="B55" s="36"/>
      <c r="C55" s="30" t="s">
        <v>27</v>
      </c>
      <c r="D55" s="37"/>
      <c r="E55" s="37"/>
      <c r="F55" s="28" t="str">
        <f>IF(E18="","",E18)</f>
        <v>Vyplň údaj</v>
      </c>
      <c r="G55" s="37"/>
      <c r="H55" s="37"/>
      <c r="I55" s="30" t="s">
        <v>31</v>
      </c>
      <c r="J55" s="33" t="str">
        <f>E24</f>
        <v xml:space="preserve"> </v>
      </c>
      <c r="K55" s="37"/>
      <c r="L55" s="107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</row>
    <row r="56" spans="1:47" s="2" customFormat="1" ht="10.35" customHeight="1">
      <c r="A56" s="35"/>
      <c r="B56" s="36"/>
      <c r="C56" s="37"/>
      <c r="D56" s="37"/>
      <c r="E56" s="37"/>
      <c r="F56" s="37"/>
      <c r="G56" s="37"/>
      <c r="H56" s="37"/>
      <c r="I56" s="37"/>
      <c r="J56" s="37"/>
      <c r="K56" s="37"/>
      <c r="L56" s="107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</row>
    <row r="57" spans="1:47" s="2" customFormat="1" ht="29.25" customHeight="1">
      <c r="A57" s="35"/>
      <c r="B57" s="36"/>
      <c r="C57" s="131" t="s">
        <v>92</v>
      </c>
      <c r="D57" s="132"/>
      <c r="E57" s="132"/>
      <c r="F57" s="132"/>
      <c r="G57" s="132"/>
      <c r="H57" s="132"/>
      <c r="I57" s="132"/>
      <c r="J57" s="133" t="s">
        <v>93</v>
      </c>
      <c r="K57" s="132"/>
      <c r="L57" s="107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</row>
    <row r="58" spans="1:47" s="2" customFormat="1" ht="10.35" customHeight="1">
      <c r="A58" s="35"/>
      <c r="B58" s="36"/>
      <c r="C58" s="37"/>
      <c r="D58" s="37"/>
      <c r="E58" s="37"/>
      <c r="F58" s="37"/>
      <c r="G58" s="37"/>
      <c r="H58" s="37"/>
      <c r="I58" s="37"/>
      <c r="J58" s="37"/>
      <c r="K58" s="37"/>
      <c r="L58" s="107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</row>
    <row r="59" spans="1:47" s="2" customFormat="1" ht="22.9" customHeight="1">
      <c r="A59" s="35"/>
      <c r="B59" s="36"/>
      <c r="C59" s="134" t="s">
        <v>66</v>
      </c>
      <c r="D59" s="37"/>
      <c r="E59" s="37"/>
      <c r="F59" s="37"/>
      <c r="G59" s="37"/>
      <c r="H59" s="37"/>
      <c r="I59" s="37"/>
      <c r="J59" s="78">
        <f>J83</f>
        <v>0</v>
      </c>
      <c r="K59" s="37"/>
      <c r="L59" s="107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U59" s="18" t="s">
        <v>94</v>
      </c>
    </row>
    <row r="60" spans="1:47" s="9" customFormat="1" ht="24.95" customHeight="1">
      <c r="B60" s="135"/>
      <c r="C60" s="136"/>
      <c r="D60" s="137" t="s">
        <v>1049</v>
      </c>
      <c r="E60" s="138"/>
      <c r="F60" s="138"/>
      <c r="G60" s="138"/>
      <c r="H60" s="138"/>
      <c r="I60" s="138"/>
      <c r="J60" s="139">
        <f>J84</f>
        <v>0</v>
      </c>
      <c r="K60" s="136"/>
      <c r="L60" s="140"/>
    </row>
    <row r="61" spans="1:47" s="10" customFormat="1" ht="19.899999999999999" customHeight="1">
      <c r="B61" s="141"/>
      <c r="C61" s="142"/>
      <c r="D61" s="143" t="s">
        <v>1050</v>
      </c>
      <c r="E61" s="144"/>
      <c r="F61" s="144"/>
      <c r="G61" s="144"/>
      <c r="H61" s="144"/>
      <c r="I61" s="144"/>
      <c r="J61" s="145">
        <f>J85</f>
        <v>0</v>
      </c>
      <c r="K61" s="142"/>
      <c r="L61" s="146"/>
    </row>
    <row r="62" spans="1:47" s="10" customFormat="1" ht="19.899999999999999" customHeight="1">
      <c r="B62" s="141"/>
      <c r="C62" s="142"/>
      <c r="D62" s="143" t="s">
        <v>1051</v>
      </c>
      <c r="E62" s="144"/>
      <c r="F62" s="144"/>
      <c r="G62" s="144"/>
      <c r="H62" s="144"/>
      <c r="I62" s="144"/>
      <c r="J62" s="145">
        <f>J88</f>
        <v>0</v>
      </c>
      <c r="K62" s="142"/>
      <c r="L62" s="146"/>
    </row>
    <row r="63" spans="1:47" s="10" customFormat="1" ht="19.899999999999999" customHeight="1">
      <c r="B63" s="141"/>
      <c r="C63" s="142"/>
      <c r="D63" s="143" t="s">
        <v>1052</v>
      </c>
      <c r="E63" s="144"/>
      <c r="F63" s="144"/>
      <c r="G63" s="144"/>
      <c r="H63" s="144"/>
      <c r="I63" s="144"/>
      <c r="J63" s="145">
        <f>J91</f>
        <v>0</v>
      </c>
      <c r="K63" s="142"/>
      <c r="L63" s="146"/>
    </row>
    <row r="64" spans="1:47" s="2" customFormat="1" ht="21.75" customHeight="1">
      <c r="A64" s="35"/>
      <c r="B64" s="36"/>
      <c r="C64" s="37"/>
      <c r="D64" s="37"/>
      <c r="E64" s="37"/>
      <c r="F64" s="37"/>
      <c r="G64" s="37"/>
      <c r="H64" s="37"/>
      <c r="I64" s="37"/>
      <c r="J64" s="37"/>
      <c r="K64" s="37"/>
      <c r="L64" s="107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</row>
    <row r="65" spans="1:31" s="2" customFormat="1" ht="6.95" customHeight="1">
      <c r="A65" s="35"/>
      <c r="B65" s="48"/>
      <c r="C65" s="49"/>
      <c r="D65" s="49"/>
      <c r="E65" s="49"/>
      <c r="F65" s="49"/>
      <c r="G65" s="49"/>
      <c r="H65" s="49"/>
      <c r="I65" s="49"/>
      <c r="J65" s="49"/>
      <c r="K65" s="49"/>
      <c r="L65" s="107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</row>
    <row r="69" spans="1:31" s="2" customFormat="1" ht="6.95" customHeight="1">
      <c r="A69" s="35"/>
      <c r="B69" s="50"/>
      <c r="C69" s="51"/>
      <c r="D69" s="51"/>
      <c r="E69" s="51"/>
      <c r="F69" s="51"/>
      <c r="G69" s="51"/>
      <c r="H69" s="51"/>
      <c r="I69" s="51"/>
      <c r="J69" s="51"/>
      <c r="K69" s="51"/>
      <c r="L69" s="107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</row>
    <row r="70" spans="1:31" s="2" customFormat="1" ht="24.95" customHeight="1">
      <c r="A70" s="35"/>
      <c r="B70" s="36"/>
      <c r="C70" s="24" t="s">
        <v>111</v>
      </c>
      <c r="D70" s="37"/>
      <c r="E70" s="37"/>
      <c r="F70" s="37"/>
      <c r="G70" s="37"/>
      <c r="H70" s="37"/>
      <c r="I70" s="37"/>
      <c r="J70" s="37"/>
      <c r="K70" s="37"/>
      <c r="L70" s="107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</row>
    <row r="71" spans="1:31" s="2" customFormat="1" ht="6.95" customHeight="1">
      <c r="A71" s="35"/>
      <c r="B71" s="36"/>
      <c r="C71" s="37"/>
      <c r="D71" s="37"/>
      <c r="E71" s="37"/>
      <c r="F71" s="37"/>
      <c r="G71" s="37"/>
      <c r="H71" s="37"/>
      <c r="I71" s="37"/>
      <c r="J71" s="37"/>
      <c r="K71" s="37"/>
      <c r="L71" s="107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</row>
    <row r="72" spans="1:31" s="2" customFormat="1" ht="12" customHeight="1">
      <c r="A72" s="35"/>
      <c r="B72" s="36"/>
      <c r="C72" s="30" t="s">
        <v>16</v>
      </c>
      <c r="D72" s="37"/>
      <c r="E72" s="37"/>
      <c r="F72" s="37"/>
      <c r="G72" s="37"/>
      <c r="H72" s="37"/>
      <c r="I72" s="37"/>
      <c r="J72" s="37"/>
      <c r="K72" s="37"/>
      <c r="L72" s="107"/>
      <c r="S72" s="35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</row>
    <row r="73" spans="1:31" s="2" customFormat="1" ht="16.5" customHeight="1">
      <c r="A73" s="35"/>
      <c r="B73" s="36"/>
      <c r="C73" s="37"/>
      <c r="D73" s="37"/>
      <c r="E73" s="372" t="str">
        <f>E7</f>
        <v>oprava sociálních zařízení b.j. OŘ Olomouc</v>
      </c>
      <c r="F73" s="373"/>
      <c r="G73" s="373"/>
      <c r="H73" s="373"/>
      <c r="I73" s="37"/>
      <c r="J73" s="37"/>
      <c r="K73" s="37"/>
      <c r="L73" s="107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</row>
    <row r="74" spans="1:31" s="2" customFormat="1" ht="12" customHeight="1">
      <c r="A74" s="35"/>
      <c r="B74" s="36"/>
      <c r="C74" s="30" t="s">
        <v>89</v>
      </c>
      <c r="D74" s="37"/>
      <c r="E74" s="37"/>
      <c r="F74" s="37"/>
      <c r="G74" s="37"/>
      <c r="H74" s="37"/>
      <c r="I74" s="37"/>
      <c r="J74" s="37"/>
      <c r="K74" s="37"/>
      <c r="L74" s="107"/>
      <c r="S74" s="35"/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</row>
    <row r="75" spans="1:31" s="2" customFormat="1" ht="16.5" customHeight="1">
      <c r="A75" s="35"/>
      <c r="B75" s="36"/>
      <c r="C75" s="37"/>
      <c r="D75" s="37"/>
      <c r="E75" s="325" t="str">
        <f>E9</f>
        <v>VON - Vedlejší a ostatní náklady</v>
      </c>
      <c r="F75" s="374"/>
      <c r="G75" s="374"/>
      <c r="H75" s="374"/>
      <c r="I75" s="37"/>
      <c r="J75" s="37"/>
      <c r="K75" s="37"/>
      <c r="L75" s="107"/>
      <c r="S75" s="35"/>
      <c r="T75" s="35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35"/>
    </row>
    <row r="76" spans="1:31" s="2" customFormat="1" ht="6.95" customHeight="1">
      <c r="A76" s="35"/>
      <c r="B76" s="36"/>
      <c r="C76" s="37"/>
      <c r="D76" s="37"/>
      <c r="E76" s="37"/>
      <c r="F76" s="37"/>
      <c r="G76" s="37"/>
      <c r="H76" s="37"/>
      <c r="I76" s="37"/>
      <c r="J76" s="37"/>
      <c r="K76" s="37"/>
      <c r="L76" s="107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spans="1:31" s="2" customFormat="1" ht="12" customHeight="1">
      <c r="A77" s="35"/>
      <c r="B77" s="36"/>
      <c r="C77" s="30" t="s">
        <v>21</v>
      </c>
      <c r="D77" s="37"/>
      <c r="E77" s="37"/>
      <c r="F77" s="28" t="str">
        <f>F12</f>
        <v xml:space="preserve"> </v>
      </c>
      <c r="G77" s="37"/>
      <c r="H77" s="37"/>
      <c r="I77" s="30" t="s">
        <v>23</v>
      </c>
      <c r="J77" s="60">
        <f>IF(J12="","",J12)</f>
        <v>0</v>
      </c>
      <c r="K77" s="37"/>
      <c r="L77" s="107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78" spans="1:31" s="2" customFormat="1" ht="6.95" customHeight="1">
      <c r="A78" s="35"/>
      <c r="B78" s="36"/>
      <c r="C78" s="37"/>
      <c r="D78" s="37"/>
      <c r="E78" s="37"/>
      <c r="F78" s="37"/>
      <c r="G78" s="37"/>
      <c r="H78" s="37"/>
      <c r="I78" s="37"/>
      <c r="J78" s="37"/>
      <c r="K78" s="37"/>
      <c r="L78" s="107"/>
      <c r="S78" s="35"/>
      <c r="T78" s="35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</row>
    <row r="79" spans="1:31" s="2" customFormat="1" ht="15.2" customHeight="1">
      <c r="A79" s="35"/>
      <c r="B79" s="36"/>
      <c r="C79" s="30" t="s">
        <v>24</v>
      </c>
      <c r="D79" s="37"/>
      <c r="E79" s="37"/>
      <c r="F79" s="28" t="str">
        <f>E15</f>
        <v xml:space="preserve"> </v>
      </c>
      <c r="G79" s="37"/>
      <c r="H79" s="37"/>
      <c r="I79" s="30" t="s">
        <v>29</v>
      </c>
      <c r="J79" s="33" t="str">
        <f>E21</f>
        <v xml:space="preserve"> </v>
      </c>
      <c r="K79" s="37"/>
      <c r="L79" s="107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</row>
    <row r="80" spans="1:31" s="2" customFormat="1" ht="15.2" customHeight="1">
      <c r="A80" s="35"/>
      <c r="B80" s="36"/>
      <c r="C80" s="30" t="s">
        <v>27</v>
      </c>
      <c r="D80" s="37"/>
      <c r="E80" s="37"/>
      <c r="F80" s="28" t="str">
        <f>IF(E18="","",E18)</f>
        <v>Vyplň údaj</v>
      </c>
      <c r="G80" s="37"/>
      <c r="H80" s="37"/>
      <c r="I80" s="30" t="s">
        <v>31</v>
      </c>
      <c r="J80" s="33" t="str">
        <f>E24</f>
        <v xml:space="preserve"> </v>
      </c>
      <c r="K80" s="37"/>
      <c r="L80" s="107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</row>
    <row r="81" spans="1:65" s="2" customFormat="1" ht="10.35" customHeight="1">
      <c r="A81" s="35"/>
      <c r="B81" s="36"/>
      <c r="C81" s="37"/>
      <c r="D81" s="37"/>
      <c r="E81" s="37"/>
      <c r="F81" s="37"/>
      <c r="G81" s="37"/>
      <c r="H81" s="37"/>
      <c r="I81" s="37"/>
      <c r="J81" s="37"/>
      <c r="K81" s="37"/>
      <c r="L81" s="107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spans="1:65" s="11" customFormat="1" ht="29.25" customHeight="1">
      <c r="A82" s="147"/>
      <c r="B82" s="148"/>
      <c r="C82" s="149" t="s">
        <v>112</v>
      </c>
      <c r="D82" s="150" t="s">
        <v>53</v>
      </c>
      <c r="E82" s="150" t="s">
        <v>49</v>
      </c>
      <c r="F82" s="150" t="s">
        <v>50</v>
      </c>
      <c r="G82" s="150" t="s">
        <v>113</v>
      </c>
      <c r="H82" s="150" t="s">
        <v>114</v>
      </c>
      <c r="I82" s="150" t="s">
        <v>115</v>
      </c>
      <c r="J82" s="150" t="s">
        <v>93</v>
      </c>
      <c r="K82" s="151" t="s">
        <v>116</v>
      </c>
      <c r="L82" s="152"/>
      <c r="M82" s="69" t="s">
        <v>19</v>
      </c>
      <c r="N82" s="70" t="s">
        <v>38</v>
      </c>
      <c r="O82" s="70" t="s">
        <v>117</v>
      </c>
      <c r="P82" s="70" t="s">
        <v>118</v>
      </c>
      <c r="Q82" s="70" t="s">
        <v>119</v>
      </c>
      <c r="R82" s="70" t="s">
        <v>120</v>
      </c>
      <c r="S82" s="70" t="s">
        <v>121</v>
      </c>
      <c r="T82" s="71" t="s">
        <v>122</v>
      </c>
      <c r="U82" s="147"/>
      <c r="V82" s="147"/>
      <c r="W82" s="147"/>
      <c r="X82" s="147"/>
      <c r="Y82" s="147"/>
      <c r="Z82" s="147"/>
      <c r="AA82" s="147"/>
      <c r="AB82" s="147"/>
      <c r="AC82" s="147"/>
      <c r="AD82" s="147"/>
      <c r="AE82" s="147"/>
    </row>
    <row r="83" spans="1:65" s="2" customFormat="1" ht="22.9" customHeight="1">
      <c r="A83" s="35"/>
      <c r="B83" s="36"/>
      <c r="C83" s="76" t="s">
        <v>123</v>
      </c>
      <c r="D83" s="37"/>
      <c r="E83" s="37"/>
      <c r="F83" s="37"/>
      <c r="G83" s="37"/>
      <c r="H83" s="37"/>
      <c r="I83" s="37"/>
      <c r="J83" s="153">
        <f>BK83</f>
        <v>0</v>
      </c>
      <c r="K83" s="37"/>
      <c r="L83" s="40"/>
      <c r="M83" s="72"/>
      <c r="N83" s="154"/>
      <c r="O83" s="73"/>
      <c r="P83" s="155">
        <f>P84</f>
        <v>0</v>
      </c>
      <c r="Q83" s="73"/>
      <c r="R83" s="155">
        <f>R84</f>
        <v>0</v>
      </c>
      <c r="S83" s="73"/>
      <c r="T83" s="156">
        <f>T84</f>
        <v>0</v>
      </c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T83" s="18" t="s">
        <v>67</v>
      </c>
      <c r="AU83" s="18" t="s">
        <v>94</v>
      </c>
      <c r="BK83" s="157">
        <f>BK84</f>
        <v>0</v>
      </c>
    </row>
    <row r="84" spans="1:65" s="12" customFormat="1" ht="25.9" customHeight="1">
      <c r="B84" s="158"/>
      <c r="C84" s="159"/>
      <c r="D84" s="160" t="s">
        <v>67</v>
      </c>
      <c r="E84" s="161" t="s">
        <v>1053</v>
      </c>
      <c r="F84" s="161" t="s">
        <v>1054</v>
      </c>
      <c r="G84" s="159"/>
      <c r="H84" s="159"/>
      <c r="I84" s="162"/>
      <c r="J84" s="163">
        <f>BK84</f>
        <v>0</v>
      </c>
      <c r="K84" s="159"/>
      <c r="L84" s="164"/>
      <c r="M84" s="165"/>
      <c r="N84" s="166"/>
      <c r="O84" s="166"/>
      <c r="P84" s="167">
        <f>P85+P88+P91</f>
        <v>0</v>
      </c>
      <c r="Q84" s="166"/>
      <c r="R84" s="167">
        <f>R85+R88+R91</f>
        <v>0</v>
      </c>
      <c r="S84" s="166"/>
      <c r="T84" s="168">
        <f>T85+T88+T91</f>
        <v>0</v>
      </c>
      <c r="AR84" s="169" t="s">
        <v>152</v>
      </c>
      <c r="AT84" s="170" t="s">
        <v>67</v>
      </c>
      <c r="AU84" s="170" t="s">
        <v>68</v>
      </c>
      <c r="AY84" s="169" t="s">
        <v>126</v>
      </c>
      <c r="BK84" s="171">
        <f>BK85+BK88+BK91</f>
        <v>0</v>
      </c>
    </row>
    <row r="85" spans="1:65" s="12" customFormat="1" ht="22.9" customHeight="1">
      <c r="B85" s="158"/>
      <c r="C85" s="159"/>
      <c r="D85" s="160" t="s">
        <v>67</v>
      </c>
      <c r="E85" s="172" t="s">
        <v>1055</v>
      </c>
      <c r="F85" s="172" t="s">
        <v>1056</v>
      </c>
      <c r="G85" s="159"/>
      <c r="H85" s="159"/>
      <c r="I85" s="162"/>
      <c r="J85" s="173">
        <f>BK85</f>
        <v>0</v>
      </c>
      <c r="K85" s="159"/>
      <c r="L85" s="164"/>
      <c r="M85" s="165"/>
      <c r="N85" s="166"/>
      <c r="O85" s="166"/>
      <c r="P85" s="167">
        <f>SUM(P86:P87)</f>
        <v>0</v>
      </c>
      <c r="Q85" s="166"/>
      <c r="R85" s="167">
        <f>SUM(R86:R87)</f>
        <v>0</v>
      </c>
      <c r="S85" s="166"/>
      <c r="T85" s="168">
        <f>SUM(T86:T87)</f>
        <v>0</v>
      </c>
      <c r="AR85" s="169" t="s">
        <v>152</v>
      </c>
      <c r="AT85" s="170" t="s">
        <v>67</v>
      </c>
      <c r="AU85" s="170" t="s">
        <v>76</v>
      </c>
      <c r="AY85" s="169" t="s">
        <v>126</v>
      </c>
      <c r="BK85" s="171">
        <f>SUM(BK86:BK87)</f>
        <v>0</v>
      </c>
    </row>
    <row r="86" spans="1:65" s="2" customFormat="1" ht="16.5" customHeight="1">
      <c r="A86" s="35"/>
      <c r="B86" s="36"/>
      <c r="C86" s="174" t="s">
        <v>76</v>
      </c>
      <c r="D86" s="174" t="s">
        <v>129</v>
      </c>
      <c r="E86" s="175" t="s">
        <v>1057</v>
      </c>
      <c r="F86" s="176" t="s">
        <v>1056</v>
      </c>
      <c r="G86" s="177" t="s">
        <v>834</v>
      </c>
      <c r="H86" s="178">
        <v>2</v>
      </c>
      <c r="I86" s="179"/>
      <c r="J86" s="180">
        <f>ROUND(I86*H86,2)</f>
        <v>0</v>
      </c>
      <c r="K86" s="176" t="s">
        <v>133</v>
      </c>
      <c r="L86" s="40"/>
      <c r="M86" s="181" t="s">
        <v>19</v>
      </c>
      <c r="N86" s="182" t="s">
        <v>39</v>
      </c>
      <c r="O86" s="65"/>
      <c r="P86" s="183">
        <f>O86*H86</f>
        <v>0</v>
      </c>
      <c r="Q86" s="183">
        <v>0</v>
      </c>
      <c r="R86" s="183">
        <f>Q86*H86</f>
        <v>0</v>
      </c>
      <c r="S86" s="183">
        <v>0</v>
      </c>
      <c r="T86" s="184">
        <f>S86*H86</f>
        <v>0</v>
      </c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R86" s="185" t="s">
        <v>1058</v>
      </c>
      <c r="AT86" s="185" t="s">
        <v>129</v>
      </c>
      <c r="AU86" s="185" t="s">
        <v>78</v>
      </c>
      <c r="AY86" s="18" t="s">
        <v>126</v>
      </c>
      <c r="BE86" s="186">
        <f>IF(N86="základní",J86,0)</f>
        <v>0</v>
      </c>
      <c r="BF86" s="186">
        <f>IF(N86="snížená",J86,0)</f>
        <v>0</v>
      </c>
      <c r="BG86" s="186">
        <f>IF(N86="zákl. přenesená",J86,0)</f>
        <v>0</v>
      </c>
      <c r="BH86" s="186">
        <f>IF(N86="sníž. přenesená",J86,0)</f>
        <v>0</v>
      </c>
      <c r="BI86" s="186">
        <f>IF(N86="nulová",J86,0)</f>
        <v>0</v>
      </c>
      <c r="BJ86" s="18" t="s">
        <v>76</v>
      </c>
      <c r="BK86" s="186">
        <f>ROUND(I86*H86,2)</f>
        <v>0</v>
      </c>
      <c r="BL86" s="18" t="s">
        <v>1058</v>
      </c>
      <c r="BM86" s="185" t="s">
        <v>1059</v>
      </c>
    </row>
    <row r="87" spans="1:65" s="2" customFormat="1" ht="11.25">
      <c r="A87" s="35"/>
      <c r="B87" s="36"/>
      <c r="C87" s="37"/>
      <c r="D87" s="187" t="s">
        <v>136</v>
      </c>
      <c r="E87" s="37"/>
      <c r="F87" s="188" t="s">
        <v>1060</v>
      </c>
      <c r="G87" s="37"/>
      <c r="H87" s="37"/>
      <c r="I87" s="189"/>
      <c r="J87" s="37"/>
      <c r="K87" s="37"/>
      <c r="L87" s="40"/>
      <c r="M87" s="190"/>
      <c r="N87" s="191"/>
      <c r="O87" s="65"/>
      <c r="P87" s="65"/>
      <c r="Q87" s="65"/>
      <c r="R87" s="65"/>
      <c r="S87" s="65"/>
      <c r="T87" s="66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T87" s="18" t="s">
        <v>136</v>
      </c>
      <c r="AU87" s="18" t="s">
        <v>78</v>
      </c>
    </row>
    <row r="88" spans="1:65" s="12" customFormat="1" ht="22.9" customHeight="1">
      <c r="B88" s="158"/>
      <c r="C88" s="159"/>
      <c r="D88" s="160" t="s">
        <v>67</v>
      </c>
      <c r="E88" s="172" t="s">
        <v>1061</v>
      </c>
      <c r="F88" s="172" t="s">
        <v>1062</v>
      </c>
      <c r="G88" s="159"/>
      <c r="H88" s="159"/>
      <c r="I88" s="162"/>
      <c r="J88" s="173">
        <f>BK88</f>
        <v>0</v>
      </c>
      <c r="K88" s="159"/>
      <c r="L88" s="164"/>
      <c r="M88" s="165"/>
      <c r="N88" s="166"/>
      <c r="O88" s="166"/>
      <c r="P88" s="167">
        <f>SUM(P89:P90)</f>
        <v>0</v>
      </c>
      <c r="Q88" s="166"/>
      <c r="R88" s="167">
        <f>SUM(R89:R90)</f>
        <v>0</v>
      </c>
      <c r="S88" s="166"/>
      <c r="T88" s="168">
        <f>SUM(T89:T90)</f>
        <v>0</v>
      </c>
      <c r="AR88" s="169" t="s">
        <v>152</v>
      </c>
      <c r="AT88" s="170" t="s">
        <v>67</v>
      </c>
      <c r="AU88" s="170" t="s">
        <v>76</v>
      </c>
      <c r="AY88" s="169" t="s">
        <v>126</v>
      </c>
      <c r="BK88" s="171">
        <f>SUM(BK89:BK90)</f>
        <v>0</v>
      </c>
    </row>
    <row r="89" spans="1:65" s="2" customFormat="1" ht="16.5" customHeight="1">
      <c r="A89" s="35"/>
      <c r="B89" s="36"/>
      <c r="C89" s="174" t="s">
        <v>78</v>
      </c>
      <c r="D89" s="174" t="s">
        <v>129</v>
      </c>
      <c r="E89" s="175" t="s">
        <v>1063</v>
      </c>
      <c r="F89" s="176" t="s">
        <v>1064</v>
      </c>
      <c r="G89" s="177" t="s">
        <v>834</v>
      </c>
      <c r="H89" s="178">
        <v>1</v>
      </c>
      <c r="I89" s="179"/>
      <c r="J89" s="180">
        <f>ROUND(I89*H89,2)</f>
        <v>0</v>
      </c>
      <c r="K89" s="176" t="s">
        <v>133</v>
      </c>
      <c r="L89" s="40"/>
      <c r="M89" s="181" t="s">
        <v>19</v>
      </c>
      <c r="N89" s="182" t="s">
        <v>39</v>
      </c>
      <c r="O89" s="65"/>
      <c r="P89" s="183">
        <f>O89*H89</f>
        <v>0</v>
      </c>
      <c r="Q89" s="183">
        <v>0</v>
      </c>
      <c r="R89" s="183">
        <f>Q89*H89</f>
        <v>0</v>
      </c>
      <c r="S89" s="183">
        <v>0</v>
      </c>
      <c r="T89" s="184">
        <f>S89*H89</f>
        <v>0</v>
      </c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R89" s="185" t="s">
        <v>1058</v>
      </c>
      <c r="AT89" s="185" t="s">
        <v>129</v>
      </c>
      <c r="AU89" s="185" t="s">
        <v>78</v>
      </c>
      <c r="AY89" s="18" t="s">
        <v>126</v>
      </c>
      <c r="BE89" s="186">
        <f>IF(N89="základní",J89,0)</f>
        <v>0</v>
      </c>
      <c r="BF89" s="186">
        <f>IF(N89="snížená",J89,0)</f>
        <v>0</v>
      </c>
      <c r="BG89" s="186">
        <f>IF(N89="zákl. přenesená",J89,0)</f>
        <v>0</v>
      </c>
      <c r="BH89" s="186">
        <f>IF(N89="sníž. přenesená",J89,0)</f>
        <v>0</v>
      </c>
      <c r="BI89" s="186">
        <f>IF(N89="nulová",J89,0)</f>
        <v>0</v>
      </c>
      <c r="BJ89" s="18" t="s">
        <v>76</v>
      </c>
      <c r="BK89" s="186">
        <f>ROUND(I89*H89,2)</f>
        <v>0</v>
      </c>
      <c r="BL89" s="18" t="s">
        <v>1058</v>
      </c>
      <c r="BM89" s="185" t="s">
        <v>1065</v>
      </c>
    </row>
    <row r="90" spans="1:65" s="2" customFormat="1" ht="11.25">
      <c r="A90" s="35"/>
      <c r="B90" s="36"/>
      <c r="C90" s="37"/>
      <c r="D90" s="187" t="s">
        <v>136</v>
      </c>
      <c r="E90" s="37"/>
      <c r="F90" s="188" t="s">
        <v>1066</v>
      </c>
      <c r="G90" s="37"/>
      <c r="H90" s="37"/>
      <c r="I90" s="189"/>
      <c r="J90" s="37"/>
      <c r="K90" s="37"/>
      <c r="L90" s="40"/>
      <c r="M90" s="190"/>
      <c r="N90" s="191"/>
      <c r="O90" s="65"/>
      <c r="P90" s="65"/>
      <c r="Q90" s="65"/>
      <c r="R90" s="65"/>
      <c r="S90" s="65"/>
      <c r="T90" s="66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T90" s="18" t="s">
        <v>136</v>
      </c>
      <c r="AU90" s="18" t="s">
        <v>78</v>
      </c>
    </row>
    <row r="91" spans="1:65" s="12" customFormat="1" ht="22.9" customHeight="1">
      <c r="B91" s="158"/>
      <c r="C91" s="159"/>
      <c r="D91" s="160" t="s">
        <v>67</v>
      </c>
      <c r="E91" s="172" t="s">
        <v>1067</v>
      </c>
      <c r="F91" s="172" t="s">
        <v>1068</v>
      </c>
      <c r="G91" s="159"/>
      <c r="H91" s="159"/>
      <c r="I91" s="162"/>
      <c r="J91" s="173">
        <f>BK91</f>
        <v>0</v>
      </c>
      <c r="K91" s="159"/>
      <c r="L91" s="164"/>
      <c r="M91" s="165"/>
      <c r="N91" s="166"/>
      <c r="O91" s="166"/>
      <c r="P91" s="167">
        <f>SUM(P92:P94)</f>
        <v>0</v>
      </c>
      <c r="Q91" s="166"/>
      <c r="R91" s="167">
        <f>SUM(R92:R94)</f>
        <v>0</v>
      </c>
      <c r="S91" s="166"/>
      <c r="T91" s="168">
        <f>SUM(T92:T94)</f>
        <v>0</v>
      </c>
      <c r="AR91" s="169" t="s">
        <v>152</v>
      </c>
      <c r="AT91" s="170" t="s">
        <v>67</v>
      </c>
      <c r="AU91" s="170" t="s">
        <v>76</v>
      </c>
      <c r="AY91" s="169" t="s">
        <v>126</v>
      </c>
      <c r="BK91" s="171">
        <f>SUM(BK92:BK94)</f>
        <v>0</v>
      </c>
    </row>
    <row r="92" spans="1:65" s="2" customFormat="1" ht="16.5" customHeight="1">
      <c r="A92" s="35"/>
      <c r="B92" s="36"/>
      <c r="C92" s="174" t="s">
        <v>127</v>
      </c>
      <c r="D92" s="174" t="s">
        <v>129</v>
      </c>
      <c r="E92" s="175" t="s">
        <v>1069</v>
      </c>
      <c r="F92" s="176" t="s">
        <v>1068</v>
      </c>
      <c r="G92" s="177" t="s">
        <v>834</v>
      </c>
      <c r="H92" s="178">
        <v>2</v>
      </c>
      <c r="I92" s="179"/>
      <c r="J92" s="180">
        <f>ROUND(I92*H92,2)</f>
        <v>0</v>
      </c>
      <c r="K92" s="176" t="s">
        <v>133</v>
      </c>
      <c r="L92" s="40"/>
      <c r="M92" s="181" t="s">
        <v>19</v>
      </c>
      <c r="N92" s="182" t="s">
        <v>39</v>
      </c>
      <c r="O92" s="65"/>
      <c r="P92" s="183">
        <f>O92*H92</f>
        <v>0</v>
      </c>
      <c r="Q92" s="183">
        <v>0</v>
      </c>
      <c r="R92" s="183">
        <f>Q92*H92</f>
        <v>0</v>
      </c>
      <c r="S92" s="183">
        <v>0</v>
      </c>
      <c r="T92" s="184">
        <f>S92*H92</f>
        <v>0</v>
      </c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R92" s="185" t="s">
        <v>1058</v>
      </c>
      <c r="AT92" s="185" t="s">
        <v>129</v>
      </c>
      <c r="AU92" s="185" t="s">
        <v>78</v>
      </c>
      <c r="AY92" s="18" t="s">
        <v>126</v>
      </c>
      <c r="BE92" s="186">
        <f>IF(N92="základní",J92,0)</f>
        <v>0</v>
      </c>
      <c r="BF92" s="186">
        <f>IF(N92="snížená",J92,0)</f>
        <v>0</v>
      </c>
      <c r="BG92" s="186">
        <f>IF(N92="zákl. přenesená",J92,0)</f>
        <v>0</v>
      </c>
      <c r="BH92" s="186">
        <f>IF(N92="sníž. přenesená",J92,0)</f>
        <v>0</v>
      </c>
      <c r="BI92" s="186">
        <f>IF(N92="nulová",J92,0)</f>
        <v>0</v>
      </c>
      <c r="BJ92" s="18" t="s">
        <v>76</v>
      </c>
      <c r="BK92" s="186">
        <f>ROUND(I92*H92,2)</f>
        <v>0</v>
      </c>
      <c r="BL92" s="18" t="s">
        <v>1058</v>
      </c>
      <c r="BM92" s="185" t="s">
        <v>1070</v>
      </c>
    </row>
    <row r="93" spans="1:65" s="2" customFormat="1" ht="11.25">
      <c r="A93" s="35"/>
      <c r="B93" s="36"/>
      <c r="C93" s="37"/>
      <c r="D93" s="187" t="s">
        <v>136</v>
      </c>
      <c r="E93" s="37"/>
      <c r="F93" s="188" t="s">
        <v>1071</v>
      </c>
      <c r="G93" s="37"/>
      <c r="H93" s="37"/>
      <c r="I93" s="189"/>
      <c r="J93" s="37"/>
      <c r="K93" s="37"/>
      <c r="L93" s="40"/>
      <c r="M93" s="190"/>
      <c r="N93" s="191"/>
      <c r="O93" s="65"/>
      <c r="P93" s="65"/>
      <c r="Q93" s="65"/>
      <c r="R93" s="65"/>
      <c r="S93" s="65"/>
      <c r="T93" s="66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T93" s="18" t="s">
        <v>136</v>
      </c>
      <c r="AU93" s="18" t="s">
        <v>78</v>
      </c>
    </row>
    <row r="94" spans="1:65" s="2" customFormat="1" ht="48.75">
      <c r="A94" s="35"/>
      <c r="B94" s="36"/>
      <c r="C94" s="37"/>
      <c r="D94" s="194" t="s">
        <v>1072</v>
      </c>
      <c r="E94" s="37"/>
      <c r="F94" s="243" t="s">
        <v>1073</v>
      </c>
      <c r="G94" s="37"/>
      <c r="H94" s="37"/>
      <c r="I94" s="189"/>
      <c r="J94" s="37"/>
      <c r="K94" s="37"/>
      <c r="L94" s="40"/>
      <c r="M94" s="226"/>
      <c r="N94" s="227"/>
      <c r="O94" s="228"/>
      <c r="P94" s="228"/>
      <c r="Q94" s="228"/>
      <c r="R94" s="228"/>
      <c r="S94" s="228"/>
      <c r="T94" s="229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T94" s="18" t="s">
        <v>1072</v>
      </c>
      <c r="AU94" s="18" t="s">
        <v>78</v>
      </c>
    </row>
    <row r="95" spans="1:65" s="2" customFormat="1" ht="6.95" customHeight="1">
      <c r="A95" s="35"/>
      <c r="B95" s="48"/>
      <c r="C95" s="49"/>
      <c r="D95" s="49"/>
      <c r="E95" s="49"/>
      <c r="F95" s="49"/>
      <c r="G95" s="49"/>
      <c r="H95" s="49"/>
      <c r="I95" s="49"/>
      <c r="J95" s="49"/>
      <c r="K95" s="49"/>
      <c r="L95" s="40"/>
      <c r="M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</row>
  </sheetData>
  <sheetProtection algorithmName="SHA-512" hashValue="ooojKDEyj1l23luwb/gT8NWW5Fnw9Miy817PTO6aZyMzqolpUD4UiXXbz8GZZKz5u1lPuVXr6klZDhE+zLTGIw==" saltValue="h48P+ifVzzqPQ9YXOOsVyxroMtnofBE+ulAmlJ+S7WJ/IY4gELF3Olasg0BfdVIFiMRislW8p0rMtcyBGWHvQA==" spinCount="100000" sheet="1" objects="1" scenarios="1" formatColumns="0" formatRows="0" autoFilter="0"/>
  <autoFilter ref="C82:K94"/>
  <mergeCells count="9">
    <mergeCell ref="E50:H50"/>
    <mergeCell ref="E73:H73"/>
    <mergeCell ref="E75:H75"/>
    <mergeCell ref="L2:V2"/>
    <mergeCell ref="E7:H7"/>
    <mergeCell ref="E9:H9"/>
    <mergeCell ref="E18:H18"/>
    <mergeCell ref="E27:H27"/>
    <mergeCell ref="E48:H48"/>
  </mergeCells>
  <hyperlinks>
    <hyperlink ref="F87" r:id="rId1"/>
    <hyperlink ref="F90" r:id="rId2"/>
    <hyperlink ref="F93" r:id="rId3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8"/>
  <sheetViews>
    <sheetView showGridLines="0" zoomScale="110" zoomScaleNormal="110" workbookViewId="0"/>
  </sheetViews>
  <sheetFormatPr defaultRowHeight="12.75"/>
  <cols>
    <col min="1" max="1" width="8.33203125" style="244" customWidth="1"/>
    <col min="2" max="2" width="1.6640625" style="244" customWidth="1"/>
    <col min="3" max="4" width="5" style="244" customWidth="1"/>
    <col min="5" max="5" width="11.6640625" style="244" customWidth="1"/>
    <col min="6" max="6" width="9.1640625" style="244" customWidth="1"/>
    <col min="7" max="7" width="5" style="244" customWidth="1"/>
    <col min="8" max="8" width="77.83203125" style="244" customWidth="1"/>
    <col min="9" max="10" width="20" style="244" customWidth="1"/>
    <col min="11" max="11" width="1.6640625" style="244" customWidth="1"/>
  </cols>
  <sheetData>
    <row r="1" spans="2:11" s="1" customFormat="1" ht="37.5" customHeight="1"/>
    <row r="2" spans="2:11" s="1" customFormat="1" ht="7.5" customHeight="1">
      <c r="B2" s="245"/>
      <c r="C2" s="246"/>
      <c r="D2" s="246"/>
      <c r="E2" s="246"/>
      <c r="F2" s="246"/>
      <c r="G2" s="246"/>
      <c r="H2" s="246"/>
      <c r="I2" s="246"/>
      <c r="J2" s="246"/>
      <c r="K2" s="247"/>
    </row>
    <row r="3" spans="2:11" s="16" customFormat="1" ht="45" customHeight="1">
      <c r="B3" s="248"/>
      <c r="C3" s="376" t="s">
        <v>1074</v>
      </c>
      <c r="D3" s="376"/>
      <c r="E3" s="376"/>
      <c r="F3" s="376"/>
      <c r="G3" s="376"/>
      <c r="H3" s="376"/>
      <c r="I3" s="376"/>
      <c r="J3" s="376"/>
      <c r="K3" s="249"/>
    </row>
    <row r="4" spans="2:11" s="1" customFormat="1" ht="25.5" customHeight="1">
      <c r="B4" s="250"/>
      <c r="C4" s="381" t="s">
        <v>1075</v>
      </c>
      <c r="D4" s="381"/>
      <c r="E4" s="381"/>
      <c r="F4" s="381"/>
      <c r="G4" s="381"/>
      <c r="H4" s="381"/>
      <c r="I4" s="381"/>
      <c r="J4" s="381"/>
      <c r="K4" s="251"/>
    </row>
    <row r="5" spans="2:11" s="1" customFormat="1" ht="5.25" customHeight="1">
      <c r="B5" s="250"/>
      <c r="C5" s="252"/>
      <c r="D5" s="252"/>
      <c r="E5" s="252"/>
      <c r="F5" s="252"/>
      <c r="G5" s="252"/>
      <c r="H5" s="252"/>
      <c r="I5" s="252"/>
      <c r="J5" s="252"/>
      <c r="K5" s="251"/>
    </row>
    <row r="6" spans="2:11" s="1" customFormat="1" ht="15" customHeight="1">
      <c r="B6" s="250"/>
      <c r="C6" s="380" t="s">
        <v>1076</v>
      </c>
      <c r="D6" s="380"/>
      <c r="E6" s="380"/>
      <c r="F6" s="380"/>
      <c r="G6" s="380"/>
      <c r="H6" s="380"/>
      <c r="I6" s="380"/>
      <c r="J6" s="380"/>
      <c r="K6" s="251"/>
    </row>
    <row r="7" spans="2:11" s="1" customFormat="1" ht="15" customHeight="1">
      <c r="B7" s="254"/>
      <c r="C7" s="380" t="s">
        <v>1077</v>
      </c>
      <c r="D7" s="380"/>
      <c r="E7" s="380"/>
      <c r="F7" s="380"/>
      <c r="G7" s="380"/>
      <c r="H7" s="380"/>
      <c r="I7" s="380"/>
      <c r="J7" s="380"/>
      <c r="K7" s="251"/>
    </row>
    <row r="8" spans="2:11" s="1" customFormat="1" ht="12.75" customHeight="1">
      <c r="B8" s="254"/>
      <c r="C8" s="253"/>
      <c r="D8" s="253"/>
      <c r="E8" s="253"/>
      <c r="F8" s="253"/>
      <c r="G8" s="253"/>
      <c r="H8" s="253"/>
      <c r="I8" s="253"/>
      <c r="J8" s="253"/>
      <c r="K8" s="251"/>
    </row>
    <row r="9" spans="2:11" s="1" customFormat="1" ht="15" customHeight="1">
      <c r="B9" s="254"/>
      <c r="C9" s="380" t="s">
        <v>1078</v>
      </c>
      <c r="D9" s="380"/>
      <c r="E9" s="380"/>
      <c r="F9" s="380"/>
      <c r="G9" s="380"/>
      <c r="H9" s="380"/>
      <c r="I9" s="380"/>
      <c r="J9" s="380"/>
      <c r="K9" s="251"/>
    </row>
    <row r="10" spans="2:11" s="1" customFormat="1" ht="15" customHeight="1">
      <c r="B10" s="254"/>
      <c r="C10" s="253"/>
      <c r="D10" s="380" t="s">
        <v>1079</v>
      </c>
      <c r="E10" s="380"/>
      <c r="F10" s="380"/>
      <c r="G10" s="380"/>
      <c r="H10" s="380"/>
      <c r="I10" s="380"/>
      <c r="J10" s="380"/>
      <c r="K10" s="251"/>
    </row>
    <row r="11" spans="2:11" s="1" customFormat="1" ht="15" customHeight="1">
      <c r="B11" s="254"/>
      <c r="C11" s="255"/>
      <c r="D11" s="380" t="s">
        <v>1080</v>
      </c>
      <c r="E11" s="380"/>
      <c r="F11" s="380"/>
      <c r="G11" s="380"/>
      <c r="H11" s="380"/>
      <c r="I11" s="380"/>
      <c r="J11" s="380"/>
      <c r="K11" s="251"/>
    </row>
    <row r="12" spans="2:11" s="1" customFormat="1" ht="15" customHeight="1">
      <c r="B12" s="254"/>
      <c r="C12" s="255"/>
      <c r="D12" s="253"/>
      <c r="E12" s="253"/>
      <c r="F12" s="253"/>
      <c r="G12" s="253"/>
      <c r="H12" s="253"/>
      <c r="I12" s="253"/>
      <c r="J12" s="253"/>
      <c r="K12" s="251"/>
    </row>
    <row r="13" spans="2:11" s="1" customFormat="1" ht="15" customHeight="1">
      <c r="B13" s="254"/>
      <c r="C13" s="255"/>
      <c r="D13" s="256" t="s">
        <v>1081</v>
      </c>
      <c r="E13" s="253"/>
      <c r="F13" s="253"/>
      <c r="G13" s="253"/>
      <c r="H13" s="253"/>
      <c r="I13" s="253"/>
      <c r="J13" s="253"/>
      <c r="K13" s="251"/>
    </row>
    <row r="14" spans="2:11" s="1" customFormat="1" ht="12.75" customHeight="1">
      <c r="B14" s="254"/>
      <c r="C14" s="255"/>
      <c r="D14" s="255"/>
      <c r="E14" s="255"/>
      <c r="F14" s="255"/>
      <c r="G14" s="255"/>
      <c r="H14" s="255"/>
      <c r="I14" s="255"/>
      <c r="J14" s="255"/>
      <c r="K14" s="251"/>
    </row>
    <row r="15" spans="2:11" s="1" customFormat="1" ht="15" customHeight="1">
      <c r="B15" s="254"/>
      <c r="C15" s="255"/>
      <c r="D15" s="380" t="s">
        <v>1082</v>
      </c>
      <c r="E15" s="380"/>
      <c r="F15" s="380"/>
      <c r="G15" s="380"/>
      <c r="H15" s="380"/>
      <c r="I15" s="380"/>
      <c r="J15" s="380"/>
      <c r="K15" s="251"/>
    </row>
    <row r="16" spans="2:11" s="1" customFormat="1" ht="15" customHeight="1">
      <c r="B16" s="254"/>
      <c r="C16" s="255"/>
      <c r="D16" s="380" t="s">
        <v>1083</v>
      </c>
      <c r="E16" s="380"/>
      <c r="F16" s="380"/>
      <c r="G16" s="380"/>
      <c r="H16" s="380"/>
      <c r="I16" s="380"/>
      <c r="J16" s="380"/>
      <c r="K16" s="251"/>
    </row>
    <row r="17" spans="2:11" s="1" customFormat="1" ht="15" customHeight="1">
      <c r="B17" s="254"/>
      <c r="C17" s="255"/>
      <c r="D17" s="380" t="s">
        <v>1084</v>
      </c>
      <c r="E17" s="380"/>
      <c r="F17" s="380"/>
      <c r="G17" s="380"/>
      <c r="H17" s="380"/>
      <c r="I17" s="380"/>
      <c r="J17" s="380"/>
      <c r="K17" s="251"/>
    </row>
    <row r="18" spans="2:11" s="1" customFormat="1" ht="15" customHeight="1">
      <c r="B18" s="254"/>
      <c r="C18" s="255"/>
      <c r="D18" s="255"/>
      <c r="E18" s="257" t="s">
        <v>75</v>
      </c>
      <c r="F18" s="380" t="s">
        <v>1085</v>
      </c>
      <c r="G18" s="380"/>
      <c r="H18" s="380"/>
      <c r="I18" s="380"/>
      <c r="J18" s="380"/>
      <c r="K18" s="251"/>
    </row>
    <row r="19" spans="2:11" s="1" customFormat="1" ht="15" customHeight="1">
      <c r="B19" s="254"/>
      <c r="C19" s="255"/>
      <c r="D19" s="255"/>
      <c r="E19" s="257" t="s">
        <v>1086</v>
      </c>
      <c r="F19" s="380" t="s">
        <v>1087</v>
      </c>
      <c r="G19" s="380"/>
      <c r="H19" s="380"/>
      <c r="I19" s="380"/>
      <c r="J19" s="380"/>
      <c r="K19" s="251"/>
    </row>
    <row r="20" spans="2:11" s="1" customFormat="1" ht="15" customHeight="1">
      <c r="B20" s="254"/>
      <c r="C20" s="255"/>
      <c r="D20" s="255"/>
      <c r="E20" s="257" t="s">
        <v>1088</v>
      </c>
      <c r="F20" s="380" t="s">
        <v>1089</v>
      </c>
      <c r="G20" s="380"/>
      <c r="H20" s="380"/>
      <c r="I20" s="380"/>
      <c r="J20" s="380"/>
      <c r="K20" s="251"/>
    </row>
    <row r="21" spans="2:11" s="1" customFormat="1" ht="15" customHeight="1">
      <c r="B21" s="254"/>
      <c r="C21" s="255"/>
      <c r="D21" s="255"/>
      <c r="E21" s="257" t="s">
        <v>85</v>
      </c>
      <c r="F21" s="380" t="s">
        <v>86</v>
      </c>
      <c r="G21" s="380"/>
      <c r="H21" s="380"/>
      <c r="I21" s="380"/>
      <c r="J21" s="380"/>
      <c r="K21" s="251"/>
    </row>
    <row r="22" spans="2:11" s="1" customFormat="1" ht="15" customHeight="1">
      <c r="B22" s="254"/>
      <c r="C22" s="255"/>
      <c r="D22" s="255"/>
      <c r="E22" s="257" t="s">
        <v>1090</v>
      </c>
      <c r="F22" s="380" t="s">
        <v>1091</v>
      </c>
      <c r="G22" s="380"/>
      <c r="H22" s="380"/>
      <c r="I22" s="380"/>
      <c r="J22" s="380"/>
      <c r="K22" s="251"/>
    </row>
    <row r="23" spans="2:11" s="1" customFormat="1" ht="15" customHeight="1">
      <c r="B23" s="254"/>
      <c r="C23" s="255"/>
      <c r="D23" s="255"/>
      <c r="E23" s="257" t="s">
        <v>1092</v>
      </c>
      <c r="F23" s="380" t="s">
        <v>1093</v>
      </c>
      <c r="G23" s="380"/>
      <c r="H23" s="380"/>
      <c r="I23" s="380"/>
      <c r="J23" s="380"/>
      <c r="K23" s="251"/>
    </row>
    <row r="24" spans="2:11" s="1" customFormat="1" ht="12.75" customHeight="1">
      <c r="B24" s="254"/>
      <c r="C24" s="255"/>
      <c r="D24" s="255"/>
      <c r="E24" s="255"/>
      <c r="F24" s="255"/>
      <c r="G24" s="255"/>
      <c r="H24" s="255"/>
      <c r="I24" s="255"/>
      <c r="J24" s="255"/>
      <c r="K24" s="251"/>
    </row>
    <row r="25" spans="2:11" s="1" customFormat="1" ht="15" customHeight="1">
      <c r="B25" s="254"/>
      <c r="C25" s="380" t="s">
        <v>1094</v>
      </c>
      <c r="D25" s="380"/>
      <c r="E25" s="380"/>
      <c r="F25" s="380"/>
      <c r="G25" s="380"/>
      <c r="H25" s="380"/>
      <c r="I25" s="380"/>
      <c r="J25" s="380"/>
      <c r="K25" s="251"/>
    </row>
    <row r="26" spans="2:11" s="1" customFormat="1" ht="15" customHeight="1">
      <c r="B26" s="254"/>
      <c r="C26" s="380" t="s">
        <v>1095</v>
      </c>
      <c r="D26" s="380"/>
      <c r="E26" s="380"/>
      <c r="F26" s="380"/>
      <c r="G26" s="380"/>
      <c r="H26" s="380"/>
      <c r="I26" s="380"/>
      <c r="J26" s="380"/>
      <c r="K26" s="251"/>
    </row>
    <row r="27" spans="2:11" s="1" customFormat="1" ht="15" customHeight="1">
      <c r="B27" s="254"/>
      <c r="C27" s="253"/>
      <c r="D27" s="380" t="s">
        <v>1096</v>
      </c>
      <c r="E27" s="380"/>
      <c r="F27" s="380"/>
      <c r="G27" s="380"/>
      <c r="H27" s="380"/>
      <c r="I27" s="380"/>
      <c r="J27" s="380"/>
      <c r="K27" s="251"/>
    </row>
    <row r="28" spans="2:11" s="1" customFormat="1" ht="15" customHeight="1">
      <c r="B28" s="254"/>
      <c r="C28" s="255"/>
      <c r="D28" s="380" t="s">
        <v>1097</v>
      </c>
      <c r="E28" s="380"/>
      <c r="F28" s="380"/>
      <c r="G28" s="380"/>
      <c r="H28" s="380"/>
      <c r="I28" s="380"/>
      <c r="J28" s="380"/>
      <c r="K28" s="251"/>
    </row>
    <row r="29" spans="2:11" s="1" customFormat="1" ht="12.75" customHeight="1">
      <c r="B29" s="254"/>
      <c r="C29" s="255"/>
      <c r="D29" s="255"/>
      <c r="E29" s="255"/>
      <c r="F29" s="255"/>
      <c r="G29" s="255"/>
      <c r="H29" s="255"/>
      <c r="I29" s="255"/>
      <c r="J29" s="255"/>
      <c r="K29" s="251"/>
    </row>
    <row r="30" spans="2:11" s="1" customFormat="1" ht="15" customHeight="1">
      <c r="B30" s="254"/>
      <c r="C30" s="255"/>
      <c r="D30" s="380" t="s">
        <v>1098</v>
      </c>
      <c r="E30" s="380"/>
      <c r="F30" s="380"/>
      <c r="G30" s="380"/>
      <c r="H30" s="380"/>
      <c r="I30" s="380"/>
      <c r="J30" s="380"/>
      <c r="K30" s="251"/>
    </row>
    <row r="31" spans="2:11" s="1" customFormat="1" ht="15" customHeight="1">
      <c r="B31" s="254"/>
      <c r="C31" s="255"/>
      <c r="D31" s="380" t="s">
        <v>1099</v>
      </c>
      <c r="E31" s="380"/>
      <c r="F31" s="380"/>
      <c r="G31" s="380"/>
      <c r="H31" s="380"/>
      <c r="I31" s="380"/>
      <c r="J31" s="380"/>
      <c r="K31" s="251"/>
    </row>
    <row r="32" spans="2:11" s="1" customFormat="1" ht="12.75" customHeight="1">
      <c r="B32" s="254"/>
      <c r="C32" s="255"/>
      <c r="D32" s="255"/>
      <c r="E32" s="255"/>
      <c r="F32" s="255"/>
      <c r="G32" s="255"/>
      <c r="H32" s="255"/>
      <c r="I32" s="255"/>
      <c r="J32" s="255"/>
      <c r="K32" s="251"/>
    </row>
    <row r="33" spans="2:11" s="1" customFormat="1" ht="15" customHeight="1">
      <c r="B33" s="254"/>
      <c r="C33" s="255"/>
      <c r="D33" s="380" t="s">
        <v>1100</v>
      </c>
      <c r="E33" s="380"/>
      <c r="F33" s="380"/>
      <c r="G33" s="380"/>
      <c r="H33" s="380"/>
      <c r="I33" s="380"/>
      <c r="J33" s="380"/>
      <c r="K33" s="251"/>
    </row>
    <row r="34" spans="2:11" s="1" customFormat="1" ht="15" customHeight="1">
      <c r="B34" s="254"/>
      <c r="C34" s="255"/>
      <c r="D34" s="380" t="s">
        <v>1101</v>
      </c>
      <c r="E34" s="380"/>
      <c r="F34" s="380"/>
      <c r="G34" s="380"/>
      <c r="H34" s="380"/>
      <c r="I34" s="380"/>
      <c r="J34" s="380"/>
      <c r="K34" s="251"/>
    </row>
    <row r="35" spans="2:11" s="1" customFormat="1" ht="15" customHeight="1">
      <c r="B35" s="254"/>
      <c r="C35" s="255"/>
      <c r="D35" s="380" t="s">
        <v>1102</v>
      </c>
      <c r="E35" s="380"/>
      <c r="F35" s="380"/>
      <c r="G35" s="380"/>
      <c r="H35" s="380"/>
      <c r="I35" s="380"/>
      <c r="J35" s="380"/>
      <c r="K35" s="251"/>
    </row>
    <row r="36" spans="2:11" s="1" customFormat="1" ht="15" customHeight="1">
      <c r="B36" s="254"/>
      <c r="C36" s="255"/>
      <c r="D36" s="253"/>
      <c r="E36" s="256" t="s">
        <v>112</v>
      </c>
      <c r="F36" s="253"/>
      <c r="G36" s="380" t="s">
        <v>1103</v>
      </c>
      <c r="H36" s="380"/>
      <c r="I36" s="380"/>
      <c r="J36" s="380"/>
      <c r="K36" s="251"/>
    </row>
    <row r="37" spans="2:11" s="1" customFormat="1" ht="30.75" customHeight="1">
      <c r="B37" s="254"/>
      <c r="C37" s="255"/>
      <c r="D37" s="253"/>
      <c r="E37" s="256" t="s">
        <v>1104</v>
      </c>
      <c r="F37" s="253"/>
      <c r="G37" s="380" t="s">
        <v>1105</v>
      </c>
      <c r="H37" s="380"/>
      <c r="I37" s="380"/>
      <c r="J37" s="380"/>
      <c r="K37" s="251"/>
    </row>
    <row r="38" spans="2:11" s="1" customFormat="1" ht="15" customHeight="1">
      <c r="B38" s="254"/>
      <c r="C38" s="255"/>
      <c r="D38" s="253"/>
      <c r="E38" s="256" t="s">
        <v>49</v>
      </c>
      <c r="F38" s="253"/>
      <c r="G38" s="380" t="s">
        <v>1106</v>
      </c>
      <c r="H38" s="380"/>
      <c r="I38" s="380"/>
      <c r="J38" s="380"/>
      <c r="K38" s="251"/>
    </row>
    <row r="39" spans="2:11" s="1" customFormat="1" ht="15" customHeight="1">
      <c r="B39" s="254"/>
      <c r="C39" s="255"/>
      <c r="D39" s="253"/>
      <c r="E39" s="256" t="s">
        <v>50</v>
      </c>
      <c r="F39" s="253"/>
      <c r="G39" s="380" t="s">
        <v>1107</v>
      </c>
      <c r="H39" s="380"/>
      <c r="I39" s="380"/>
      <c r="J39" s="380"/>
      <c r="K39" s="251"/>
    </row>
    <row r="40" spans="2:11" s="1" customFormat="1" ht="15" customHeight="1">
      <c r="B40" s="254"/>
      <c r="C40" s="255"/>
      <c r="D40" s="253"/>
      <c r="E40" s="256" t="s">
        <v>113</v>
      </c>
      <c r="F40" s="253"/>
      <c r="G40" s="380" t="s">
        <v>1108</v>
      </c>
      <c r="H40" s="380"/>
      <c r="I40" s="380"/>
      <c r="J40" s="380"/>
      <c r="K40" s="251"/>
    </row>
    <row r="41" spans="2:11" s="1" customFormat="1" ht="15" customHeight="1">
      <c r="B41" s="254"/>
      <c r="C41" s="255"/>
      <c r="D41" s="253"/>
      <c r="E41" s="256" t="s">
        <v>114</v>
      </c>
      <c r="F41" s="253"/>
      <c r="G41" s="380" t="s">
        <v>1109</v>
      </c>
      <c r="H41" s="380"/>
      <c r="I41" s="380"/>
      <c r="J41" s="380"/>
      <c r="K41" s="251"/>
    </row>
    <row r="42" spans="2:11" s="1" customFormat="1" ht="15" customHeight="1">
      <c r="B42" s="254"/>
      <c r="C42" s="255"/>
      <c r="D42" s="253"/>
      <c r="E42" s="256" t="s">
        <v>1110</v>
      </c>
      <c r="F42" s="253"/>
      <c r="G42" s="380" t="s">
        <v>1111</v>
      </c>
      <c r="H42" s="380"/>
      <c r="I42" s="380"/>
      <c r="J42" s="380"/>
      <c r="K42" s="251"/>
    </row>
    <row r="43" spans="2:11" s="1" customFormat="1" ht="15" customHeight="1">
      <c r="B43" s="254"/>
      <c r="C43" s="255"/>
      <c r="D43" s="253"/>
      <c r="E43" s="256"/>
      <c r="F43" s="253"/>
      <c r="G43" s="380" t="s">
        <v>1112</v>
      </c>
      <c r="H43" s="380"/>
      <c r="I43" s="380"/>
      <c r="J43" s="380"/>
      <c r="K43" s="251"/>
    </row>
    <row r="44" spans="2:11" s="1" customFormat="1" ht="15" customHeight="1">
      <c r="B44" s="254"/>
      <c r="C44" s="255"/>
      <c r="D44" s="253"/>
      <c r="E44" s="256" t="s">
        <v>1113</v>
      </c>
      <c r="F44" s="253"/>
      <c r="G44" s="380" t="s">
        <v>1114</v>
      </c>
      <c r="H44" s="380"/>
      <c r="I44" s="380"/>
      <c r="J44" s="380"/>
      <c r="K44" s="251"/>
    </row>
    <row r="45" spans="2:11" s="1" customFormat="1" ht="15" customHeight="1">
      <c r="B45" s="254"/>
      <c r="C45" s="255"/>
      <c r="D45" s="253"/>
      <c r="E45" s="256" t="s">
        <v>116</v>
      </c>
      <c r="F45" s="253"/>
      <c r="G45" s="380" t="s">
        <v>1115</v>
      </c>
      <c r="H45" s="380"/>
      <c r="I45" s="380"/>
      <c r="J45" s="380"/>
      <c r="K45" s="251"/>
    </row>
    <row r="46" spans="2:11" s="1" customFormat="1" ht="12.75" customHeight="1">
      <c r="B46" s="254"/>
      <c r="C46" s="255"/>
      <c r="D46" s="253"/>
      <c r="E46" s="253"/>
      <c r="F46" s="253"/>
      <c r="G46" s="253"/>
      <c r="H46" s="253"/>
      <c r="I46" s="253"/>
      <c r="J46" s="253"/>
      <c r="K46" s="251"/>
    </row>
    <row r="47" spans="2:11" s="1" customFormat="1" ht="15" customHeight="1">
      <c r="B47" s="254"/>
      <c r="C47" s="255"/>
      <c r="D47" s="380" t="s">
        <v>1116</v>
      </c>
      <c r="E47" s="380"/>
      <c r="F47" s="380"/>
      <c r="G47" s="380"/>
      <c r="H47" s="380"/>
      <c r="I47" s="380"/>
      <c r="J47" s="380"/>
      <c r="K47" s="251"/>
    </row>
    <row r="48" spans="2:11" s="1" customFormat="1" ht="15" customHeight="1">
      <c r="B48" s="254"/>
      <c r="C48" s="255"/>
      <c r="D48" s="255"/>
      <c r="E48" s="380" t="s">
        <v>1117</v>
      </c>
      <c r="F48" s="380"/>
      <c r="G48" s="380"/>
      <c r="H48" s="380"/>
      <c r="I48" s="380"/>
      <c r="J48" s="380"/>
      <c r="K48" s="251"/>
    </row>
    <row r="49" spans="2:11" s="1" customFormat="1" ht="15" customHeight="1">
      <c r="B49" s="254"/>
      <c r="C49" s="255"/>
      <c r="D49" s="255"/>
      <c r="E49" s="380" t="s">
        <v>1118</v>
      </c>
      <c r="F49" s="380"/>
      <c r="G49" s="380"/>
      <c r="H49" s="380"/>
      <c r="I49" s="380"/>
      <c r="J49" s="380"/>
      <c r="K49" s="251"/>
    </row>
    <row r="50" spans="2:11" s="1" customFormat="1" ht="15" customHeight="1">
      <c r="B50" s="254"/>
      <c r="C50" s="255"/>
      <c r="D50" s="255"/>
      <c r="E50" s="380" t="s">
        <v>1119</v>
      </c>
      <c r="F50" s="380"/>
      <c r="G50" s="380"/>
      <c r="H50" s="380"/>
      <c r="I50" s="380"/>
      <c r="J50" s="380"/>
      <c r="K50" s="251"/>
    </row>
    <row r="51" spans="2:11" s="1" customFormat="1" ht="15" customHeight="1">
      <c r="B51" s="254"/>
      <c r="C51" s="255"/>
      <c r="D51" s="380" t="s">
        <v>1120</v>
      </c>
      <c r="E51" s="380"/>
      <c r="F51" s="380"/>
      <c r="G51" s="380"/>
      <c r="H51" s="380"/>
      <c r="I51" s="380"/>
      <c r="J51" s="380"/>
      <c r="K51" s="251"/>
    </row>
    <row r="52" spans="2:11" s="1" customFormat="1" ht="25.5" customHeight="1">
      <c r="B52" s="250"/>
      <c r="C52" s="381" t="s">
        <v>1121</v>
      </c>
      <c r="D52" s="381"/>
      <c r="E52" s="381"/>
      <c r="F52" s="381"/>
      <c r="G52" s="381"/>
      <c r="H52" s="381"/>
      <c r="I52" s="381"/>
      <c r="J52" s="381"/>
      <c r="K52" s="251"/>
    </row>
    <row r="53" spans="2:11" s="1" customFormat="1" ht="5.25" customHeight="1">
      <c r="B53" s="250"/>
      <c r="C53" s="252"/>
      <c r="D53" s="252"/>
      <c r="E53" s="252"/>
      <c r="F53" s="252"/>
      <c r="G53" s="252"/>
      <c r="H53" s="252"/>
      <c r="I53" s="252"/>
      <c r="J53" s="252"/>
      <c r="K53" s="251"/>
    </row>
    <row r="54" spans="2:11" s="1" customFormat="1" ht="15" customHeight="1">
      <c r="B54" s="250"/>
      <c r="C54" s="380" t="s">
        <v>1122</v>
      </c>
      <c r="D54" s="380"/>
      <c r="E54" s="380"/>
      <c r="F54" s="380"/>
      <c r="G54" s="380"/>
      <c r="H54" s="380"/>
      <c r="I54" s="380"/>
      <c r="J54" s="380"/>
      <c r="K54" s="251"/>
    </row>
    <row r="55" spans="2:11" s="1" customFormat="1" ht="15" customHeight="1">
      <c r="B55" s="250"/>
      <c r="C55" s="380" t="s">
        <v>1123</v>
      </c>
      <c r="D55" s="380"/>
      <c r="E55" s="380"/>
      <c r="F55" s="380"/>
      <c r="G55" s="380"/>
      <c r="H55" s="380"/>
      <c r="I55" s="380"/>
      <c r="J55" s="380"/>
      <c r="K55" s="251"/>
    </row>
    <row r="56" spans="2:11" s="1" customFormat="1" ht="12.75" customHeight="1">
      <c r="B56" s="250"/>
      <c r="C56" s="253"/>
      <c r="D56" s="253"/>
      <c r="E56" s="253"/>
      <c r="F56" s="253"/>
      <c r="G56" s="253"/>
      <c r="H56" s="253"/>
      <c r="I56" s="253"/>
      <c r="J56" s="253"/>
      <c r="K56" s="251"/>
    </row>
    <row r="57" spans="2:11" s="1" customFormat="1" ht="15" customHeight="1">
      <c r="B57" s="250"/>
      <c r="C57" s="380" t="s">
        <v>1124</v>
      </c>
      <c r="D57" s="380"/>
      <c r="E57" s="380"/>
      <c r="F57" s="380"/>
      <c r="G57" s="380"/>
      <c r="H57" s="380"/>
      <c r="I57" s="380"/>
      <c r="J57" s="380"/>
      <c r="K57" s="251"/>
    </row>
    <row r="58" spans="2:11" s="1" customFormat="1" ht="15" customHeight="1">
      <c r="B58" s="250"/>
      <c r="C58" s="255"/>
      <c r="D58" s="380" t="s">
        <v>1125</v>
      </c>
      <c r="E58" s="380"/>
      <c r="F58" s="380"/>
      <c r="G58" s="380"/>
      <c r="H58" s="380"/>
      <c r="I58" s="380"/>
      <c r="J58" s="380"/>
      <c r="K58" s="251"/>
    </row>
    <row r="59" spans="2:11" s="1" customFormat="1" ht="15" customHeight="1">
      <c r="B59" s="250"/>
      <c r="C59" s="255"/>
      <c r="D59" s="380" t="s">
        <v>1126</v>
      </c>
      <c r="E59" s="380"/>
      <c r="F59" s="380"/>
      <c r="G59" s="380"/>
      <c r="H59" s="380"/>
      <c r="I59" s="380"/>
      <c r="J59" s="380"/>
      <c r="K59" s="251"/>
    </row>
    <row r="60" spans="2:11" s="1" customFormat="1" ht="15" customHeight="1">
      <c r="B60" s="250"/>
      <c r="C60" s="255"/>
      <c r="D60" s="380" t="s">
        <v>1127</v>
      </c>
      <c r="E60" s="380"/>
      <c r="F60" s="380"/>
      <c r="G60" s="380"/>
      <c r="H60" s="380"/>
      <c r="I60" s="380"/>
      <c r="J60" s="380"/>
      <c r="K60" s="251"/>
    </row>
    <row r="61" spans="2:11" s="1" customFormat="1" ht="15" customHeight="1">
      <c r="B61" s="250"/>
      <c r="C61" s="255"/>
      <c r="D61" s="380" t="s">
        <v>1128</v>
      </c>
      <c r="E61" s="380"/>
      <c r="F61" s="380"/>
      <c r="G61" s="380"/>
      <c r="H61" s="380"/>
      <c r="I61" s="380"/>
      <c r="J61" s="380"/>
      <c r="K61" s="251"/>
    </row>
    <row r="62" spans="2:11" s="1" customFormat="1" ht="15" customHeight="1">
      <c r="B62" s="250"/>
      <c r="C62" s="255"/>
      <c r="D62" s="382" t="s">
        <v>1129</v>
      </c>
      <c r="E62" s="382"/>
      <c r="F62" s="382"/>
      <c r="G62" s="382"/>
      <c r="H62" s="382"/>
      <c r="I62" s="382"/>
      <c r="J62" s="382"/>
      <c r="K62" s="251"/>
    </row>
    <row r="63" spans="2:11" s="1" customFormat="1" ht="15" customHeight="1">
      <c r="B63" s="250"/>
      <c r="C63" s="255"/>
      <c r="D63" s="380" t="s">
        <v>1130</v>
      </c>
      <c r="E63" s="380"/>
      <c r="F63" s="380"/>
      <c r="G63" s="380"/>
      <c r="H63" s="380"/>
      <c r="I63" s="380"/>
      <c r="J63" s="380"/>
      <c r="K63" s="251"/>
    </row>
    <row r="64" spans="2:11" s="1" customFormat="1" ht="12.75" customHeight="1">
      <c r="B64" s="250"/>
      <c r="C64" s="255"/>
      <c r="D64" s="255"/>
      <c r="E64" s="258"/>
      <c r="F64" s="255"/>
      <c r="G64" s="255"/>
      <c r="H64" s="255"/>
      <c r="I64" s="255"/>
      <c r="J64" s="255"/>
      <c r="K64" s="251"/>
    </row>
    <row r="65" spans="2:11" s="1" customFormat="1" ht="15" customHeight="1">
      <c r="B65" s="250"/>
      <c r="C65" s="255"/>
      <c r="D65" s="380" t="s">
        <v>1131</v>
      </c>
      <c r="E65" s="380"/>
      <c r="F65" s="380"/>
      <c r="G65" s="380"/>
      <c r="H65" s="380"/>
      <c r="I65" s="380"/>
      <c r="J65" s="380"/>
      <c r="K65" s="251"/>
    </row>
    <row r="66" spans="2:11" s="1" customFormat="1" ht="15" customHeight="1">
      <c r="B66" s="250"/>
      <c r="C66" s="255"/>
      <c r="D66" s="382" t="s">
        <v>1132</v>
      </c>
      <c r="E66" s="382"/>
      <c r="F66" s="382"/>
      <c r="G66" s="382"/>
      <c r="H66" s="382"/>
      <c r="I66" s="382"/>
      <c r="J66" s="382"/>
      <c r="K66" s="251"/>
    </row>
    <row r="67" spans="2:11" s="1" customFormat="1" ht="15" customHeight="1">
      <c r="B67" s="250"/>
      <c r="C67" s="255"/>
      <c r="D67" s="380" t="s">
        <v>1133</v>
      </c>
      <c r="E67" s="380"/>
      <c r="F67" s="380"/>
      <c r="G67" s="380"/>
      <c r="H67" s="380"/>
      <c r="I67" s="380"/>
      <c r="J67" s="380"/>
      <c r="K67" s="251"/>
    </row>
    <row r="68" spans="2:11" s="1" customFormat="1" ht="15" customHeight="1">
      <c r="B68" s="250"/>
      <c r="C68" s="255"/>
      <c r="D68" s="380" t="s">
        <v>1134</v>
      </c>
      <c r="E68" s="380"/>
      <c r="F68" s="380"/>
      <c r="G68" s="380"/>
      <c r="H68" s="380"/>
      <c r="I68" s="380"/>
      <c r="J68" s="380"/>
      <c r="K68" s="251"/>
    </row>
    <row r="69" spans="2:11" s="1" customFormat="1" ht="15" customHeight="1">
      <c r="B69" s="250"/>
      <c r="C69" s="255"/>
      <c r="D69" s="380" t="s">
        <v>1135</v>
      </c>
      <c r="E69" s="380"/>
      <c r="F69" s="380"/>
      <c r="G69" s="380"/>
      <c r="H69" s="380"/>
      <c r="I69" s="380"/>
      <c r="J69" s="380"/>
      <c r="K69" s="251"/>
    </row>
    <row r="70" spans="2:11" s="1" customFormat="1" ht="15" customHeight="1">
      <c r="B70" s="250"/>
      <c r="C70" s="255"/>
      <c r="D70" s="380" t="s">
        <v>1136</v>
      </c>
      <c r="E70" s="380"/>
      <c r="F70" s="380"/>
      <c r="G70" s="380"/>
      <c r="H70" s="380"/>
      <c r="I70" s="380"/>
      <c r="J70" s="380"/>
      <c r="K70" s="251"/>
    </row>
    <row r="71" spans="2:11" s="1" customFormat="1" ht="12.75" customHeight="1">
      <c r="B71" s="259"/>
      <c r="C71" s="260"/>
      <c r="D71" s="260"/>
      <c r="E71" s="260"/>
      <c r="F71" s="260"/>
      <c r="G71" s="260"/>
      <c r="H71" s="260"/>
      <c r="I71" s="260"/>
      <c r="J71" s="260"/>
      <c r="K71" s="261"/>
    </row>
    <row r="72" spans="2:11" s="1" customFormat="1" ht="18.75" customHeight="1">
      <c r="B72" s="262"/>
      <c r="C72" s="262"/>
      <c r="D72" s="262"/>
      <c r="E72" s="262"/>
      <c r="F72" s="262"/>
      <c r="G72" s="262"/>
      <c r="H72" s="262"/>
      <c r="I72" s="262"/>
      <c r="J72" s="262"/>
      <c r="K72" s="263"/>
    </row>
    <row r="73" spans="2:11" s="1" customFormat="1" ht="18.75" customHeight="1">
      <c r="B73" s="263"/>
      <c r="C73" s="263"/>
      <c r="D73" s="263"/>
      <c r="E73" s="263"/>
      <c r="F73" s="263"/>
      <c r="G73" s="263"/>
      <c r="H73" s="263"/>
      <c r="I73" s="263"/>
      <c r="J73" s="263"/>
      <c r="K73" s="263"/>
    </row>
    <row r="74" spans="2:11" s="1" customFormat="1" ht="7.5" customHeight="1">
      <c r="B74" s="264"/>
      <c r="C74" s="265"/>
      <c r="D74" s="265"/>
      <c r="E74" s="265"/>
      <c r="F74" s="265"/>
      <c r="G74" s="265"/>
      <c r="H74" s="265"/>
      <c r="I74" s="265"/>
      <c r="J74" s="265"/>
      <c r="K74" s="266"/>
    </row>
    <row r="75" spans="2:11" s="1" customFormat="1" ht="45" customHeight="1">
      <c r="B75" s="267"/>
      <c r="C75" s="375" t="s">
        <v>1137</v>
      </c>
      <c r="D75" s="375"/>
      <c r="E75" s="375"/>
      <c r="F75" s="375"/>
      <c r="G75" s="375"/>
      <c r="H75" s="375"/>
      <c r="I75" s="375"/>
      <c r="J75" s="375"/>
      <c r="K75" s="268"/>
    </row>
    <row r="76" spans="2:11" s="1" customFormat="1" ht="17.25" customHeight="1">
      <c r="B76" s="267"/>
      <c r="C76" s="269" t="s">
        <v>1138</v>
      </c>
      <c r="D76" s="269"/>
      <c r="E76" s="269"/>
      <c r="F76" s="269" t="s">
        <v>1139</v>
      </c>
      <c r="G76" s="270"/>
      <c r="H76" s="269" t="s">
        <v>50</v>
      </c>
      <c r="I76" s="269" t="s">
        <v>53</v>
      </c>
      <c r="J76" s="269" t="s">
        <v>1140</v>
      </c>
      <c r="K76" s="268"/>
    </row>
    <row r="77" spans="2:11" s="1" customFormat="1" ht="17.25" customHeight="1">
      <c r="B77" s="267"/>
      <c r="C77" s="271" t="s">
        <v>1141</v>
      </c>
      <c r="D77" s="271"/>
      <c r="E77" s="271"/>
      <c r="F77" s="272" t="s">
        <v>1142</v>
      </c>
      <c r="G77" s="273"/>
      <c r="H77" s="271"/>
      <c r="I77" s="271"/>
      <c r="J77" s="271" t="s">
        <v>1143</v>
      </c>
      <c r="K77" s="268"/>
    </row>
    <row r="78" spans="2:11" s="1" customFormat="1" ht="5.25" customHeight="1">
      <c r="B78" s="267"/>
      <c r="C78" s="274"/>
      <c r="D78" s="274"/>
      <c r="E78" s="274"/>
      <c r="F78" s="274"/>
      <c r="G78" s="275"/>
      <c r="H78" s="274"/>
      <c r="I78" s="274"/>
      <c r="J78" s="274"/>
      <c r="K78" s="268"/>
    </row>
    <row r="79" spans="2:11" s="1" customFormat="1" ht="15" customHeight="1">
      <c r="B79" s="267"/>
      <c r="C79" s="256" t="s">
        <v>49</v>
      </c>
      <c r="D79" s="276"/>
      <c r="E79" s="276"/>
      <c r="F79" s="277" t="s">
        <v>1144</v>
      </c>
      <c r="G79" s="278"/>
      <c r="H79" s="256" t="s">
        <v>1145</v>
      </c>
      <c r="I79" s="256" t="s">
        <v>1146</v>
      </c>
      <c r="J79" s="256">
        <v>20</v>
      </c>
      <c r="K79" s="268"/>
    </row>
    <row r="80" spans="2:11" s="1" customFormat="1" ht="15" customHeight="1">
      <c r="B80" s="267"/>
      <c r="C80" s="256" t="s">
        <v>1147</v>
      </c>
      <c r="D80" s="256"/>
      <c r="E80" s="256"/>
      <c r="F80" s="277" t="s">
        <v>1144</v>
      </c>
      <c r="G80" s="278"/>
      <c r="H80" s="256" t="s">
        <v>1148</v>
      </c>
      <c r="I80" s="256" t="s">
        <v>1146</v>
      </c>
      <c r="J80" s="256">
        <v>120</v>
      </c>
      <c r="K80" s="268"/>
    </row>
    <row r="81" spans="2:11" s="1" customFormat="1" ht="15" customHeight="1">
      <c r="B81" s="279"/>
      <c r="C81" s="256" t="s">
        <v>1149</v>
      </c>
      <c r="D81" s="256"/>
      <c r="E81" s="256"/>
      <c r="F81" s="277" t="s">
        <v>1150</v>
      </c>
      <c r="G81" s="278"/>
      <c r="H81" s="256" t="s">
        <v>1151</v>
      </c>
      <c r="I81" s="256" t="s">
        <v>1146</v>
      </c>
      <c r="J81" s="256">
        <v>50</v>
      </c>
      <c r="K81" s="268"/>
    </row>
    <row r="82" spans="2:11" s="1" customFormat="1" ht="15" customHeight="1">
      <c r="B82" s="279"/>
      <c r="C82" s="256" t="s">
        <v>1152</v>
      </c>
      <c r="D82" s="256"/>
      <c r="E82" s="256"/>
      <c r="F82" s="277" t="s">
        <v>1144</v>
      </c>
      <c r="G82" s="278"/>
      <c r="H82" s="256" t="s">
        <v>1153</v>
      </c>
      <c r="I82" s="256" t="s">
        <v>1154</v>
      </c>
      <c r="J82" s="256"/>
      <c r="K82" s="268"/>
    </row>
    <row r="83" spans="2:11" s="1" customFormat="1" ht="15" customHeight="1">
      <c r="B83" s="279"/>
      <c r="C83" s="280" t="s">
        <v>1155</v>
      </c>
      <c r="D83" s="280"/>
      <c r="E83" s="280"/>
      <c r="F83" s="281" t="s">
        <v>1150</v>
      </c>
      <c r="G83" s="280"/>
      <c r="H83" s="280" t="s">
        <v>1156</v>
      </c>
      <c r="I83" s="280" t="s">
        <v>1146</v>
      </c>
      <c r="J83" s="280">
        <v>15</v>
      </c>
      <c r="K83" s="268"/>
    </row>
    <row r="84" spans="2:11" s="1" customFormat="1" ht="15" customHeight="1">
      <c r="B84" s="279"/>
      <c r="C84" s="280" t="s">
        <v>1157</v>
      </c>
      <c r="D84" s="280"/>
      <c r="E84" s="280"/>
      <c r="F84" s="281" t="s">
        <v>1150</v>
      </c>
      <c r="G84" s="280"/>
      <c r="H84" s="280" t="s">
        <v>1158</v>
      </c>
      <c r="I84" s="280" t="s">
        <v>1146</v>
      </c>
      <c r="J84" s="280">
        <v>15</v>
      </c>
      <c r="K84" s="268"/>
    </row>
    <row r="85" spans="2:11" s="1" customFormat="1" ht="15" customHeight="1">
      <c r="B85" s="279"/>
      <c r="C85" s="280" t="s">
        <v>1159</v>
      </c>
      <c r="D85" s="280"/>
      <c r="E85" s="280"/>
      <c r="F85" s="281" t="s">
        <v>1150</v>
      </c>
      <c r="G85" s="280"/>
      <c r="H85" s="280" t="s">
        <v>1160</v>
      </c>
      <c r="I85" s="280" t="s">
        <v>1146</v>
      </c>
      <c r="J85" s="280">
        <v>20</v>
      </c>
      <c r="K85" s="268"/>
    </row>
    <row r="86" spans="2:11" s="1" customFormat="1" ht="15" customHeight="1">
      <c r="B86" s="279"/>
      <c r="C86" s="280" t="s">
        <v>1161</v>
      </c>
      <c r="D86" s="280"/>
      <c r="E86" s="280"/>
      <c r="F86" s="281" t="s">
        <v>1150</v>
      </c>
      <c r="G86" s="280"/>
      <c r="H86" s="280" t="s">
        <v>1162</v>
      </c>
      <c r="I86" s="280" t="s">
        <v>1146</v>
      </c>
      <c r="J86" s="280">
        <v>20</v>
      </c>
      <c r="K86" s="268"/>
    </row>
    <row r="87" spans="2:11" s="1" customFormat="1" ht="15" customHeight="1">
      <c r="B87" s="279"/>
      <c r="C87" s="256" t="s">
        <v>1163</v>
      </c>
      <c r="D87" s="256"/>
      <c r="E87" s="256"/>
      <c r="F87" s="277" t="s">
        <v>1150</v>
      </c>
      <c r="G87" s="278"/>
      <c r="H87" s="256" t="s">
        <v>1164</v>
      </c>
      <c r="I87" s="256" t="s">
        <v>1146</v>
      </c>
      <c r="J87" s="256">
        <v>50</v>
      </c>
      <c r="K87" s="268"/>
    </row>
    <row r="88" spans="2:11" s="1" customFormat="1" ht="15" customHeight="1">
      <c r="B88" s="279"/>
      <c r="C88" s="256" t="s">
        <v>1165</v>
      </c>
      <c r="D88" s="256"/>
      <c r="E88" s="256"/>
      <c r="F88" s="277" t="s">
        <v>1150</v>
      </c>
      <c r="G88" s="278"/>
      <c r="H88" s="256" t="s">
        <v>1166</v>
      </c>
      <c r="I88" s="256" t="s">
        <v>1146</v>
      </c>
      <c r="J88" s="256">
        <v>20</v>
      </c>
      <c r="K88" s="268"/>
    </row>
    <row r="89" spans="2:11" s="1" customFormat="1" ht="15" customHeight="1">
      <c r="B89" s="279"/>
      <c r="C89" s="256" t="s">
        <v>1167</v>
      </c>
      <c r="D89" s="256"/>
      <c r="E89" s="256"/>
      <c r="F89" s="277" t="s">
        <v>1150</v>
      </c>
      <c r="G89" s="278"/>
      <c r="H89" s="256" t="s">
        <v>1168</v>
      </c>
      <c r="I89" s="256" t="s">
        <v>1146</v>
      </c>
      <c r="J89" s="256">
        <v>20</v>
      </c>
      <c r="K89" s="268"/>
    </row>
    <row r="90" spans="2:11" s="1" customFormat="1" ht="15" customHeight="1">
      <c r="B90" s="279"/>
      <c r="C90" s="256" t="s">
        <v>1169</v>
      </c>
      <c r="D90" s="256"/>
      <c r="E90" s="256"/>
      <c r="F90" s="277" t="s">
        <v>1150</v>
      </c>
      <c r="G90" s="278"/>
      <c r="H90" s="256" t="s">
        <v>1170</v>
      </c>
      <c r="I90" s="256" t="s">
        <v>1146</v>
      </c>
      <c r="J90" s="256">
        <v>50</v>
      </c>
      <c r="K90" s="268"/>
    </row>
    <row r="91" spans="2:11" s="1" customFormat="1" ht="15" customHeight="1">
      <c r="B91" s="279"/>
      <c r="C91" s="256" t="s">
        <v>1171</v>
      </c>
      <c r="D91" s="256"/>
      <c r="E91" s="256"/>
      <c r="F91" s="277" t="s">
        <v>1150</v>
      </c>
      <c r="G91" s="278"/>
      <c r="H91" s="256" t="s">
        <v>1171</v>
      </c>
      <c r="I91" s="256" t="s">
        <v>1146</v>
      </c>
      <c r="J91" s="256">
        <v>50</v>
      </c>
      <c r="K91" s="268"/>
    </row>
    <row r="92" spans="2:11" s="1" customFormat="1" ht="15" customHeight="1">
      <c r="B92" s="279"/>
      <c r="C92" s="256" t="s">
        <v>1172</v>
      </c>
      <c r="D92" s="256"/>
      <c r="E92" s="256"/>
      <c r="F92" s="277" t="s">
        <v>1150</v>
      </c>
      <c r="G92" s="278"/>
      <c r="H92" s="256" t="s">
        <v>1173</v>
      </c>
      <c r="I92" s="256" t="s">
        <v>1146</v>
      </c>
      <c r="J92" s="256">
        <v>255</v>
      </c>
      <c r="K92" s="268"/>
    </row>
    <row r="93" spans="2:11" s="1" customFormat="1" ht="15" customHeight="1">
      <c r="B93" s="279"/>
      <c r="C93" s="256" t="s">
        <v>1174</v>
      </c>
      <c r="D93" s="256"/>
      <c r="E93" s="256"/>
      <c r="F93" s="277" t="s">
        <v>1144</v>
      </c>
      <c r="G93" s="278"/>
      <c r="H93" s="256" t="s">
        <v>1175</v>
      </c>
      <c r="I93" s="256" t="s">
        <v>1176</v>
      </c>
      <c r="J93" s="256"/>
      <c r="K93" s="268"/>
    </row>
    <row r="94" spans="2:11" s="1" customFormat="1" ht="15" customHeight="1">
      <c r="B94" s="279"/>
      <c r="C94" s="256" t="s">
        <v>1177</v>
      </c>
      <c r="D94" s="256"/>
      <c r="E94" s="256"/>
      <c r="F94" s="277" t="s">
        <v>1144</v>
      </c>
      <c r="G94" s="278"/>
      <c r="H94" s="256" t="s">
        <v>1178</v>
      </c>
      <c r="I94" s="256" t="s">
        <v>1179</v>
      </c>
      <c r="J94" s="256"/>
      <c r="K94" s="268"/>
    </row>
    <row r="95" spans="2:11" s="1" customFormat="1" ht="15" customHeight="1">
      <c r="B95" s="279"/>
      <c r="C95" s="256" t="s">
        <v>1180</v>
      </c>
      <c r="D95" s="256"/>
      <c r="E95" s="256"/>
      <c r="F95" s="277" t="s">
        <v>1144</v>
      </c>
      <c r="G95" s="278"/>
      <c r="H95" s="256" t="s">
        <v>1180</v>
      </c>
      <c r="I95" s="256" t="s">
        <v>1179</v>
      </c>
      <c r="J95" s="256"/>
      <c r="K95" s="268"/>
    </row>
    <row r="96" spans="2:11" s="1" customFormat="1" ht="15" customHeight="1">
      <c r="B96" s="279"/>
      <c r="C96" s="256" t="s">
        <v>34</v>
      </c>
      <c r="D96" s="256"/>
      <c r="E96" s="256"/>
      <c r="F96" s="277" t="s">
        <v>1144</v>
      </c>
      <c r="G96" s="278"/>
      <c r="H96" s="256" t="s">
        <v>1181</v>
      </c>
      <c r="I96" s="256" t="s">
        <v>1179</v>
      </c>
      <c r="J96" s="256"/>
      <c r="K96" s="268"/>
    </row>
    <row r="97" spans="2:11" s="1" customFormat="1" ht="15" customHeight="1">
      <c r="B97" s="279"/>
      <c r="C97" s="256" t="s">
        <v>44</v>
      </c>
      <c r="D97" s="256"/>
      <c r="E97" s="256"/>
      <c r="F97" s="277" t="s">
        <v>1144</v>
      </c>
      <c r="G97" s="278"/>
      <c r="H97" s="256" t="s">
        <v>1182</v>
      </c>
      <c r="I97" s="256" t="s">
        <v>1179</v>
      </c>
      <c r="J97" s="256"/>
      <c r="K97" s="268"/>
    </row>
    <row r="98" spans="2:11" s="1" customFormat="1" ht="15" customHeight="1">
      <c r="B98" s="282"/>
      <c r="C98" s="283"/>
      <c r="D98" s="283"/>
      <c r="E98" s="283"/>
      <c r="F98" s="283"/>
      <c r="G98" s="283"/>
      <c r="H98" s="283"/>
      <c r="I98" s="283"/>
      <c r="J98" s="283"/>
      <c r="K98" s="284"/>
    </row>
    <row r="99" spans="2:11" s="1" customFormat="1" ht="18.75" customHeight="1">
      <c r="B99" s="285"/>
      <c r="C99" s="286"/>
      <c r="D99" s="286"/>
      <c r="E99" s="286"/>
      <c r="F99" s="286"/>
      <c r="G99" s="286"/>
      <c r="H99" s="286"/>
      <c r="I99" s="286"/>
      <c r="J99" s="286"/>
      <c r="K99" s="285"/>
    </row>
    <row r="100" spans="2:11" s="1" customFormat="1" ht="18.75" customHeight="1">
      <c r="B100" s="263"/>
      <c r="C100" s="263"/>
      <c r="D100" s="263"/>
      <c r="E100" s="263"/>
      <c r="F100" s="263"/>
      <c r="G100" s="263"/>
      <c r="H100" s="263"/>
      <c r="I100" s="263"/>
      <c r="J100" s="263"/>
      <c r="K100" s="263"/>
    </row>
    <row r="101" spans="2:11" s="1" customFormat="1" ht="7.5" customHeight="1">
      <c r="B101" s="264"/>
      <c r="C101" s="265"/>
      <c r="D101" s="265"/>
      <c r="E101" s="265"/>
      <c r="F101" s="265"/>
      <c r="G101" s="265"/>
      <c r="H101" s="265"/>
      <c r="I101" s="265"/>
      <c r="J101" s="265"/>
      <c r="K101" s="266"/>
    </row>
    <row r="102" spans="2:11" s="1" customFormat="1" ht="45" customHeight="1">
      <c r="B102" s="267"/>
      <c r="C102" s="375" t="s">
        <v>1183</v>
      </c>
      <c r="D102" s="375"/>
      <c r="E102" s="375"/>
      <c r="F102" s="375"/>
      <c r="G102" s="375"/>
      <c r="H102" s="375"/>
      <c r="I102" s="375"/>
      <c r="J102" s="375"/>
      <c r="K102" s="268"/>
    </row>
    <row r="103" spans="2:11" s="1" customFormat="1" ht="17.25" customHeight="1">
      <c r="B103" s="267"/>
      <c r="C103" s="269" t="s">
        <v>1138</v>
      </c>
      <c r="D103" s="269"/>
      <c r="E103" s="269"/>
      <c r="F103" s="269" t="s">
        <v>1139</v>
      </c>
      <c r="G103" s="270"/>
      <c r="H103" s="269" t="s">
        <v>50</v>
      </c>
      <c r="I103" s="269" t="s">
        <v>53</v>
      </c>
      <c r="J103" s="269" t="s">
        <v>1140</v>
      </c>
      <c r="K103" s="268"/>
    </row>
    <row r="104" spans="2:11" s="1" customFormat="1" ht="17.25" customHeight="1">
      <c r="B104" s="267"/>
      <c r="C104" s="271" t="s">
        <v>1141</v>
      </c>
      <c r="D104" s="271"/>
      <c r="E104" s="271"/>
      <c r="F104" s="272" t="s">
        <v>1142</v>
      </c>
      <c r="G104" s="273"/>
      <c r="H104" s="271"/>
      <c r="I104" s="271"/>
      <c r="J104" s="271" t="s">
        <v>1143</v>
      </c>
      <c r="K104" s="268"/>
    </row>
    <row r="105" spans="2:11" s="1" customFormat="1" ht="5.25" customHeight="1">
      <c r="B105" s="267"/>
      <c r="C105" s="269"/>
      <c r="D105" s="269"/>
      <c r="E105" s="269"/>
      <c r="F105" s="269"/>
      <c r="G105" s="287"/>
      <c r="H105" s="269"/>
      <c r="I105" s="269"/>
      <c r="J105" s="269"/>
      <c r="K105" s="268"/>
    </row>
    <row r="106" spans="2:11" s="1" customFormat="1" ht="15" customHeight="1">
      <c r="B106" s="267"/>
      <c r="C106" s="256" t="s">
        <v>49</v>
      </c>
      <c r="D106" s="276"/>
      <c r="E106" s="276"/>
      <c r="F106" s="277" t="s">
        <v>1144</v>
      </c>
      <c r="G106" s="256"/>
      <c r="H106" s="256" t="s">
        <v>1184</v>
      </c>
      <c r="I106" s="256" t="s">
        <v>1146</v>
      </c>
      <c r="J106" s="256">
        <v>20</v>
      </c>
      <c r="K106" s="268"/>
    </row>
    <row r="107" spans="2:11" s="1" customFormat="1" ht="15" customHeight="1">
      <c r="B107" s="267"/>
      <c r="C107" s="256" t="s">
        <v>1147</v>
      </c>
      <c r="D107" s="256"/>
      <c r="E107" s="256"/>
      <c r="F107" s="277" t="s">
        <v>1144</v>
      </c>
      <c r="G107" s="256"/>
      <c r="H107" s="256" t="s">
        <v>1184</v>
      </c>
      <c r="I107" s="256" t="s">
        <v>1146</v>
      </c>
      <c r="J107" s="256">
        <v>120</v>
      </c>
      <c r="K107" s="268"/>
    </row>
    <row r="108" spans="2:11" s="1" customFormat="1" ht="15" customHeight="1">
      <c r="B108" s="279"/>
      <c r="C108" s="256" t="s">
        <v>1149</v>
      </c>
      <c r="D108" s="256"/>
      <c r="E108" s="256"/>
      <c r="F108" s="277" t="s">
        <v>1150</v>
      </c>
      <c r="G108" s="256"/>
      <c r="H108" s="256" t="s">
        <v>1184</v>
      </c>
      <c r="I108" s="256" t="s">
        <v>1146</v>
      </c>
      <c r="J108" s="256">
        <v>50</v>
      </c>
      <c r="K108" s="268"/>
    </row>
    <row r="109" spans="2:11" s="1" customFormat="1" ht="15" customHeight="1">
      <c r="B109" s="279"/>
      <c r="C109" s="256" t="s">
        <v>1152</v>
      </c>
      <c r="D109" s="256"/>
      <c r="E109" s="256"/>
      <c r="F109" s="277" t="s">
        <v>1144</v>
      </c>
      <c r="G109" s="256"/>
      <c r="H109" s="256" t="s">
        <v>1184</v>
      </c>
      <c r="I109" s="256" t="s">
        <v>1154</v>
      </c>
      <c r="J109" s="256"/>
      <c r="K109" s="268"/>
    </row>
    <row r="110" spans="2:11" s="1" customFormat="1" ht="15" customHeight="1">
      <c r="B110" s="279"/>
      <c r="C110" s="256" t="s">
        <v>1163</v>
      </c>
      <c r="D110" s="256"/>
      <c r="E110" s="256"/>
      <c r="F110" s="277" t="s">
        <v>1150</v>
      </c>
      <c r="G110" s="256"/>
      <c r="H110" s="256" t="s">
        <v>1184</v>
      </c>
      <c r="I110" s="256" t="s">
        <v>1146</v>
      </c>
      <c r="J110" s="256">
        <v>50</v>
      </c>
      <c r="K110" s="268"/>
    </row>
    <row r="111" spans="2:11" s="1" customFormat="1" ht="15" customHeight="1">
      <c r="B111" s="279"/>
      <c r="C111" s="256" t="s">
        <v>1171</v>
      </c>
      <c r="D111" s="256"/>
      <c r="E111" s="256"/>
      <c r="F111" s="277" t="s">
        <v>1150</v>
      </c>
      <c r="G111" s="256"/>
      <c r="H111" s="256" t="s">
        <v>1184</v>
      </c>
      <c r="I111" s="256" t="s">
        <v>1146</v>
      </c>
      <c r="J111" s="256">
        <v>50</v>
      </c>
      <c r="K111" s="268"/>
    </row>
    <row r="112" spans="2:11" s="1" customFormat="1" ht="15" customHeight="1">
      <c r="B112" s="279"/>
      <c r="C112" s="256" t="s">
        <v>1169</v>
      </c>
      <c r="D112" s="256"/>
      <c r="E112" s="256"/>
      <c r="F112" s="277" t="s">
        <v>1150</v>
      </c>
      <c r="G112" s="256"/>
      <c r="H112" s="256" t="s">
        <v>1184</v>
      </c>
      <c r="I112" s="256" t="s">
        <v>1146</v>
      </c>
      <c r="J112" s="256">
        <v>50</v>
      </c>
      <c r="K112" s="268"/>
    </row>
    <row r="113" spans="2:11" s="1" customFormat="1" ht="15" customHeight="1">
      <c r="B113" s="279"/>
      <c r="C113" s="256" t="s">
        <v>49</v>
      </c>
      <c r="D113" s="256"/>
      <c r="E113" s="256"/>
      <c r="F113" s="277" t="s">
        <v>1144</v>
      </c>
      <c r="G113" s="256"/>
      <c r="H113" s="256" t="s">
        <v>1185</v>
      </c>
      <c r="I113" s="256" t="s">
        <v>1146</v>
      </c>
      <c r="J113" s="256">
        <v>20</v>
      </c>
      <c r="K113" s="268"/>
    </row>
    <row r="114" spans="2:11" s="1" customFormat="1" ht="15" customHeight="1">
      <c r="B114" s="279"/>
      <c r="C114" s="256" t="s">
        <v>1186</v>
      </c>
      <c r="D114" s="256"/>
      <c r="E114" s="256"/>
      <c r="F114" s="277" t="s">
        <v>1144</v>
      </c>
      <c r="G114" s="256"/>
      <c r="H114" s="256" t="s">
        <v>1187</v>
      </c>
      <c r="I114" s="256" t="s">
        <v>1146</v>
      </c>
      <c r="J114" s="256">
        <v>120</v>
      </c>
      <c r="K114" s="268"/>
    </row>
    <row r="115" spans="2:11" s="1" customFormat="1" ht="15" customHeight="1">
      <c r="B115" s="279"/>
      <c r="C115" s="256" t="s">
        <v>34</v>
      </c>
      <c r="D115" s="256"/>
      <c r="E115" s="256"/>
      <c r="F115" s="277" t="s">
        <v>1144</v>
      </c>
      <c r="G115" s="256"/>
      <c r="H115" s="256" t="s">
        <v>1188</v>
      </c>
      <c r="I115" s="256" t="s">
        <v>1179</v>
      </c>
      <c r="J115" s="256"/>
      <c r="K115" s="268"/>
    </row>
    <row r="116" spans="2:11" s="1" customFormat="1" ht="15" customHeight="1">
      <c r="B116" s="279"/>
      <c r="C116" s="256" t="s">
        <v>44</v>
      </c>
      <c r="D116" s="256"/>
      <c r="E116" s="256"/>
      <c r="F116" s="277" t="s">
        <v>1144</v>
      </c>
      <c r="G116" s="256"/>
      <c r="H116" s="256" t="s">
        <v>1189</v>
      </c>
      <c r="I116" s="256" t="s">
        <v>1179</v>
      </c>
      <c r="J116" s="256"/>
      <c r="K116" s="268"/>
    </row>
    <row r="117" spans="2:11" s="1" customFormat="1" ht="15" customHeight="1">
      <c r="B117" s="279"/>
      <c r="C117" s="256" t="s">
        <v>53</v>
      </c>
      <c r="D117" s="256"/>
      <c r="E117" s="256"/>
      <c r="F117" s="277" t="s">
        <v>1144</v>
      </c>
      <c r="G117" s="256"/>
      <c r="H117" s="256" t="s">
        <v>1190</v>
      </c>
      <c r="I117" s="256" t="s">
        <v>1191</v>
      </c>
      <c r="J117" s="256"/>
      <c r="K117" s="268"/>
    </row>
    <row r="118" spans="2:11" s="1" customFormat="1" ht="15" customHeight="1">
      <c r="B118" s="282"/>
      <c r="C118" s="288"/>
      <c r="D118" s="288"/>
      <c r="E118" s="288"/>
      <c r="F118" s="288"/>
      <c r="G118" s="288"/>
      <c r="H118" s="288"/>
      <c r="I118" s="288"/>
      <c r="J118" s="288"/>
      <c r="K118" s="284"/>
    </row>
    <row r="119" spans="2:11" s="1" customFormat="1" ht="18.75" customHeight="1">
      <c r="B119" s="289"/>
      <c r="C119" s="290"/>
      <c r="D119" s="290"/>
      <c r="E119" s="290"/>
      <c r="F119" s="291"/>
      <c r="G119" s="290"/>
      <c r="H119" s="290"/>
      <c r="I119" s="290"/>
      <c r="J119" s="290"/>
      <c r="K119" s="289"/>
    </row>
    <row r="120" spans="2:11" s="1" customFormat="1" ht="18.75" customHeight="1">
      <c r="B120" s="263"/>
      <c r="C120" s="263"/>
      <c r="D120" s="263"/>
      <c r="E120" s="263"/>
      <c r="F120" s="263"/>
      <c r="G120" s="263"/>
      <c r="H120" s="263"/>
      <c r="I120" s="263"/>
      <c r="J120" s="263"/>
      <c r="K120" s="263"/>
    </row>
    <row r="121" spans="2:11" s="1" customFormat="1" ht="7.5" customHeight="1">
      <c r="B121" s="292"/>
      <c r="C121" s="293"/>
      <c r="D121" s="293"/>
      <c r="E121" s="293"/>
      <c r="F121" s="293"/>
      <c r="G121" s="293"/>
      <c r="H121" s="293"/>
      <c r="I121" s="293"/>
      <c r="J121" s="293"/>
      <c r="K121" s="294"/>
    </row>
    <row r="122" spans="2:11" s="1" customFormat="1" ht="45" customHeight="1">
      <c r="B122" s="295"/>
      <c r="C122" s="376" t="s">
        <v>1192</v>
      </c>
      <c r="D122" s="376"/>
      <c r="E122" s="376"/>
      <c r="F122" s="376"/>
      <c r="G122" s="376"/>
      <c r="H122" s="376"/>
      <c r="I122" s="376"/>
      <c r="J122" s="376"/>
      <c r="K122" s="296"/>
    </row>
    <row r="123" spans="2:11" s="1" customFormat="1" ht="17.25" customHeight="1">
      <c r="B123" s="297"/>
      <c r="C123" s="269" t="s">
        <v>1138</v>
      </c>
      <c r="D123" s="269"/>
      <c r="E123" s="269"/>
      <c r="F123" s="269" t="s">
        <v>1139</v>
      </c>
      <c r="G123" s="270"/>
      <c r="H123" s="269" t="s">
        <v>50</v>
      </c>
      <c r="I123" s="269" t="s">
        <v>53</v>
      </c>
      <c r="J123" s="269" t="s">
        <v>1140</v>
      </c>
      <c r="K123" s="298"/>
    </row>
    <row r="124" spans="2:11" s="1" customFormat="1" ht="17.25" customHeight="1">
      <c r="B124" s="297"/>
      <c r="C124" s="271" t="s">
        <v>1141</v>
      </c>
      <c r="D124" s="271"/>
      <c r="E124" s="271"/>
      <c r="F124" s="272" t="s">
        <v>1142</v>
      </c>
      <c r="G124" s="273"/>
      <c r="H124" s="271"/>
      <c r="I124" s="271"/>
      <c r="J124" s="271" t="s">
        <v>1143</v>
      </c>
      <c r="K124" s="298"/>
    </row>
    <row r="125" spans="2:11" s="1" customFormat="1" ht="5.25" customHeight="1">
      <c r="B125" s="299"/>
      <c r="C125" s="274"/>
      <c r="D125" s="274"/>
      <c r="E125" s="274"/>
      <c r="F125" s="274"/>
      <c r="G125" s="300"/>
      <c r="H125" s="274"/>
      <c r="I125" s="274"/>
      <c r="J125" s="274"/>
      <c r="K125" s="301"/>
    </row>
    <row r="126" spans="2:11" s="1" customFormat="1" ht="15" customHeight="1">
      <c r="B126" s="299"/>
      <c r="C126" s="256" t="s">
        <v>1147</v>
      </c>
      <c r="D126" s="276"/>
      <c r="E126" s="276"/>
      <c r="F126" s="277" t="s">
        <v>1144</v>
      </c>
      <c r="G126" s="256"/>
      <c r="H126" s="256" t="s">
        <v>1184</v>
      </c>
      <c r="I126" s="256" t="s">
        <v>1146</v>
      </c>
      <c r="J126" s="256">
        <v>120</v>
      </c>
      <c r="K126" s="302"/>
    </row>
    <row r="127" spans="2:11" s="1" customFormat="1" ht="15" customHeight="1">
      <c r="B127" s="299"/>
      <c r="C127" s="256" t="s">
        <v>1193</v>
      </c>
      <c r="D127" s="256"/>
      <c r="E127" s="256"/>
      <c r="F127" s="277" t="s">
        <v>1144</v>
      </c>
      <c r="G127" s="256"/>
      <c r="H127" s="256" t="s">
        <v>1194</v>
      </c>
      <c r="I127" s="256" t="s">
        <v>1146</v>
      </c>
      <c r="J127" s="256" t="s">
        <v>1195</v>
      </c>
      <c r="K127" s="302"/>
    </row>
    <row r="128" spans="2:11" s="1" customFormat="1" ht="15" customHeight="1">
      <c r="B128" s="299"/>
      <c r="C128" s="256" t="s">
        <v>1092</v>
      </c>
      <c r="D128" s="256"/>
      <c r="E128" s="256"/>
      <c r="F128" s="277" t="s">
        <v>1144</v>
      </c>
      <c r="G128" s="256"/>
      <c r="H128" s="256" t="s">
        <v>1196</v>
      </c>
      <c r="I128" s="256" t="s">
        <v>1146</v>
      </c>
      <c r="J128" s="256" t="s">
        <v>1195</v>
      </c>
      <c r="K128" s="302"/>
    </row>
    <row r="129" spans="2:11" s="1" customFormat="1" ht="15" customHeight="1">
      <c r="B129" s="299"/>
      <c r="C129" s="256" t="s">
        <v>1155</v>
      </c>
      <c r="D129" s="256"/>
      <c r="E129" s="256"/>
      <c r="F129" s="277" t="s">
        <v>1150</v>
      </c>
      <c r="G129" s="256"/>
      <c r="H129" s="256" t="s">
        <v>1156</v>
      </c>
      <c r="I129" s="256" t="s">
        <v>1146</v>
      </c>
      <c r="J129" s="256">
        <v>15</v>
      </c>
      <c r="K129" s="302"/>
    </row>
    <row r="130" spans="2:11" s="1" customFormat="1" ht="15" customHeight="1">
      <c r="B130" s="299"/>
      <c r="C130" s="280" t="s">
        <v>1157</v>
      </c>
      <c r="D130" s="280"/>
      <c r="E130" s="280"/>
      <c r="F130" s="281" t="s">
        <v>1150</v>
      </c>
      <c r="G130" s="280"/>
      <c r="H130" s="280" t="s">
        <v>1158</v>
      </c>
      <c r="I130" s="280" t="s">
        <v>1146</v>
      </c>
      <c r="J130" s="280">
        <v>15</v>
      </c>
      <c r="K130" s="302"/>
    </row>
    <row r="131" spans="2:11" s="1" customFormat="1" ht="15" customHeight="1">
      <c r="B131" s="299"/>
      <c r="C131" s="280" t="s">
        <v>1159</v>
      </c>
      <c r="D131" s="280"/>
      <c r="E131" s="280"/>
      <c r="F131" s="281" t="s">
        <v>1150</v>
      </c>
      <c r="G131" s="280"/>
      <c r="H131" s="280" t="s">
        <v>1160</v>
      </c>
      <c r="I131" s="280" t="s">
        <v>1146</v>
      </c>
      <c r="J131" s="280">
        <v>20</v>
      </c>
      <c r="K131" s="302"/>
    </row>
    <row r="132" spans="2:11" s="1" customFormat="1" ht="15" customHeight="1">
      <c r="B132" s="299"/>
      <c r="C132" s="280" t="s">
        <v>1161</v>
      </c>
      <c r="D132" s="280"/>
      <c r="E132" s="280"/>
      <c r="F132" s="281" t="s">
        <v>1150</v>
      </c>
      <c r="G132" s="280"/>
      <c r="H132" s="280" t="s">
        <v>1162</v>
      </c>
      <c r="I132" s="280" t="s">
        <v>1146</v>
      </c>
      <c r="J132" s="280">
        <v>20</v>
      </c>
      <c r="K132" s="302"/>
    </row>
    <row r="133" spans="2:11" s="1" customFormat="1" ht="15" customHeight="1">
      <c r="B133" s="299"/>
      <c r="C133" s="256" t="s">
        <v>1149</v>
      </c>
      <c r="D133" s="256"/>
      <c r="E133" s="256"/>
      <c r="F133" s="277" t="s">
        <v>1150</v>
      </c>
      <c r="G133" s="256"/>
      <c r="H133" s="256" t="s">
        <v>1184</v>
      </c>
      <c r="I133" s="256" t="s">
        <v>1146</v>
      </c>
      <c r="J133" s="256">
        <v>50</v>
      </c>
      <c r="K133" s="302"/>
    </row>
    <row r="134" spans="2:11" s="1" customFormat="1" ht="15" customHeight="1">
      <c r="B134" s="299"/>
      <c r="C134" s="256" t="s">
        <v>1163</v>
      </c>
      <c r="D134" s="256"/>
      <c r="E134" s="256"/>
      <c r="F134" s="277" t="s">
        <v>1150</v>
      </c>
      <c r="G134" s="256"/>
      <c r="H134" s="256" t="s">
        <v>1184</v>
      </c>
      <c r="I134" s="256" t="s">
        <v>1146</v>
      </c>
      <c r="J134" s="256">
        <v>50</v>
      </c>
      <c r="K134" s="302"/>
    </row>
    <row r="135" spans="2:11" s="1" customFormat="1" ht="15" customHeight="1">
      <c r="B135" s="299"/>
      <c r="C135" s="256" t="s">
        <v>1169</v>
      </c>
      <c r="D135" s="256"/>
      <c r="E135" s="256"/>
      <c r="F135" s="277" t="s">
        <v>1150</v>
      </c>
      <c r="G135" s="256"/>
      <c r="H135" s="256" t="s">
        <v>1184</v>
      </c>
      <c r="I135" s="256" t="s">
        <v>1146</v>
      </c>
      <c r="J135" s="256">
        <v>50</v>
      </c>
      <c r="K135" s="302"/>
    </row>
    <row r="136" spans="2:11" s="1" customFormat="1" ht="15" customHeight="1">
      <c r="B136" s="299"/>
      <c r="C136" s="256" t="s">
        <v>1171</v>
      </c>
      <c r="D136" s="256"/>
      <c r="E136" s="256"/>
      <c r="F136" s="277" t="s">
        <v>1150</v>
      </c>
      <c r="G136" s="256"/>
      <c r="H136" s="256" t="s">
        <v>1184</v>
      </c>
      <c r="I136" s="256" t="s">
        <v>1146</v>
      </c>
      <c r="J136" s="256">
        <v>50</v>
      </c>
      <c r="K136" s="302"/>
    </row>
    <row r="137" spans="2:11" s="1" customFormat="1" ht="15" customHeight="1">
      <c r="B137" s="299"/>
      <c r="C137" s="256" t="s">
        <v>1172</v>
      </c>
      <c r="D137" s="256"/>
      <c r="E137" s="256"/>
      <c r="F137" s="277" t="s">
        <v>1150</v>
      </c>
      <c r="G137" s="256"/>
      <c r="H137" s="256" t="s">
        <v>1197</v>
      </c>
      <c r="I137" s="256" t="s">
        <v>1146</v>
      </c>
      <c r="J137" s="256">
        <v>255</v>
      </c>
      <c r="K137" s="302"/>
    </row>
    <row r="138" spans="2:11" s="1" customFormat="1" ht="15" customHeight="1">
      <c r="B138" s="299"/>
      <c r="C138" s="256" t="s">
        <v>1174</v>
      </c>
      <c r="D138" s="256"/>
      <c r="E138" s="256"/>
      <c r="F138" s="277" t="s">
        <v>1144</v>
      </c>
      <c r="G138" s="256"/>
      <c r="H138" s="256" t="s">
        <v>1198</v>
      </c>
      <c r="I138" s="256" t="s">
        <v>1176</v>
      </c>
      <c r="J138" s="256"/>
      <c r="K138" s="302"/>
    </row>
    <row r="139" spans="2:11" s="1" customFormat="1" ht="15" customHeight="1">
      <c r="B139" s="299"/>
      <c r="C139" s="256" t="s">
        <v>1177</v>
      </c>
      <c r="D139" s="256"/>
      <c r="E139" s="256"/>
      <c r="F139" s="277" t="s">
        <v>1144</v>
      </c>
      <c r="G139" s="256"/>
      <c r="H139" s="256" t="s">
        <v>1199</v>
      </c>
      <c r="I139" s="256" t="s">
        <v>1179</v>
      </c>
      <c r="J139" s="256"/>
      <c r="K139" s="302"/>
    </row>
    <row r="140" spans="2:11" s="1" customFormat="1" ht="15" customHeight="1">
      <c r="B140" s="299"/>
      <c r="C140" s="256" t="s">
        <v>1180</v>
      </c>
      <c r="D140" s="256"/>
      <c r="E140" s="256"/>
      <c r="F140" s="277" t="s">
        <v>1144</v>
      </c>
      <c r="G140" s="256"/>
      <c r="H140" s="256" t="s">
        <v>1180</v>
      </c>
      <c r="I140" s="256" t="s">
        <v>1179</v>
      </c>
      <c r="J140" s="256"/>
      <c r="K140" s="302"/>
    </row>
    <row r="141" spans="2:11" s="1" customFormat="1" ht="15" customHeight="1">
      <c r="B141" s="299"/>
      <c r="C141" s="256" t="s">
        <v>34</v>
      </c>
      <c r="D141" s="256"/>
      <c r="E141" s="256"/>
      <c r="F141" s="277" t="s">
        <v>1144</v>
      </c>
      <c r="G141" s="256"/>
      <c r="H141" s="256" t="s">
        <v>1200</v>
      </c>
      <c r="I141" s="256" t="s">
        <v>1179</v>
      </c>
      <c r="J141" s="256"/>
      <c r="K141" s="302"/>
    </row>
    <row r="142" spans="2:11" s="1" customFormat="1" ht="15" customHeight="1">
      <c r="B142" s="299"/>
      <c r="C142" s="256" t="s">
        <v>1201</v>
      </c>
      <c r="D142" s="256"/>
      <c r="E142" s="256"/>
      <c r="F142" s="277" t="s">
        <v>1144</v>
      </c>
      <c r="G142" s="256"/>
      <c r="H142" s="256" t="s">
        <v>1202</v>
      </c>
      <c r="I142" s="256" t="s">
        <v>1179</v>
      </c>
      <c r="J142" s="256"/>
      <c r="K142" s="302"/>
    </row>
    <row r="143" spans="2:11" s="1" customFormat="1" ht="15" customHeight="1">
      <c r="B143" s="303"/>
      <c r="C143" s="304"/>
      <c r="D143" s="304"/>
      <c r="E143" s="304"/>
      <c r="F143" s="304"/>
      <c r="G143" s="304"/>
      <c r="H143" s="304"/>
      <c r="I143" s="304"/>
      <c r="J143" s="304"/>
      <c r="K143" s="305"/>
    </row>
    <row r="144" spans="2:11" s="1" customFormat="1" ht="18.75" customHeight="1">
      <c r="B144" s="290"/>
      <c r="C144" s="290"/>
      <c r="D144" s="290"/>
      <c r="E144" s="290"/>
      <c r="F144" s="291"/>
      <c r="G144" s="290"/>
      <c r="H144" s="290"/>
      <c r="I144" s="290"/>
      <c r="J144" s="290"/>
      <c r="K144" s="290"/>
    </row>
    <row r="145" spans="2:11" s="1" customFormat="1" ht="18.75" customHeight="1">
      <c r="B145" s="263"/>
      <c r="C145" s="263"/>
      <c r="D145" s="263"/>
      <c r="E145" s="263"/>
      <c r="F145" s="263"/>
      <c r="G145" s="263"/>
      <c r="H145" s="263"/>
      <c r="I145" s="263"/>
      <c r="J145" s="263"/>
      <c r="K145" s="263"/>
    </row>
    <row r="146" spans="2:11" s="1" customFormat="1" ht="7.5" customHeight="1">
      <c r="B146" s="264"/>
      <c r="C146" s="265"/>
      <c r="D146" s="265"/>
      <c r="E146" s="265"/>
      <c r="F146" s="265"/>
      <c r="G146" s="265"/>
      <c r="H146" s="265"/>
      <c r="I146" s="265"/>
      <c r="J146" s="265"/>
      <c r="K146" s="266"/>
    </row>
    <row r="147" spans="2:11" s="1" customFormat="1" ht="45" customHeight="1">
      <c r="B147" s="267"/>
      <c r="C147" s="375" t="s">
        <v>1203</v>
      </c>
      <c r="D147" s="375"/>
      <c r="E147" s="375"/>
      <c r="F147" s="375"/>
      <c r="G147" s="375"/>
      <c r="H147" s="375"/>
      <c r="I147" s="375"/>
      <c r="J147" s="375"/>
      <c r="K147" s="268"/>
    </row>
    <row r="148" spans="2:11" s="1" customFormat="1" ht="17.25" customHeight="1">
      <c r="B148" s="267"/>
      <c r="C148" s="269" t="s">
        <v>1138</v>
      </c>
      <c r="D148" s="269"/>
      <c r="E148" s="269"/>
      <c r="F148" s="269" t="s">
        <v>1139</v>
      </c>
      <c r="G148" s="270"/>
      <c r="H148" s="269" t="s">
        <v>50</v>
      </c>
      <c r="I148" s="269" t="s">
        <v>53</v>
      </c>
      <c r="J148" s="269" t="s">
        <v>1140</v>
      </c>
      <c r="K148" s="268"/>
    </row>
    <row r="149" spans="2:11" s="1" customFormat="1" ht="17.25" customHeight="1">
      <c r="B149" s="267"/>
      <c r="C149" s="271" t="s">
        <v>1141</v>
      </c>
      <c r="D149" s="271"/>
      <c r="E149" s="271"/>
      <c r="F149" s="272" t="s">
        <v>1142</v>
      </c>
      <c r="G149" s="273"/>
      <c r="H149" s="271"/>
      <c r="I149" s="271"/>
      <c r="J149" s="271" t="s">
        <v>1143</v>
      </c>
      <c r="K149" s="268"/>
    </row>
    <row r="150" spans="2:11" s="1" customFormat="1" ht="5.25" customHeight="1">
      <c r="B150" s="279"/>
      <c r="C150" s="274"/>
      <c r="D150" s="274"/>
      <c r="E150" s="274"/>
      <c r="F150" s="274"/>
      <c r="G150" s="275"/>
      <c r="H150" s="274"/>
      <c r="I150" s="274"/>
      <c r="J150" s="274"/>
      <c r="K150" s="302"/>
    </row>
    <row r="151" spans="2:11" s="1" customFormat="1" ht="15" customHeight="1">
      <c r="B151" s="279"/>
      <c r="C151" s="306" t="s">
        <v>1147</v>
      </c>
      <c r="D151" s="256"/>
      <c r="E151" s="256"/>
      <c r="F151" s="307" t="s">
        <v>1144</v>
      </c>
      <c r="G151" s="256"/>
      <c r="H151" s="306" t="s">
        <v>1184</v>
      </c>
      <c r="I151" s="306" t="s">
        <v>1146</v>
      </c>
      <c r="J151" s="306">
        <v>120</v>
      </c>
      <c r="K151" s="302"/>
    </row>
    <row r="152" spans="2:11" s="1" customFormat="1" ht="15" customHeight="1">
      <c r="B152" s="279"/>
      <c r="C152" s="306" t="s">
        <v>1193</v>
      </c>
      <c r="D152" s="256"/>
      <c r="E152" s="256"/>
      <c r="F152" s="307" t="s">
        <v>1144</v>
      </c>
      <c r="G152" s="256"/>
      <c r="H152" s="306" t="s">
        <v>1204</v>
      </c>
      <c r="I152" s="306" t="s">
        <v>1146</v>
      </c>
      <c r="J152" s="306" t="s">
        <v>1195</v>
      </c>
      <c r="K152" s="302"/>
    </row>
    <row r="153" spans="2:11" s="1" customFormat="1" ht="15" customHeight="1">
      <c r="B153" s="279"/>
      <c r="C153" s="306" t="s">
        <v>1092</v>
      </c>
      <c r="D153" s="256"/>
      <c r="E153" s="256"/>
      <c r="F153" s="307" t="s">
        <v>1144</v>
      </c>
      <c r="G153" s="256"/>
      <c r="H153" s="306" t="s">
        <v>1205</v>
      </c>
      <c r="I153" s="306" t="s">
        <v>1146</v>
      </c>
      <c r="J153" s="306" t="s">
        <v>1195</v>
      </c>
      <c r="K153" s="302"/>
    </row>
    <row r="154" spans="2:11" s="1" customFormat="1" ht="15" customHeight="1">
      <c r="B154" s="279"/>
      <c r="C154" s="306" t="s">
        <v>1149</v>
      </c>
      <c r="D154" s="256"/>
      <c r="E154" s="256"/>
      <c r="F154" s="307" t="s">
        <v>1150</v>
      </c>
      <c r="G154" s="256"/>
      <c r="H154" s="306" t="s">
        <v>1184</v>
      </c>
      <c r="I154" s="306" t="s">
        <v>1146</v>
      </c>
      <c r="J154" s="306">
        <v>50</v>
      </c>
      <c r="K154" s="302"/>
    </row>
    <row r="155" spans="2:11" s="1" customFormat="1" ht="15" customHeight="1">
      <c r="B155" s="279"/>
      <c r="C155" s="306" t="s">
        <v>1152</v>
      </c>
      <c r="D155" s="256"/>
      <c r="E155" s="256"/>
      <c r="F155" s="307" t="s">
        <v>1144</v>
      </c>
      <c r="G155" s="256"/>
      <c r="H155" s="306" t="s">
        <v>1184</v>
      </c>
      <c r="I155" s="306" t="s">
        <v>1154</v>
      </c>
      <c r="J155" s="306"/>
      <c r="K155" s="302"/>
    </row>
    <row r="156" spans="2:11" s="1" customFormat="1" ht="15" customHeight="1">
      <c r="B156" s="279"/>
      <c r="C156" s="306" t="s">
        <v>1163</v>
      </c>
      <c r="D156" s="256"/>
      <c r="E156" s="256"/>
      <c r="F156" s="307" t="s">
        <v>1150</v>
      </c>
      <c r="G156" s="256"/>
      <c r="H156" s="306" t="s">
        <v>1184</v>
      </c>
      <c r="I156" s="306" t="s">
        <v>1146</v>
      </c>
      <c r="J156" s="306">
        <v>50</v>
      </c>
      <c r="K156" s="302"/>
    </row>
    <row r="157" spans="2:11" s="1" customFormat="1" ht="15" customHeight="1">
      <c r="B157" s="279"/>
      <c r="C157" s="306" t="s">
        <v>1171</v>
      </c>
      <c r="D157" s="256"/>
      <c r="E157" s="256"/>
      <c r="F157" s="307" t="s">
        <v>1150</v>
      </c>
      <c r="G157" s="256"/>
      <c r="H157" s="306" t="s">
        <v>1184</v>
      </c>
      <c r="I157" s="306" t="s">
        <v>1146</v>
      </c>
      <c r="J157" s="306">
        <v>50</v>
      </c>
      <c r="K157" s="302"/>
    </row>
    <row r="158" spans="2:11" s="1" customFormat="1" ht="15" customHeight="1">
      <c r="B158" s="279"/>
      <c r="C158" s="306" t="s">
        <v>1169</v>
      </c>
      <c r="D158" s="256"/>
      <c r="E158" s="256"/>
      <c r="F158" s="307" t="s">
        <v>1150</v>
      </c>
      <c r="G158" s="256"/>
      <c r="H158" s="306" t="s">
        <v>1184</v>
      </c>
      <c r="I158" s="306" t="s">
        <v>1146</v>
      </c>
      <c r="J158" s="306">
        <v>50</v>
      </c>
      <c r="K158" s="302"/>
    </row>
    <row r="159" spans="2:11" s="1" customFormat="1" ht="15" customHeight="1">
      <c r="B159" s="279"/>
      <c r="C159" s="306" t="s">
        <v>92</v>
      </c>
      <c r="D159" s="256"/>
      <c r="E159" s="256"/>
      <c r="F159" s="307" t="s">
        <v>1144</v>
      </c>
      <c r="G159" s="256"/>
      <c r="H159" s="306" t="s">
        <v>1206</v>
      </c>
      <c r="I159" s="306" t="s">
        <v>1146</v>
      </c>
      <c r="J159" s="306" t="s">
        <v>1207</v>
      </c>
      <c r="K159" s="302"/>
    </row>
    <row r="160" spans="2:11" s="1" customFormat="1" ht="15" customHeight="1">
      <c r="B160" s="279"/>
      <c r="C160" s="306" t="s">
        <v>1208</v>
      </c>
      <c r="D160" s="256"/>
      <c r="E160" s="256"/>
      <c r="F160" s="307" t="s">
        <v>1144</v>
      </c>
      <c r="G160" s="256"/>
      <c r="H160" s="306" t="s">
        <v>1209</v>
      </c>
      <c r="I160" s="306" t="s">
        <v>1179</v>
      </c>
      <c r="J160" s="306"/>
      <c r="K160" s="302"/>
    </row>
    <row r="161" spans="2:11" s="1" customFormat="1" ht="15" customHeight="1">
      <c r="B161" s="308"/>
      <c r="C161" s="288"/>
      <c r="D161" s="288"/>
      <c r="E161" s="288"/>
      <c r="F161" s="288"/>
      <c r="G161" s="288"/>
      <c r="H161" s="288"/>
      <c r="I161" s="288"/>
      <c r="J161" s="288"/>
      <c r="K161" s="309"/>
    </row>
    <row r="162" spans="2:11" s="1" customFormat="1" ht="18.75" customHeight="1">
      <c r="B162" s="290"/>
      <c r="C162" s="300"/>
      <c r="D162" s="300"/>
      <c r="E162" s="300"/>
      <c r="F162" s="310"/>
      <c r="G162" s="300"/>
      <c r="H162" s="300"/>
      <c r="I162" s="300"/>
      <c r="J162" s="300"/>
      <c r="K162" s="290"/>
    </row>
    <row r="163" spans="2:11" s="1" customFormat="1" ht="18.75" customHeight="1">
      <c r="B163" s="263"/>
      <c r="C163" s="263"/>
      <c r="D163" s="263"/>
      <c r="E163" s="263"/>
      <c r="F163" s="263"/>
      <c r="G163" s="263"/>
      <c r="H163" s="263"/>
      <c r="I163" s="263"/>
      <c r="J163" s="263"/>
      <c r="K163" s="263"/>
    </row>
    <row r="164" spans="2:11" s="1" customFormat="1" ht="7.5" customHeight="1">
      <c r="B164" s="245"/>
      <c r="C164" s="246"/>
      <c r="D164" s="246"/>
      <c r="E164" s="246"/>
      <c r="F164" s="246"/>
      <c r="G164" s="246"/>
      <c r="H164" s="246"/>
      <c r="I164" s="246"/>
      <c r="J164" s="246"/>
      <c r="K164" s="247"/>
    </row>
    <row r="165" spans="2:11" s="1" customFormat="1" ht="45" customHeight="1">
      <c r="B165" s="248"/>
      <c r="C165" s="376" t="s">
        <v>1210</v>
      </c>
      <c r="D165" s="376"/>
      <c r="E165" s="376"/>
      <c r="F165" s="376"/>
      <c r="G165" s="376"/>
      <c r="H165" s="376"/>
      <c r="I165" s="376"/>
      <c r="J165" s="376"/>
      <c r="K165" s="249"/>
    </row>
    <row r="166" spans="2:11" s="1" customFormat="1" ht="17.25" customHeight="1">
      <c r="B166" s="248"/>
      <c r="C166" s="269" t="s">
        <v>1138</v>
      </c>
      <c r="D166" s="269"/>
      <c r="E166" s="269"/>
      <c r="F166" s="269" t="s">
        <v>1139</v>
      </c>
      <c r="G166" s="311"/>
      <c r="H166" s="312" t="s">
        <v>50</v>
      </c>
      <c r="I166" s="312" t="s">
        <v>53</v>
      </c>
      <c r="J166" s="269" t="s">
        <v>1140</v>
      </c>
      <c r="K166" s="249"/>
    </row>
    <row r="167" spans="2:11" s="1" customFormat="1" ht="17.25" customHeight="1">
      <c r="B167" s="250"/>
      <c r="C167" s="271" t="s">
        <v>1141</v>
      </c>
      <c r="D167" s="271"/>
      <c r="E167" s="271"/>
      <c r="F167" s="272" t="s">
        <v>1142</v>
      </c>
      <c r="G167" s="313"/>
      <c r="H167" s="314"/>
      <c r="I167" s="314"/>
      <c r="J167" s="271" t="s">
        <v>1143</v>
      </c>
      <c r="K167" s="251"/>
    </row>
    <row r="168" spans="2:11" s="1" customFormat="1" ht="5.25" customHeight="1">
      <c r="B168" s="279"/>
      <c r="C168" s="274"/>
      <c r="D168" s="274"/>
      <c r="E168" s="274"/>
      <c r="F168" s="274"/>
      <c r="G168" s="275"/>
      <c r="H168" s="274"/>
      <c r="I168" s="274"/>
      <c r="J168" s="274"/>
      <c r="K168" s="302"/>
    </row>
    <row r="169" spans="2:11" s="1" customFormat="1" ht="15" customHeight="1">
      <c r="B169" s="279"/>
      <c r="C169" s="256" t="s">
        <v>1147</v>
      </c>
      <c r="D169" s="256"/>
      <c r="E169" s="256"/>
      <c r="F169" s="277" t="s">
        <v>1144</v>
      </c>
      <c r="G169" s="256"/>
      <c r="H169" s="256" t="s">
        <v>1184</v>
      </c>
      <c r="I169" s="256" t="s">
        <v>1146</v>
      </c>
      <c r="J169" s="256">
        <v>120</v>
      </c>
      <c r="K169" s="302"/>
    </row>
    <row r="170" spans="2:11" s="1" customFormat="1" ht="15" customHeight="1">
      <c r="B170" s="279"/>
      <c r="C170" s="256" t="s">
        <v>1193</v>
      </c>
      <c r="D170" s="256"/>
      <c r="E170" s="256"/>
      <c r="F170" s="277" t="s">
        <v>1144</v>
      </c>
      <c r="G170" s="256"/>
      <c r="H170" s="256" t="s">
        <v>1194</v>
      </c>
      <c r="I170" s="256" t="s">
        <v>1146</v>
      </c>
      <c r="J170" s="256" t="s">
        <v>1195</v>
      </c>
      <c r="K170" s="302"/>
    </row>
    <row r="171" spans="2:11" s="1" customFormat="1" ht="15" customHeight="1">
      <c r="B171" s="279"/>
      <c r="C171" s="256" t="s">
        <v>1092</v>
      </c>
      <c r="D171" s="256"/>
      <c r="E171" s="256"/>
      <c r="F171" s="277" t="s">
        <v>1144</v>
      </c>
      <c r="G171" s="256"/>
      <c r="H171" s="256" t="s">
        <v>1211</v>
      </c>
      <c r="I171" s="256" t="s">
        <v>1146</v>
      </c>
      <c r="J171" s="256" t="s">
        <v>1195</v>
      </c>
      <c r="K171" s="302"/>
    </row>
    <row r="172" spans="2:11" s="1" customFormat="1" ht="15" customHeight="1">
      <c r="B172" s="279"/>
      <c r="C172" s="256" t="s">
        <v>1149</v>
      </c>
      <c r="D172" s="256"/>
      <c r="E172" s="256"/>
      <c r="F172" s="277" t="s">
        <v>1150</v>
      </c>
      <c r="G172" s="256"/>
      <c r="H172" s="256" t="s">
        <v>1211</v>
      </c>
      <c r="I172" s="256" t="s">
        <v>1146</v>
      </c>
      <c r="J172" s="256">
        <v>50</v>
      </c>
      <c r="K172" s="302"/>
    </row>
    <row r="173" spans="2:11" s="1" customFormat="1" ht="15" customHeight="1">
      <c r="B173" s="279"/>
      <c r="C173" s="256" t="s">
        <v>1152</v>
      </c>
      <c r="D173" s="256"/>
      <c r="E173" s="256"/>
      <c r="F173" s="277" t="s">
        <v>1144</v>
      </c>
      <c r="G173" s="256"/>
      <c r="H173" s="256" t="s">
        <v>1211</v>
      </c>
      <c r="I173" s="256" t="s">
        <v>1154</v>
      </c>
      <c r="J173" s="256"/>
      <c r="K173" s="302"/>
    </row>
    <row r="174" spans="2:11" s="1" customFormat="1" ht="15" customHeight="1">
      <c r="B174" s="279"/>
      <c r="C174" s="256" t="s">
        <v>1163</v>
      </c>
      <c r="D174" s="256"/>
      <c r="E174" s="256"/>
      <c r="F174" s="277" t="s">
        <v>1150</v>
      </c>
      <c r="G174" s="256"/>
      <c r="H174" s="256" t="s">
        <v>1211</v>
      </c>
      <c r="I174" s="256" t="s">
        <v>1146</v>
      </c>
      <c r="J174" s="256">
        <v>50</v>
      </c>
      <c r="K174" s="302"/>
    </row>
    <row r="175" spans="2:11" s="1" customFormat="1" ht="15" customHeight="1">
      <c r="B175" s="279"/>
      <c r="C175" s="256" t="s">
        <v>1171</v>
      </c>
      <c r="D175" s="256"/>
      <c r="E175" s="256"/>
      <c r="F175" s="277" t="s">
        <v>1150</v>
      </c>
      <c r="G175" s="256"/>
      <c r="H175" s="256" t="s">
        <v>1211</v>
      </c>
      <c r="I175" s="256" t="s">
        <v>1146</v>
      </c>
      <c r="J175" s="256">
        <v>50</v>
      </c>
      <c r="K175" s="302"/>
    </row>
    <row r="176" spans="2:11" s="1" customFormat="1" ht="15" customHeight="1">
      <c r="B176" s="279"/>
      <c r="C176" s="256" t="s">
        <v>1169</v>
      </c>
      <c r="D176" s="256"/>
      <c r="E176" s="256"/>
      <c r="F176" s="277" t="s">
        <v>1150</v>
      </c>
      <c r="G176" s="256"/>
      <c r="H176" s="256" t="s">
        <v>1211</v>
      </c>
      <c r="I176" s="256" t="s">
        <v>1146</v>
      </c>
      <c r="J176" s="256">
        <v>50</v>
      </c>
      <c r="K176" s="302"/>
    </row>
    <row r="177" spans="2:11" s="1" customFormat="1" ht="15" customHeight="1">
      <c r="B177" s="279"/>
      <c r="C177" s="256" t="s">
        <v>112</v>
      </c>
      <c r="D177" s="256"/>
      <c r="E177" s="256"/>
      <c r="F177" s="277" t="s">
        <v>1144</v>
      </c>
      <c r="G177" s="256"/>
      <c r="H177" s="256" t="s">
        <v>1212</v>
      </c>
      <c r="I177" s="256" t="s">
        <v>1213</v>
      </c>
      <c r="J177" s="256"/>
      <c r="K177" s="302"/>
    </row>
    <row r="178" spans="2:11" s="1" customFormat="1" ht="15" customHeight="1">
      <c r="B178" s="279"/>
      <c r="C178" s="256" t="s">
        <v>53</v>
      </c>
      <c r="D178" s="256"/>
      <c r="E178" s="256"/>
      <c r="F178" s="277" t="s">
        <v>1144</v>
      </c>
      <c r="G178" s="256"/>
      <c r="H178" s="256" t="s">
        <v>1214</v>
      </c>
      <c r="I178" s="256" t="s">
        <v>1215</v>
      </c>
      <c r="J178" s="256">
        <v>1</v>
      </c>
      <c r="K178" s="302"/>
    </row>
    <row r="179" spans="2:11" s="1" customFormat="1" ht="15" customHeight="1">
      <c r="B179" s="279"/>
      <c r="C179" s="256" t="s">
        <v>49</v>
      </c>
      <c r="D179" s="256"/>
      <c r="E179" s="256"/>
      <c r="F179" s="277" t="s">
        <v>1144</v>
      </c>
      <c r="G179" s="256"/>
      <c r="H179" s="256" t="s">
        <v>1216</v>
      </c>
      <c r="I179" s="256" t="s">
        <v>1146</v>
      </c>
      <c r="J179" s="256">
        <v>20</v>
      </c>
      <c r="K179" s="302"/>
    </row>
    <row r="180" spans="2:11" s="1" customFormat="1" ht="15" customHeight="1">
      <c r="B180" s="279"/>
      <c r="C180" s="256" t="s">
        <v>50</v>
      </c>
      <c r="D180" s="256"/>
      <c r="E180" s="256"/>
      <c r="F180" s="277" t="s">
        <v>1144</v>
      </c>
      <c r="G180" s="256"/>
      <c r="H180" s="256" t="s">
        <v>1217</v>
      </c>
      <c r="I180" s="256" t="s">
        <v>1146</v>
      </c>
      <c r="J180" s="256">
        <v>255</v>
      </c>
      <c r="K180" s="302"/>
    </row>
    <row r="181" spans="2:11" s="1" customFormat="1" ht="15" customHeight="1">
      <c r="B181" s="279"/>
      <c r="C181" s="256" t="s">
        <v>113</v>
      </c>
      <c r="D181" s="256"/>
      <c r="E181" s="256"/>
      <c r="F181" s="277" t="s">
        <v>1144</v>
      </c>
      <c r="G181" s="256"/>
      <c r="H181" s="256" t="s">
        <v>1108</v>
      </c>
      <c r="I181" s="256" t="s">
        <v>1146</v>
      </c>
      <c r="J181" s="256">
        <v>10</v>
      </c>
      <c r="K181" s="302"/>
    </row>
    <row r="182" spans="2:11" s="1" customFormat="1" ht="15" customHeight="1">
      <c r="B182" s="279"/>
      <c r="C182" s="256" t="s">
        <v>114</v>
      </c>
      <c r="D182" s="256"/>
      <c r="E182" s="256"/>
      <c r="F182" s="277" t="s">
        <v>1144</v>
      </c>
      <c r="G182" s="256"/>
      <c r="H182" s="256" t="s">
        <v>1218</v>
      </c>
      <c r="I182" s="256" t="s">
        <v>1179</v>
      </c>
      <c r="J182" s="256"/>
      <c r="K182" s="302"/>
    </row>
    <row r="183" spans="2:11" s="1" customFormat="1" ht="15" customHeight="1">
      <c r="B183" s="279"/>
      <c r="C183" s="256" t="s">
        <v>1219</v>
      </c>
      <c r="D183" s="256"/>
      <c r="E183" s="256"/>
      <c r="F183" s="277" t="s">
        <v>1144</v>
      </c>
      <c r="G183" s="256"/>
      <c r="H183" s="256" t="s">
        <v>1220</v>
      </c>
      <c r="I183" s="256" t="s">
        <v>1179</v>
      </c>
      <c r="J183" s="256"/>
      <c r="K183" s="302"/>
    </row>
    <row r="184" spans="2:11" s="1" customFormat="1" ht="15" customHeight="1">
      <c r="B184" s="279"/>
      <c r="C184" s="256" t="s">
        <v>1208</v>
      </c>
      <c r="D184" s="256"/>
      <c r="E184" s="256"/>
      <c r="F184" s="277" t="s">
        <v>1144</v>
      </c>
      <c r="G184" s="256"/>
      <c r="H184" s="256" t="s">
        <v>1221</v>
      </c>
      <c r="I184" s="256" t="s">
        <v>1179</v>
      </c>
      <c r="J184" s="256"/>
      <c r="K184" s="302"/>
    </row>
    <row r="185" spans="2:11" s="1" customFormat="1" ht="15" customHeight="1">
      <c r="B185" s="279"/>
      <c r="C185" s="256" t="s">
        <v>116</v>
      </c>
      <c r="D185" s="256"/>
      <c r="E185" s="256"/>
      <c r="F185" s="277" t="s">
        <v>1150</v>
      </c>
      <c r="G185" s="256"/>
      <c r="H185" s="256" t="s">
        <v>1222</v>
      </c>
      <c r="I185" s="256" t="s">
        <v>1146</v>
      </c>
      <c r="J185" s="256">
        <v>50</v>
      </c>
      <c r="K185" s="302"/>
    </row>
    <row r="186" spans="2:11" s="1" customFormat="1" ht="15" customHeight="1">
      <c r="B186" s="279"/>
      <c r="C186" s="256" t="s">
        <v>1223</v>
      </c>
      <c r="D186" s="256"/>
      <c r="E186" s="256"/>
      <c r="F186" s="277" t="s">
        <v>1150</v>
      </c>
      <c r="G186" s="256"/>
      <c r="H186" s="256" t="s">
        <v>1224</v>
      </c>
      <c r="I186" s="256" t="s">
        <v>1225</v>
      </c>
      <c r="J186" s="256"/>
      <c r="K186" s="302"/>
    </row>
    <row r="187" spans="2:11" s="1" customFormat="1" ht="15" customHeight="1">
      <c r="B187" s="279"/>
      <c r="C187" s="256" t="s">
        <v>1226</v>
      </c>
      <c r="D187" s="256"/>
      <c r="E187" s="256"/>
      <c r="F187" s="277" t="s">
        <v>1150</v>
      </c>
      <c r="G187" s="256"/>
      <c r="H187" s="256" t="s">
        <v>1227</v>
      </c>
      <c r="I187" s="256" t="s">
        <v>1225</v>
      </c>
      <c r="J187" s="256"/>
      <c r="K187" s="302"/>
    </row>
    <row r="188" spans="2:11" s="1" customFormat="1" ht="15" customHeight="1">
      <c r="B188" s="279"/>
      <c r="C188" s="256" t="s">
        <v>1228</v>
      </c>
      <c r="D188" s="256"/>
      <c r="E188" s="256"/>
      <c r="F188" s="277" t="s">
        <v>1150</v>
      </c>
      <c r="G188" s="256"/>
      <c r="H188" s="256" t="s">
        <v>1229</v>
      </c>
      <c r="I188" s="256" t="s">
        <v>1225</v>
      </c>
      <c r="J188" s="256"/>
      <c r="K188" s="302"/>
    </row>
    <row r="189" spans="2:11" s="1" customFormat="1" ht="15" customHeight="1">
      <c r="B189" s="279"/>
      <c r="C189" s="315" t="s">
        <v>1230</v>
      </c>
      <c r="D189" s="256"/>
      <c r="E189" s="256"/>
      <c r="F189" s="277" t="s">
        <v>1150</v>
      </c>
      <c r="G189" s="256"/>
      <c r="H189" s="256" t="s">
        <v>1231</v>
      </c>
      <c r="I189" s="256" t="s">
        <v>1232</v>
      </c>
      <c r="J189" s="316" t="s">
        <v>1233</v>
      </c>
      <c r="K189" s="302"/>
    </row>
    <row r="190" spans="2:11" s="1" customFormat="1" ht="15" customHeight="1">
      <c r="B190" s="279"/>
      <c r="C190" s="315" t="s">
        <v>38</v>
      </c>
      <c r="D190" s="256"/>
      <c r="E190" s="256"/>
      <c r="F190" s="277" t="s">
        <v>1144</v>
      </c>
      <c r="G190" s="256"/>
      <c r="H190" s="253" t="s">
        <v>1234</v>
      </c>
      <c r="I190" s="256" t="s">
        <v>1235</v>
      </c>
      <c r="J190" s="256"/>
      <c r="K190" s="302"/>
    </row>
    <row r="191" spans="2:11" s="1" customFormat="1" ht="15" customHeight="1">
      <c r="B191" s="279"/>
      <c r="C191" s="315" t="s">
        <v>1236</v>
      </c>
      <c r="D191" s="256"/>
      <c r="E191" s="256"/>
      <c r="F191" s="277" t="s">
        <v>1144</v>
      </c>
      <c r="G191" s="256"/>
      <c r="H191" s="256" t="s">
        <v>1237</v>
      </c>
      <c r="I191" s="256" t="s">
        <v>1179</v>
      </c>
      <c r="J191" s="256"/>
      <c r="K191" s="302"/>
    </row>
    <row r="192" spans="2:11" s="1" customFormat="1" ht="15" customHeight="1">
      <c r="B192" s="279"/>
      <c r="C192" s="315" t="s">
        <v>1238</v>
      </c>
      <c r="D192" s="256"/>
      <c r="E192" s="256"/>
      <c r="F192" s="277" t="s">
        <v>1144</v>
      </c>
      <c r="G192" s="256"/>
      <c r="H192" s="256" t="s">
        <v>1239</v>
      </c>
      <c r="I192" s="256" t="s">
        <v>1179</v>
      </c>
      <c r="J192" s="256"/>
      <c r="K192" s="302"/>
    </row>
    <row r="193" spans="2:11" s="1" customFormat="1" ht="15" customHeight="1">
      <c r="B193" s="279"/>
      <c r="C193" s="315" t="s">
        <v>1240</v>
      </c>
      <c r="D193" s="256"/>
      <c r="E193" s="256"/>
      <c r="F193" s="277" t="s">
        <v>1150</v>
      </c>
      <c r="G193" s="256"/>
      <c r="H193" s="256" t="s">
        <v>1241</v>
      </c>
      <c r="I193" s="256" t="s">
        <v>1179</v>
      </c>
      <c r="J193" s="256"/>
      <c r="K193" s="302"/>
    </row>
    <row r="194" spans="2:11" s="1" customFormat="1" ht="15" customHeight="1">
      <c r="B194" s="308"/>
      <c r="C194" s="317"/>
      <c r="D194" s="288"/>
      <c r="E194" s="288"/>
      <c r="F194" s="288"/>
      <c r="G194" s="288"/>
      <c r="H194" s="288"/>
      <c r="I194" s="288"/>
      <c r="J194" s="288"/>
      <c r="K194" s="309"/>
    </row>
    <row r="195" spans="2:11" s="1" customFormat="1" ht="18.75" customHeight="1">
      <c r="B195" s="290"/>
      <c r="C195" s="300"/>
      <c r="D195" s="300"/>
      <c r="E195" s="300"/>
      <c r="F195" s="310"/>
      <c r="G195" s="300"/>
      <c r="H195" s="300"/>
      <c r="I195" s="300"/>
      <c r="J195" s="300"/>
      <c r="K195" s="290"/>
    </row>
    <row r="196" spans="2:11" s="1" customFormat="1" ht="18.75" customHeight="1">
      <c r="B196" s="290"/>
      <c r="C196" s="300"/>
      <c r="D196" s="300"/>
      <c r="E196" s="300"/>
      <c r="F196" s="310"/>
      <c r="G196" s="300"/>
      <c r="H196" s="300"/>
      <c r="I196" s="300"/>
      <c r="J196" s="300"/>
      <c r="K196" s="290"/>
    </row>
    <row r="197" spans="2:11" s="1" customFormat="1" ht="18.75" customHeight="1">
      <c r="B197" s="263"/>
      <c r="C197" s="263"/>
      <c r="D197" s="263"/>
      <c r="E197" s="263"/>
      <c r="F197" s="263"/>
      <c r="G197" s="263"/>
      <c r="H197" s="263"/>
      <c r="I197" s="263"/>
      <c r="J197" s="263"/>
      <c r="K197" s="263"/>
    </row>
    <row r="198" spans="2:11" s="1" customFormat="1" ht="13.5">
      <c r="B198" s="245"/>
      <c r="C198" s="246"/>
      <c r="D198" s="246"/>
      <c r="E198" s="246"/>
      <c r="F198" s="246"/>
      <c r="G198" s="246"/>
      <c r="H198" s="246"/>
      <c r="I198" s="246"/>
      <c r="J198" s="246"/>
      <c r="K198" s="247"/>
    </row>
    <row r="199" spans="2:11" s="1" customFormat="1" ht="21">
      <c r="B199" s="248"/>
      <c r="C199" s="376" t="s">
        <v>1242</v>
      </c>
      <c r="D199" s="376"/>
      <c r="E199" s="376"/>
      <c r="F199" s="376"/>
      <c r="G199" s="376"/>
      <c r="H199" s="376"/>
      <c r="I199" s="376"/>
      <c r="J199" s="376"/>
      <c r="K199" s="249"/>
    </row>
    <row r="200" spans="2:11" s="1" customFormat="1" ht="25.5" customHeight="1">
      <c r="B200" s="248"/>
      <c r="C200" s="318" t="s">
        <v>1243</v>
      </c>
      <c r="D200" s="318"/>
      <c r="E200" s="318"/>
      <c r="F200" s="318" t="s">
        <v>1244</v>
      </c>
      <c r="G200" s="319"/>
      <c r="H200" s="377" t="s">
        <v>1245</v>
      </c>
      <c r="I200" s="377"/>
      <c r="J200" s="377"/>
      <c r="K200" s="249"/>
    </row>
    <row r="201" spans="2:11" s="1" customFormat="1" ht="5.25" customHeight="1">
      <c r="B201" s="279"/>
      <c r="C201" s="274"/>
      <c r="D201" s="274"/>
      <c r="E201" s="274"/>
      <c r="F201" s="274"/>
      <c r="G201" s="300"/>
      <c r="H201" s="274"/>
      <c r="I201" s="274"/>
      <c r="J201" s="274"/>
      <c r="K201" s="302"/>
    </row>
    <row r="202" spans="2:11" s="1" customFormat="1" ht="15" customHeight="1">
      <c r="B202" s="279"/>
      <c r="C202" s="256" t="s">
        <v>1235</v>
      </c>
      <c r="D202" s="256"/>
      <c r="E202" s="256"/>
      <c r="F202" s="277" t="s">
        <v>39</v>
      </c>
      <c r="G202" s="256"/>
      <c r="H202" s="378" t="s">
        <v>1246</v>
      </c>
      <c r="I202" s="378"/>
      <c r="J202" s="378"/>
      <c r="K202" s="302"/>
    </row>
    <row r="203" spans="2:11" s="1" customFormat="1" ht="15" customHeight="1">
      <c r="B203" s="279"/>
      <c r="C203" s="256"/>
      <c r="D203" s="256"/>
      <c r="E203" s="256"/>
      <c r="F203" s="277" t="s">
        <v>40</v>
      </c>
      <c r="G203" s="256"/>
      <c r="H203" s="378" t="s">
        <v>1247</v>
      </c>
      <c r="I203" s="378"/>
      <c r="J203" s="378"/>
      <c r="K203" s="302"/>
    </row>
    <row r="204" spans="2:11" s="1" customFormat="1" ht="15" customHeight="1">
      <c r="B204" s="279"/>
      <c r="C204" s="256"/>
      <c r="D204" s="256"/>
      <c r="E204" s="256"/>
      <c r="F204" s="277" t="s">
        <v>43</v>
      </c>
      <c r="G204" s="256"/>
      <c r="H204" s="378" t="s">
        <v>1248</v>
      </c>
      <c r="I204" s="378"/>
      <c r="J204" s="378"/>
      <c r="K204" s="302"/>
    </row>
    <row r="205" spans="2:11" s="1" customFormat="1" ht="15" customHeight="1">
      <c r="B205" s="279"/>
      <c r="C205" s="256"/>
      <c r="D205" s="256"/>
      <c r="E205" s="256"/>
      <c r="F205" s="277" t="s">
        <v>41</v>
      </c>
      <c r="G205" s="256"/>
      <c r="H205" s="378" t="s">
        <v>1249</v>
      </c>
      <c r="I205" s="378"/>
      <c r="J205" s="378"/>
      <c r="K205" s="302"/>
    </row>
    <row r="206" spans="2:11" s="1" customFormat="1" ht="15" customHeight="1">
      <c r="B206" s="279"/>
      <c r="C206" s="256"/>
      <c r="D206" s="256"/>
      <c r="E206" s="256"/>
      <c r="F206" s="277" t="s">
        <v>42</v>
      </c>
      <c r="G206" s="256"/>
      <c r="H206" s="378" t="s">
        <v>1250</v>
      </c>
      <c r="I206" s="378"/>
      <c r="J206" s="378"/>
      <c r="K206" s="302"/>
    </row>
    <row r="207" spans="2:11" s="1" customFormat="1" ht="15" customHeight="1">
      <c r="B207" s="279"/>
      <c r="C207" s="256"/>
      <c r="D207" s="256"/>
      <c r="E207" s="256"/>
      <c r="F207" s="277"/>
      <c r="G207" s="256"/>
      <c r="H207" s="256"/>
      <c r="I207" s="256"/>
      <c r="J207" s="256"/>
      <c r="K207" s="302"/>
    </row>
    <row r="208" spans="2:11" s="1" customFormat="1" ht="15" customHeight="1">
      <c r="B208" s="279"/>
      <c r="C208" s="256" t="s">
        <v>1191</v>
      </c>
      <c r="D208" s="256"/>
      <c r="E208" s="256"/>
      <c r="F208" s="277" t="s">
        <v>75</v>
      </c>
      <c r="G208" s="256"/>
      <c r="H208" s="378" t="s">
        <v>1251</v>
      </c>
      <c r="I208" s="378"/>
      <c r="J208" s="378"/>
      <c r="K208" s="302"/>
    </row>
    <row r="209" spans="2:11" s="1" customFormat="1" ht="15" customHeight="1">
      <c r="B209" s="279"/>
      <c r="C209" s="256"/>
      <c r="D209" s="256"/>
      <c r="E209" s="256"/>
      <c r="F209" s="277" t="s">
        <v>1088</v>
      </c>
      <c r="G209" s="256"/>
      <c r="H209" s="378" t="s">
        <v>1089</v>
      </c>
      <c r="I209" s="378"/>
      <c r="J209" s="378"/>
      <c r="K209" s="302"/>
    </row>
    <row r="210" spans="2:11" s="1" customFormat="1" ht="15" customHeight="1">
      <c r="B210" s="279"/>
      <c r="C210" s="256"/>
      <c r="D210" s="256"/>
      <c r="E210" s="256"/>
      <c r="F210" s="277" t="s">
        <v>1086</v>
      </c>
      <c r="G210" s="256"/>
      <c r="H210" s="378" t="s">
        <v>1252</v>
      </c>
      <c r="I210" s="378"/>
      <c r="J210" s="378"/>
      <c r="K210" s="302"/>
    </row>
    <row r="211" spans="2:11" s="1" customFormat="1" ht="15" customHeight="1">
      <c r="B211" s="320"/>
      <c r="C211" s="256"/>
      <c r="D211" s="256"/>
      <c r="E211" s="256"/>
      <c r="F211" s="277" t="s">
        <v>85</v>
      </c>
      <c r="G211" s="315"/>
      <c r="H211" s="379" t="s">
        <v>86</v>
      </c>
      <c r="I211" s="379"/>
      <c r="J211" s="379"/>
      <c r="K211" s="321"/>
    </row>
    <row r="212" spans="2:11" s="1" customFormat="1" ht="15" customHeight="1">
      <c r="B212" s="320"/>
      <c r="C212" s="256"/>
      <c r="D212" s="256"/>
      <c r="E212" s="256"/>
      <c r="F212" s="277" t="s">
        <v>1090</v>
      </c>
      <c r="G212" s="315"/>
      <c r="H212" s="379" t="s">
        <v>1253</v>
      </c>
      <c r="I212" s="379"/>
      <c r="J212" s="379"/>
      <c r="K212" s="321"/>
    </row>
    <row r="213" spans="2:11" s="1" customFormat="1" ht="15" customHeight="1">
      <c r="B213" s="320"/>
      <c r="C213" s="256"/>
      <c r="D213" s="256"/>
      <c r="E213" s="256"/>
      <c r="F213" s="277"/>
      <c r="G213" s="315"/>
      <c r="H213" s="306"/>
      <c r="I213" s="306"/>
      <c r="J213" s="306"/>
      <c r="K213" s="321"/>
    </row>
    <row r="214" spans="2:11" s="1" customFormat="1" ht="15" customHeight="1">
      <c r="B214" s="320"/>
      <c r="C214" s="256" t="s">
        <v>1215</v>
      </c>
      <c r="D214" s="256"/>
      <c r="E214" s="256"/>
      <c r="F214" s="277">
        <v>1</v>
      </c>
      <c r="G214" s="315"/>
      <c r="H214" s="379" t="s">
        <v>1254</v>
      </c>
      <c r="I214" s="379"/>
      <c r="J214" s="379"/>
      <c r="K214" s="321"/>
    </row>
    <row r="215" spans="2:11" s="1" customFormat="1" ht="15" customHeight="1">
      <c r="B215" s="320"/>
      <c r="C215" s="256"/>
      <c r="D215" s="256"/>
      <c r="E215" s="256"/>
      <c r="F215" s="277">
        <v>2</v>
      </c>
      <c r="G215" s="315"/>
      <c r="H215" s="379" t="s">
        <v>1255</v>
      </c>
      <c r="I215" s="379"/>
      <c r="J215" s="379"/>
      <c r="K215" s="321"/>
    </row>
    <row r="216" spans="2:11" s="1" customFormat="1" ht="15" customHeight="1">
      <c r="B216" s="320"/>
      <c r="C216" s="256"/>
      <c r="D216" s="256"/>
      <c r="E216" s="256"/>
      <c r="F216" s="277">
        <v>3</v>
      </c>
      <c r="G216" s="315"/>
      <c r="H216" s="379" t="s">
        <v>1256</v>
      </c>
      <c r="I216" s="379"/>
      <c r="J216" s="379"/>
      <c r="K216" s="321"/>
    </row>
    <row r="217" spans="2:11" s="1" customFormat="1" ht="15" customHeight="1">
      <c r="B217" s="320"/>
      <c r="C217" s="256"/>
      <c r="D217" s="256"/>
      <c r="E217" s="256"/>
      <c r="F217" s="277">
        <v>4</v>
      </c>
      <c r="G217" s="315"/>
      <c r="H217" s="379" t="s">
        <v>1257</v>
      </c>
      <c r="I217" s="379"/>
      <c r="J217" s="379"/>
      <c r="K217" s="321"/>
    </row>
    <row r="218" spans="2:11" s="1" customFormat="1" ht="12.75" customHeight="1">
      <c r="B218" s="322"/>
      <c r="C218" s="323"/>
      <c r="D218" s="323"/>
      <c r="E218" s="323"/>
      <c r="F218" s="323"/>
      <c r="G218" s="323"/>
      <c r="H218" s="323"/>
      <c r="I218" s="323"/>
      <c r="J218" s="323"/>
      <c r="K218" s="324"/>
    </row>
  </sheetData>
  <sheetProtection formatCells="0" formatColumns="0" formatRows="0" insertColumns="0" insertRows="0" insertHyperlinks="0" deleteColumns="0" deleteRows="0" sort="0" autoFilter="0" pivotTables="0"/>
  <mergeCells count="77">
    <mergeCell ref="G44:J44"/>
    <mergeCell ref="G45:J45"/>
    <mergeCell ref="C3:J3"/>
    <mergeCell ref="C4:J4"/>
    <mergeCell ref="C6:J6"/>
    <mergeCell ref="C7:J7"/>
    <mergeCell ref="G39:J39"/>
    <mergeCell ref="G40:J40"/>
    <mergeCell ref="G41:J41"/>
    <mergeCell ref="G42:J42"/>
    <mergeCell ref="G43:J43"/>
    <mergeCell ref="D34:J34"/>
    <mergeCell ref="D35:J35"/>
    <mergeCell ref="G36:J36"/>
    <mergeCell ref="G37:J37"/>
    <mergeCell ref="G38:J38"/>
    <mergeCell ref="D27:J27"/>
    <mergeCell ref="D28:J28"/>
    <mergeCell ref="D30:J30"/>
    <mergeCell ref="D31:J31"/>
    <mergeCell ref="D33:J33"/>
    <mergeCell ref="D70:J70"/>
    <mergeCell ref="C75:J75"/>
    <mergeCell ref="C9:J9"/>
    <mergeCell ref="D10:J10"/>
    <mergeCell ref="D11:J11"/>
    <mergeCell ref="D15:J15"/>
    <mergeCell ref="D16:J16"/>
    <mergeCell ref="D17:J17"/>
    <mergeCell ref="F18:J18"/>
    <mergeCell ref="F19:J19"/>
    <mergeCell ref="F20:J20"/>
    <mergeCell ref="F21:J21"/>
    <mergeCell ref="F22:J22"/>
    <mergeCell ref="F23:J23"/>
    <mergeCell ref="C25:J25"/>
    <mergeCell ref="C26:J26"/>
    <mergeCell ref="D65:J65"/>
    <mergeCell ref="D66:J66"/>
    <mergeCell ref="D67:J67"/>
    <mergeCell ref="D68:J68"/>
    <mergeCell ref="D69:J69"/>
    <mergeCell ref="D59:J59"/>
    <mergeCell ref="D60:J60"/>
    <mergeCell ref="D61:J61"/>
    <mergeCell ref="D62:J62"/>
    <mergeCell ref="D63:J63"/>
    <mergeCell ref="C52:J52"/>
    <mergeCell ref="C54:J54"/>
    <mergeCell ref="C55:J55"/>
    <mergeCell ref="C57:J57"/>
    <mergeCell ref="D58:J58"/>
    <mergeCell ref="D47:J47"/>
    <mergeCell ref="E48:J48"/>
    <mergeCell ref="E49:J49"/>
    <mergeCell ref="E50:J50"/>
    <mergeCell ref="D51:J51"/>
    <mergeCell ref="H212:J212"/>
    <mergeCell ref="H214:J214"/>
    <mergeCell ref="H215:J215"/>
    <mergeCell ref="H216:J216"/>
    <mergeCell ref="H217:J217"/>
    <mergeCell ref="H206:J206"/>
    <mergeCell ref="H208:J208"/>
    <mergeCell ref="H209:J209"/>
    <mergeCell ref="H210:J210"/>
    <mergeCell ref="H211:J211"/>
    <mergeCell ref="H200:J200"/>
    <mergeCell ref="H202:J202"/>
    <mergeCell ref="H203:J203"/>
    <mergeCell ref="H204:J204"/>
    <mergeCell ref="H205:J205"/>
    <mergeCell ref="C102:J102"/>
    <mergeCell ref="C122:J122"/>
    <mergeCell ref="C147:J147"/>
    <mergeCell ref="C165:J165"/>
    <mergeCell ref="C199:J199"/>
  </mergeCells>
  <pageMargins left="0.59027779999999996" right="0.59027779999999996" top="0.59027779999999996" bottom="0.59027779999999996" header="0" footer="0"/>
  <pageSetup paperSize="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11</vt:i4>
      </vt:variant>
    </vt:vector>
  </HeadingPairs>
  <TitlesOfParts>
    <vt:vector size="17" baseType="lpstr">
      <vt:lpstr>Rekapitulace stavby</vt:lpstr>
      <vt:lpstr>SO 01 - Vidnava</vt:lpstr>
      <vt:lpstr>SO 02 - Litovel Předměstí...</vt:lpstr>
      <vt:lpstr>SO 03 - Litovel Předměstí...</vt:lpstr>
      <vt:lpstr>VON - Vedlejší a ostatní ...</vt:lpstr>
      <vt:lpstr>Pokyny pro vyplnění</vt:lpstr>
      <vt:lpstr>'Rekapitulace stavby'!Názvy_tisku</vt:lpstr>
      <vt:lpstr>'SO 01 - Vidnava'!Názvy_tisku</vt:lpstr>
      <vt:lpstr>'SO 02 - Litovel Předměstí...'!Názvy_tisku</vt:lpstr>
      <vt:lpstr>'SO 03 - Litovel Předměstí...'!Názvy_tisku</vt:lpstr>
      <vt:lpstr>'VON - Vedlejší a ostatní ...'!Názvy_tisku</vt:lpstr>
      <vt:lpstr>'Pokyny pro vyplnění'!Oblast_tisku</vt:lpstr>
      <vt:lpstr>'Rekapitulace stavby'!Oblast_tisku</vt:lpstr>
      <vt:lpstr>'SO 01 - Vidnava'!Oblast_tisku</vt:lpstr>
      <vt:lpstr>'SO 02 - Litovel Předměstí...'!Oblast_tisku</vt:lpstr>
      <vt:lpstr>'SO 03 - Litovel Předměstí...'!Oblast_tisku</vt:lpstr>
      <vt:lpstr>'VON - Vedlejší a ostatní ...'!Oblast_tisku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Studený Marek, Ing. et Ing.</dc:creator>
  <cp:lastModifiedBy>Duda Vlastimil, Ing.</cp:lastModifiedBy>
  <dcterms:created xsi:type="dcterms:W3CDTF">2021-11-01T08:44:37Z</dcterms:created>
  <dcterms:modified xsi:type="dcterms:W3CDTF">2021-11-02T06:21:52Z</dcterms:modified>
</cp:coreProperties>
</file>