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Zavod Hradec Kralove\projekty\17_PROJEKTY 2017\12_Pastuchovice P\01_Projekt\E_Stavební část\E.1.1_Železniční svršek a spodek, výstroj trati\"/>
    </mc:Choice>
  </mc:AlternateContent>
  <bookViews>
    <workbookView xWindow="120" yWindow="30" windowWidth="28620" windowHeight="14700" activeTab="1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S34" i="2" l="1"/>
  <c r="S6" i="2"/>
  <c r="S7" i="2"/>
  <c r="S8" i="2"/>
  <c r="S9" i="2"/>
  <c r="S10" i="2"/>
  <c r="S11" i="2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32" i="2"/>
  <c r="S33" i="2"/>
  <c r="S5" i="2"/>
  <c r="S4" i="2"/>
  <c r="O34" i="2"/>
  <c r="O33" i="2"/>
  <c r="O32" i="2"/>
  <c r="O31" i="2"/>
  <c r="Q30" i="2"/>
  <c r="O30" i="2"/>
  <c r="O29" i="2"/>
  <c r="Q34" i="2"/>
  <c r="Q31" i="2"/>
  <c r="Q36" i="2" s="1"/>
  <c r="Q32" i="2"/>
  <c r="Q33" i="2"/>
  <c r="O4" i="2"/>
  <c r="Q4" i="2"/>
  <c r="K8" i="2"/>
  <c r="K12" i="2"/>
  <c r="K16" i="2"/>
  <c r="K20" i="2"/>
  <c r="K24" i="2"/>
  <c r="K28" i="2"/>
  <c r="K32" i="2"/>
  <c r="K5" i="2"/>
  <c r="J6" i="2"/>
  <c r="K6" i="2" s="1"/>
  <c r="J7" i="2"/>
  <c r="K7" i="2" s="1"/>
  <c r="J8" i="2"/>
  <c r="J9" i="2"/>
  <c r="K9" i="2" s="1"/>
  <c r="J10" i="2"/>
  <c r="K10" i="2" s="1"/>
  <c r="J11" i="2"/>
  <c r="K11" i="2" s="1"/>
  <c r="J12" i="2"/>
  <c r="J13" i="2"/>
  <c r="K13" i="2" s="1"/>
  <c r="J14" i="2"/>
  <c r="K14" i="2" s="1"/>
  <c r="J15" i="2"/>
  <c r="K15" i="2" s="1"/>
  <c r="J16" i="2"/>
  <c r="J17" i="2"/>
  <c r="K17" i="2" s="1"/>
  <c r="J18" i="2"/>
  <c r="K18" i="2" s="1"/>
  <c r="J19" i="2"/>
  <c r="K19" i="2" s="1"/>
  <c r="J20" i="2"/>
  <c r="J21" i="2"/>
  <c r="K21" i="2" s="1"/>
  <c r="J22" i="2"/>
  <c r="K22" i="2" s="1"/>
  <c r="J23" i="2"/>
  <c r="K23" i="2" s="1"/>
  <c r="J24" i="2"/>
  <c r="J25" i="2"/>
  <c r="K25" i="2" s="1"/>
  <c r="J26" i="2"/>
  <c r="K26" i="2" s="1"/>
  <c r="J27" i="2"/>
  <c r="K27" i="2" s="1"/>
  <c r="J28" i="2"/>
  <c r="J29" i="2"/>
  <c r="K29" i="2" s="1"/>
  <c r="J30" i="2"/>
  <c r="K30" i="2" s="1"/>
  <c r="J31" i="2"/>
  <c r="K31" i="2" s="1"/>
  <c r="J32" i="2"/>
  <c r="J33" i="2"/>
  <c r="K33" i="2" s="1"/>
  <c r="J34" i="2"/>
  <c r="K34" i="2" s="1"/>
  <c r="J5" i="2"/>
  <c r="H6" i="2"/>
  <c r="I6" i="2" s="1"/>
  <c r="H7" i="2"/>
  <c r="I7" i="2" s="1"/>
  <c r="H8" i="2"/>
  <c r="H9" i="2"/>
  <c r="H10" i="2"/>
  <c r="I10" i="2" s="1"/>
  <c r="H11" i="2"/>
  <c r="I11" i="2" s="1"/>
  <c r="H12" i="2"/>
  <c r="I12" i="2" s="1"/>
  <c r="H13" i="2"/>
  <c r="H14" i="2"/>
  <c r="I14" i="2" s="1"/>
  <c r="H15" i="2"/>
  <c r="I15" i="2" s="1"/>
  <c r="H16" i="2"/>
  <c r="H17" i="2"/>
  <c r="H18" i="2"/>
  <c r="I18" i="2" s="1"/>
  <c r="H19" i="2"/>
  <c r="I19" i="2" s="1"/>
  <c r="H20" i="2"/>
  <c r="I20" i="2" s="1"/>
  <c r="H21" i="2"/>
  <c r="H22" i="2"/>
  <c r="I22" i="2" s="1"/>
  <c r="H23" i="2"/>
  <c r="I23" i="2" s="1"/>
  <c r="H24" i="2"/>
  <c r="H25" i="2"/>
  <c r="H26" i="2"/>
  <c r="I26" i="2" s="1"/>
  <c r="H27" i="2"/>
  <c r="I27" i="2" s="1"/>
  <c r="H28" i="2"/>
  <c r="I28" i="2" s="1"/>
  <c r="H29" i="2"/>
  <c r="H30" i="2"/>
  <c r="I30" i="2" s="1"/>
  <c r="H31" i="2"/>
  <c r="I31" i="2" s="1"/>
  <c r="H32" i="2"/>
  <c r="H33" i="2"/>
  <c r="H34" i="2"/>
  <c r="I34" i="2" s="1"/>
  <c r="H5" i="2"/>
  <c r="I5" i="2" s="1"/>
  <c r="I8" i="2"/>
  <c r="I9" i="2"/>
  <c r="I13" i="2"/>
  <c r="I16" i="2"/>
  <c r="I17" i="2"/>
  <c r="I21" i="2"/>
  <c r="I24" i="2"/>
  <c r="I25" i="2"/>
  <c r="I29" i="2"/>
  <c r="I32" i="2"/>
  <c r="I33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5" i="2"/>
  <c r="F48" i="2"/>
  <c r="E47" i="2"/>
  <c r="F47" i="2" s="1"/>
  <c r="E46" i="2"/>
  <c r="F46" i="2" s="1"/>
  <c r="E45" i="2"/>
  <c r="E44" i="2"/>
  <c r="E43" i="2"/>
  <c r="F43" i="2" s="1"/>
  <c r="E42" i="2"/>
  <c r="F42" i="2" s="1"/>
  <c r="E41" i="2"/>
  <c r="E40" i="2"/>
  <c r="F40" i="2"/>
  <c r="F41" i="2"/>
  <c r="F44" i="2"/>
  <c r="F45" i="2"/>
  <c r="F39" i="2"/>
  <c r="E39" i="2"/>
  <c r="K36" i="2" l="1"/>
  <c r="S36" i="2"/>
  <c r="O36" i="2"/>
  <c r="I36" i="2"/>
  <c r="B6" i="2" l="1"/>
  <c r="B7" i="2"/>
  <c r="B8" i="2" s="1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5" i="2"/>
  <c r="C5" i="2"/>
  <c r="G6" i="2"/>
  <c r="G36" i="2" s="1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5" i="2"/>
  <c r="E36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5" i="2"/>
  <c r="A40" i="2"/>
  <c r="A41" i="2"/>
  <c r="D41" i="2" s="1"/>
  <c r="A42" i="2"/>
  <c r="A43" i="2"/>
  <c r="A44" i="2"/>
  <c r="A45" i="2"/>
  <c r="D45" i="2" s="1"/>
  <c r="A46" i="2"/>
  <c r="A47" i="2"/>
  <c r="A39" i="2"/>
  <c r="D39" i="2" s="1"/>
  <c r="D40" i="2"/>
  <c r="D42" i="2"/>
  <c r="D43" i="2"/>
  <c r="D44" i="2"/>
  <c r="D46" i="2"/>
  <c r="D47" i="2"/>
  <c r="C33" i="2" l="1"/>
  <c r="B34" i="2"/>
  <c r="C31" i="2"/>
  <c r="C27" i="2"/>
  <c r="C23" i="2"/>
  <c r="C19" i="2"/>
  <c r="C15" i="2"/>
  <c r="C11" i="2"/>
  <c r="C7" i="2"/>
  <c r="C34" i="2"/>
  <c r="C26" i="2"/>
  <c r="C18" i="2"/>
  <c r="C29" i="2"/>
  <c r="C25" i="2"/>
  <c r="C21" i="2"/>
  <c r="C17" i="2"/>
  <c r="C13" i="2"/>
  <c r="C9" i="2"/>
  <c r="C32" i="2"/>
  <c r="C28" i="2"/>
  <c r="C24" i="2"/>
  <c r="C20" i="2"/>
  <c r="C16" i="2"/>
  <c r="C12" i="2"/>
  <c r="C8" i="2"/>
  <c r="C30" i="2"/>
  <c r="C22" i="2"/>
  <c r="C14" i="2"/>
  <c r="C10" i="2"/>
  <c r="C6" i="2"/>
  <c r="D48" i="2"/>
  <c r="C50" i="1"/>
  <c r="C49" i="1"/>
  <c r="C51" i="1" s="1"/>
  <c r="C52" i="1" s="1"/>
  <c r="C41" i="1"/>
  <c r="C42" i="1" s="1"/>
  <c r="C40" i="1"/>
  <c r="C39" i="1"/>
  <c r="F32" i="1"/>
  <c r="F31" i="1"/>
  <c r="C32" i="1"/>
  <c r="C31" i="1"/>
  <c r="F26" i="1"/>
  <c r="F25" i="1"/>
  <c r="F24" i="1"/>
  <c r="F23" i="1"/>
  <c r="C23" i="1"/>
  <c r="G23" i="1" s="1"/>
  <c r="A26" i="1"/>
  <c r="C26" i="1" s="1"/>
  <c r="G26" i="1" s="1"/>
  <c r="A25" i="1"/>
  <c r="C25" i="1" s="1"/>
  <c r="G25" i="1" s="1"/>
  <c r="A24" i="1"/>
  <c r="C24" i="1" s="1"/>
  <c r="G24" i="1" s="1"/>
  <c r="D16" i="1"/>
  <c r="D18" i="1" s="1"/>
  <c r="D9" i="1"/>
  <c r="D10" i="1"/>
  <c r="D11" i="1"/>
  <c r="D12" i="1"/>
  <c r="D13" i="1"/>
  <c r="D14" i="1"/>
  <c r="D15" i="1"/>
  <c r="D8" i="1"/>
  <c r="G27" i="1" l="1"/>
  <c r="G31" i="1"/>
  <c r="C43" i="1"/>
  <c r="C44" i="1"/>
  <c r="G32" i="1"/>
  <c r="G33" i="1" l="1"/>
  <c r="G34" i="1" s="1"/>
</calcChain>
</file>

<file path=xl/sharedStrings.xml><?xml version="1.0" encoding="utf-8"?>
<sst xmlns="http://schemas.openxmlformats.org/spreadsheetml/2006/main" count="112" uniqueCount="53">
  <si>
    <t>SO 101 Železniční svršek</t>
  </si>
  <si>
    <t>Výpočet kubatur</t>
  </si>
  <si>
    <t>Odtěžení kolejového lože</t>
  </si>
  <si>
    <t>km</t>
  </si>
  <si>
    <t>objem pražce</t>
  </si>
  <si>
    <t>průměr:</t>
  </si>
  <si>
    <t>délka úseku:</t>
  </si>
  <si>
    <t>celkem:</t>
  </si>
  <si>
    <t>m3/m</t>
  </si>
  <si>
    <t>m</t>
  </si>
  <si>
    <t>m3</t>
  </si>
  <si>
    <t>Zřízení kolejového lože</t>
  </si>
  <si>
    <t>od</t>
  </si>
  <si>
    <t>do</t>
  </si>
  <si>
    <t>vzdálenost</t>
  </si>
  <si>
    <t>inflex, vod. pláň</t>
  </si>
  <si>
    <t>D=130mm, vod. pláň</t>
  </si>
  <si>
    <t>D=110mm, pláň 5%</t>
  </si>
  <si>
    <t>D=110mm, vod. pláň</t>
  </si>
  <si>
    <t>pozn.</t>
  </si>
  <si>
    <t>prům. zdvih</t>
  </si>
  <si>
    <t>šířka KL</t>
  </si>
  <si>
    <t>přičtení 25% rezervy</t>
  </si>
  <si>
    <t>objem KL vč. pr.</t>
  </si>
  <si>
    <t>objem KL bez pr.</t>
  </si>
  <si>
    <t>celkem</t>
  </si>
  <si>
    <t>doplnění pro ASP</t>
  </si>
  <si>
    <t>Sanace náspu "Pastuchovice" na trati Plzeň - Žatec</t>
  </si>
  <si>
    <t>Přesvěrkování</t>
  </si>
  <si>
    <t>celkem bez rezervy:</t>
  </si>
  <si>
    <t>Bezstyková kolej</t>
  </si>
  <si>
    <t>ks pražců</t>
  </si>
  <si>
    <t>ks kompletů</t>
  </si>
  <si>
    <t>ks svarů</t>
  </si>
  <si>
    <t>ks podložek</t>
  </si>
  <si>
    <t>škvára</t>
  </si>
  <si>
    <t>svah</t>
  </si>
  <si>
    <t>PILOTY:</t>
  </si>
  <si>
    <t>délka</t>
  </si>
  <si>
    <t>plocha</t>
  </si>
  <si>
    <t>ks</t>
  </si>
  <si>
    <t>štěrk m3</t>
  </si>
  <si>
    <t>vzdál.</t>
  </si>
  <si>
    <t>staničení</t>
  </si>
  <si>
    <t>výkop m3</t>
  </si>
  <si>
    <t>zásyp m3</t>
  </si>
  <si>
    <t>celkem výkopy</t>
  </si>
  <si>
    <t>kol. lože</t>
  </si>
  <si>
    <t>ostatní zemina</t>
  </si>
  <si>
    <t>VÝKOPY</t>
  </si>
  <si>
    <t>ŠD 0-32</t>
  </si>
  <si>
    <t>ŠD 0-63</t>
  </si>
  <si>
    <t>KOL. LOŽE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</si>
</sst>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u/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2" fillId="0" borderId="1" xfId="0" applyFont="1" applyBorder="1"/>
    <xf numFmtId="0" fontId="2" fillId="0" borderId="3" xfId="0" applyFont="1" applyBorder="1"/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/>
    <xf numFmtId="0" fontId="2" fillId="0" borderId="10" xfId="0" applyFont="1" applyBorder="1"/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/>
    <xf numFmtId="0" fontId="2" fillId="0" borderId="14" xfId="0" applyFont="1" applyBorder="1"/>
    <xf numFmtId="0" fontId="2" fillId="0" borderId="15" xfId="0" applyFont="1" applyBorder="1"/>
    <xf numFmtId="0" fontId="3" fillId="0" borderId="14" xfId="0" applyFont="1" applyBorder="1"/>
    <xf numFmtId="0" fontId="2" fillId="0" borderId="14" xfId="0" applyFont="1" applyBorder="1" applyAlignment="1">
      <alignment horizontal="right"/>
    </xf>
    <xf numFmtId="0" fontId="2" fillId="0" borderId="0" xfId="0" applyFont="1" applyBorder="1"/>
    <xf numFmtId="0" fontId="6" fillId="0" borderId="0" xfId="0" applyFont="1"/>
    <xf numFmtId="0" fontId="3" fillId="0" borderId="0" xfId="0" applyFont="1" applyBorder="1"/>
    <xf numFmtId="164" fontId="0" fillId="0" borderId="0" xfId="0" applyNumberFormat="1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1" fillId="0" borderId="0" xfId="0" applyNumberFormat="1" applyFont="1"/>
    <xf numFmtId="164" fontId="0" fillId="0" borderId="0" xfId="0" applyNumberFormat="1" applyAlignment="1">
      <alignment horizontal="center"/>
    </xf>
    <xf numFmtId="1" fontId="0" fillId="0" borderId="0" xfId="0" applyNumberFormat="1"/>
    <xf numFmtId="1" fontId="0" fillId="0" borderId="0" xfId="0" applyNumberFormat="1" applyAlignment="1">
      <alignment horizontal="center"/>
    </xf>
    <xf numFmtId="0" fontId="0" fillId="0" borderId="0" xfId="0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0"/>
  <sheetViews>
    <sheetView topLeftCell="A10" workbookViewId="0">
      <selection activeCell="M30" sqref="M30"/>
    </sheetView>
  </sheetViews>
  <sheetFormatPr defaultRowHeight="15" x14ac:dyDescent="0.25"/>
  <cols>
    <col min="2" max="8" width="12.7109375" customWidth="1"/>
    <col min="9" max="9" width="20.7109375" customWidth="1"/>
  </cols>
  <sheetData>
    <row r="1" spans="1:16" ht="18.75" x14ac:dyDescent="0.3">
      <c r="A1" s="7" t="s">
        <v>27</v>
      </c>
    </row>
    <row r="2" spans="1:16" ht="15.75" x14ac:dyDescent="0.25">
      <c r="A2" s="6" t="s">
        <v>0</v>
      </c>
    </row>
    <row r="3" spans="1:16" x14ac:dyDescent="0.25">
      <c r="A3" s="1" t="s">
        <v>1</v>
      </c>
    </row>
    <row r="5" spans="1:16" ht="15.75" thickBot="1" x14ac:dyDescent="0.3">
      <c r="A5" s="26" t="s">
        <v>2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 x14ac:dyDescent="0.25">
      <c r="A6" s="11" t="s">
        <v>3</v>
      </c>
      <c r="B6" s="12" t="s">
        <v>23</v>
      </c>
      <c r="C6" s="12" t="s">
        <v>4</v>
      </c>
      <c r="D6" s="13" t="s">
        <v>24</v>
      </c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ht="15.75" thickBot="1" x14ac:dyDescent="0.3">
      <c r="A7" s="14"/>
      <c r="B7" s="10" t="s">
        <v>8</v>
      </c>
      <c r="C7" s="10" t="s">
        <v>8</v>
      </c>
      <c r="D7" s="15" t="s">
        <v>8</v>
      </c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ht="15.75" thickTop="1" x14ac:dyDescent="0.25">
      <c r="A8" s="16">
        <v>150.67099999999999</v>
      </c>
      <c r="B8" s="9">
        <v>2.0510000000000002</v>
      </c>
      <c r="C8" s="9">
        <v>0.15</v>
      </c>
      <c r="D8" s="17">
        <f>B8-C8</f>
        <v>1.9010000000000002</v>
      </c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16" x14ac:dyDescent="0.25">
      <c r="A9" s="18">
        <v>150.74600000000001</v>
      </c>
      <c r="B9" s="8">
        <v>1.9330000000000001</v>
      </c>
      <c r="C9" s="8">
        <v>0.15</v>
      </c>
      <c r="D9" s="19">
        <f t="shared" ref="D9:D15" si="0">B9-C9</f>
        <v>1.7830000000000001</v>
      </c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</row>
    <row r="10" spans="1:16" x14ac:dyDescent="0.25">
      <c r="A10" s="18">
        <v>150.83500000000001</v>
      </c>
      <c r="B10" s="8">
        <v>2.0609999999999999</v>
      </c>
      <c r="C10" s="8">
        <v>0.15</v>
      </c>
      <c r="D10" s="19">
        <f t="shared" si="0"/>
        <v>1.911</v>
      </c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1:16" x14ac:dyDescent="0.25">
      <c r="A11" s="18">
        <v>150.98400000000001</v>
      </c>
      <c r="B11" s="8">
        <v>2.0569999999999999</v>
      </c>
      <c r="C11" s="8">
        <v>0.15</v>
      </c>
      <c r="D11" s="19">
        <f t="shared" si="0"/>
        <v>1.907</v>
      </c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</row>
    <row r="12" spans="1:16" x14ac:dyDescent="0.25">
      <c r="A12" s="18">
        <v>151.18299999999999</v>
      </c>
      <c r="B12" s="8">
        <v>2.262</v>
      </c>
      <c r="C12" s="8">
        <v>0.15</v>
      </c>
      <c r="D12" s="19">
        <f t="shared" si="0"/>
        <v>2.1120000000000001</v>
      </c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</row>
    <row r="13" spans="1:16" x14ac:dyDescent="0.25">
      <c r="A13" s="18">
        <v>151.25299999999999</v>
      </c>
      <c r="B13" s="8">
        <v>1.87</v>
      </c>
      <c r="C13" s="8">
        <v>0.15</v>
      </c>
      <c r="D13" s="19">
        <f t="shared" si="0"/>
        <v>1.7200000000000002</v>
      </c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</row>
    <row r="14" spans="1:16" x14ac:dyDescent="0.25">
      <c r="A14" s="18">
        <v>151.36500000000001</v>
      </c>
      <c r="B14" s="8">
        <v>1.8120000000000001</v>
      </c>
      <c r="C14" s="8">
        <v>0.15</v>
      </c>
      <c r="D14" s="19">
        <f t="shared" si="0"/>
        <v>1.6620000000000001</v>
      </c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</row>
    <row r="15" spans="1:16" ht="15.75" thickBot="1" x14ac:dyDescent="0.3">
      <c r="A15" s="20">
        <v>151.458</v>
      </c>
      <c r="B15" s="21">
        <v>2.016</v>
      </c>
      <c r="C15" s="21">
        <v>0.15</v>
      </c>
      <c r="D15" s="22">
        <f t="shared" si="0"/>
        <v>1.8660000000000001</v>
      </c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6" x14ac:dyDescent="0.25">
      <c r="A16" s="2"/>
      <c r="B16" s="2"/>
      <c r="C16" s="3" t="s">
        <v>5</v>
      </c>
      <c r="D16" s="2">
        <f>AVERAGE(D8:D15)</f>
        <v>1.8577500000000002</v>
      </c>
      <c r="E16" s="2" t="s">
        <v>8</v>
      </c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</row>
    <row r="17" spans="1:16" x14ac:dyDescent="0.25">
      <c r="A17" s="2"/>
      <c r="B17" s="2"/>
      <c r="C17" s="3" t="s">
        <v>6</v>
      </c>
      <c r="D17" s="2">
        <v>799</v>
      </c>
      <c r="E17" s="2" t="s">
        <v>9</v>
      </c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</row>
    <row r="18" spans="1:16" x14ac:dyDescent="0.25">
      <c r="A18" s="2"/>
      <c r="B18" s="2"/>
      <c r="C18" s="4" t="s">
        <v>7</v>
      </c>
      <c r="D18" s="5">
        <f>D16*D17</f>
        <v>1484.3422500000001</v>
      </c>
      <c r="E18" s="5" t="s">
        <v>10</v>
      </c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16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</row>
    <row r="20" spans="1:16" ht="15.75" thickBot="1" x14ac:dyDescent="0.3">
      <c r="A20" s="26" t="s">
        <v>11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</row>
    <row r="21" spans="1:16" x14ac:dyDescent="0.25">
      <c r="A21" s="11" t="s">
        <v>12</v>
      </c>
      <c r="B21" s="12" t="s">
        <v>13</v>
      </c>
      <c r="C21" s="12" t="s">
        <v>14</v>
      </c>
      <c r="D21" s="12" t="s">
        <v>23</v>
      </c>
      <c r="E21" s="12" t="s">
        <v>4</v>
      </c>
      <c r="F21" s="12" t="s">
        <v>24</v>
      </c>
      <c r="G21" s="12" t="s">
        <v>25</v>
      </c>
      <c r="H21" s="12"/>
      <c r="I21" s="13" t="s">
        <v>19</v>
      </c>
      <c r="J21" s="2"/>
      <c r="K21" s="2"/>
      <c r="L21" s="2"/>
      <c r="M21" s="2"/>
      <c r="N21" s="2"/>
      <c r="O21" s="2"/>
      <c r="P21" s="2"/>
    </row>
    <row r="22" spans="1:16" ht="15.75" thickBot="1" x14ac:dyDescent="0.3">
      <c r="A22" s="14" t="s">
        <v>3</v>
      </c>
      <c r="B22" s="10" t="s">
        <v>3</v>
      </c>
      <c r="C22" s="10" t="s">
        <v>9</v>
      </c>
      <c r="D22" s="10" t="s">
        <v>8</v>
      </c>
      <c r="E22" s="10" t="s">
        <v>8</v>
      </c>
      <c r="F22" s="10" t="s">
        <v>8</v>
      </c>
      <c r="G22" s="10" t="s">
        <v>10</v>
      </c>
      <c r="H22" s="10"/>
      <c r="I22" s="15"/>
      <c r="J22" s="2"/>
      <c r="K22" s="2"/>
      <c r="L22" s="2"/>
      <c r="M22" s="2"/>
      <c r="N22" s="2"/>
      <c r="O22" s="2"/>
      <c r="P22" s="2"/>
    </row>
    <row r="23" spans="1:16" ht="15.75" thickTop="1" x14ac:dyDescent="0.25">
      <c r="A23" s="16">
        <v>150.661</v>
      </c>
      <c r="B23" s="9">
        <v>151.12799999999999</v>
      </c>
      <c r="C23" s="9">
        <f>1000*(B23-A23)</f>
        <v>466.99999999998454</v>
      </c>
      <c r="D23" s="9">
        <v>2.8660000000000001</v>
      </c>
      <c r="E23" s="9">
        <v>0.23200000000000001</v>
      </c>
      <c r="F23" s="9">
        <f t="shared" ref="F23:F26" si="1">D23-E23</f>
        <v>2.6339999999999999</v>
      </c>
      <c r="G23" s="9">
        <f>C23*F23</f>
        <v>1230.0779999999593</v>
      </c>
      <c r="H23" s="9"/>
      <c r="I23" s="17" t="s">
        <v>16</v>
      </c>
      <c r="J23" s="2"/>
      <c r="K23" s="2"/>
      <c r="L23" s="2"/>
      <c r="M23" s="2"/>
      <c r="N23" s="2"/>
      <c r="O23" s="2"/>
      <c r="P23" s="2"/>
    </row>
    <row r="24" spans="1:16" x14ac:dyDescent="0.25">
      <c r="A24" s="18">
        <f>B23</f>
        <v>151.12799999999999</v>
      </c>
      <c r="B24" s="8">
        <v>151.298</v>
      </c>
      <c r="C24" s="8">
        <f t="shared" ref="C24:C26" si="2">1000*(B24-A24)</f>
        <v>170.00000000001592</v>
      </c>
      <c r="D24" s="8">
        <v>2.56</v>
      </c>
      <c r="E24" s="8">
        <v>0.23200000000000001</v>
      </c>
      <c r="F24" s="8">
        <f t="shared" si="1"/>
        <v>2.3279999999999998</v>
      </c>
      <c r="G24" s="8">
        <f t="shared" ref="G24:G26" si="3">C24*F24</f>
        <v>395.76000000003705</v>
      </c>
      <c r="H24" s="8"/>
      <c r="I24" s="19" t="s">
        <v>15</v>
      </c>
      <c r="J24" s="2"/>
      <c r="K24" s="2"/>
      <c r="L24" s="2"/>
      <c r="M24" s="2"/>
      <c r="N24" s="2"/>
      <c r="O24" s="2"/>
      <c r="P24" s="2"/>
    </row>
    <row r="25" spans="1:16" x14ac:dyDescent="0.25">
      <c r="A25" s="18">
        <f>B24</f>
        <v>151.298</v>
      </c>
      <c r="B25" s="8">
        <v>151.435</v>
      </c>
      <c r="C25" s="8">
        <f t="shared" si="2"/>
        <v>137.00000000000045</v>
      </c>
      <c r="D25" s="8">
        <v>2.798</v>
      </c>
      <c r="E25" s="8">
        <v>0.23200000000000001</v>
      </c>
      <c r="F25" s="8">
        <f t="shared" si="1"/>
        <v>2.5659999999999998</v>
      </c>
      <c r="G25" s="8">
        <f t="shared" si="3"/>
        <v>351.54200000000117</v>
      </c>
      <c r="H25" s="8"/>
      <c r="I25" s="19" t="s">
        <v>18</v>
      </c>
      <c r="J25" s="2"/>
      <c r="K25" s="2"/>
      <c r="L25" s="2"/>
      <c r="M25" s="2"/>
      <c r="N25" s="2"/>
      <c r="O25" s="2"/>
      <c r="P25" s="2"/>
    </row>
    <row r="26" spans="1:16" ht="15.75" thickBot="1" x14ac:dyDescent="0.3">
      <c r="A26" s="20">
        <f>B25</f>
        <v>151.435</v>
      </c>
      <c r="B26" s="21">
        <v>151.46</v>
      </c>
      <c r="C26" s="21">
        <f t="shared" si="2"/>
        <v>25.000000000005684</v>
      </c>
      <c r="D26" s="21">
        <v>3.073</v>
      </c>
      <c r="E26" s="21">
        <v>0.23200000000000001</v>
      </c>
      <c r="F26" s="21">
        <f t="shared" si="1"/>
        <v>2.8409999999999997</v>
      </c>
      <c r="G26" s="21">
        <f t="shared" si="3"/>
        <v>71.025000000016149</v>
      </c>
      <c r="H26" s="21"/>
      <c r="I26" s="22" t="s">
        <v>17</v>
      </c>
      <c r="J26" s="2"/>
      <c r="K26" s="2"/>
      <c r="L26" s="2"/>
      <c r="M26" s="2"/>
      <c r="N26" s="2"/>
      <c r="O26" s="2"/>
      <c r="P26" s="2"/>
    </row>
    <row r="27" spans="1:16" x14ac:dyDescent="0.25">
      <c r="A27" s="2"/>
      <c r="B27" s="2"/>
      <c r="C27" s="2"/>
      <c r="D27" s="2"/>
      <c r="E27" s="2"/>
      <c r="F27" s="4" t="s">
        <v>7</v>
      </c>
      <c r="G27" s="5">
        <f>SUM(G23:G26)</f>
        <v>2048.4050000000134</v>
      </c>
      <c r="H27" s="5" t="s">
        <v>10</v>
      </c>
      <c r="I27" s="2"/>
      <c r="J27" s="2"/>
      <c r="K27" s="2"/>
      <c r="L27" s="2"/>
      <c r="M27" s="2"/>
      <c r="N27" s="2"/>
      <c r="O27" s="2"/>
      <c r="P27" s="2"/>
    </row>
    <row r="28" spans="1:16" ht="15.75" thickBot="1" x14ac:dyDescent="0.3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</row>
    <row r="29" spans="1:16" x14ac:dyDescent="0.25">
      <c r="A29" s="11" t="s">
        <v>12</v>
      </c>
      <c r="B29" s="12" t="s">
        <v>13</v>
      </c>
      <c r="C29" s="12" t="s">
        <v>14</v>
      </c>
      <c r="D29" s="12" t="s">
        <v>20</v>
      </c>
      <c r="E29" s="12" t="s">
        <v>21</v>
      </c>
      <c r="F29" s="12" t="s">
        <v>24</v>
      </c>
      <c r="G29" s="12"/>
      <c r="H29" s="12"/>
      <c r="I29" s="13" t="s">
        <v>19</v>
      </c>
      <c r="J29" s="2"/>
      <c r="K29" s="2"/>
      <c r="L29" s="2"/>
      <c r="M29" s="2"/>
      <c r="N29" s="2"/>
      <c r="O29" s="2"/>
      <c r="P29" s="2"/>
    </row>
    <row r="30" spans="1:16" ht="15.75" thickBot="1" x14ac:dyDescent="0.3">
      <c r="A30" s="14" t="s">
        <v>3</v>
      </c>
      <c r="B30" s="10" t="s">
        <v>3</v>
      </c>
      <c r="C30" s="10" t="s">
        <v>9</v>
      </c>
      <c r="D30" s="10" t="s">
        <v>9</v>
      </c>
      <c r="E30" s="10" t="s">
        <v>9</v>
      </c>
      <c r="F30" s="10" t="s">
        <v>8</v>
      </c>
      <c r="G30" s="10" t="s">
        <v>10</v>
      </c>
      <c r="H30" s="10"/>
      <c r="I30" s="15"/>
      <c r="J30" s="2"/>
      <c r="K30" s="2"/>
      <c r="L30" s="2"/>
      <c r="M30" s="2"/>
      <c r="N30" s="2"/>
      <c r="O30" s="2"/>
      <c r="P30" s="2"/>
    </row>
    <row r="31" spans="1:16" ht="15.75" thickTop="1" x14ac:dyDescent="0.25">
      <c r="A31" s="16">
        <v>150.1</v>
      </c>
      <c r="B31" s="9">
        <v>150.661</v>
      </c>
      <c r="C31" s="9">
        <f>1000*(B31-A31)</f>
        <v>561.00000000000705</v>
      </c>
      <c r="D31" s="9">
        <v>9.6000000000000002E-2</v>
      </c>
      <c r="E31" s="9">
        <v>3.7</v>
      </c>
      <c r="F31" s="9">
        <f>D31*E31</f>
        <v>0.35520000000000002</v>
      </c>
      <c r="G31" s="9">
        <f>C31*F31</f>
        <v>199.2672000000025</v>
      </c>
      <c r="H31" s="9"/>
      <c r="I31" s="17" t="s">
        <v>26</v>
      </c>
      <c r="J31" s="2"/>
      <c r="K31" s="2"/>
      <c r="L31" s="2"/>
      <c r="M31" s="2"/>
      <c r="N31" s="2"/>
      <c r="O31" s="2"/>
      <c r="P31" s="2"/>
    </row>
    <row r="32" spans="1:16" x14ac:dyDescent="0.25">
      <c r="A32" s="18">
        <v>151.46</v>
      </c>
      <c r="B32" s="8">
        <v>151.67500000000001</v>
      </c>
      <c r="C32" s="8">
        <f t="shared" ref="C32" si="4">1000*(B32-A32)</f>
        <v>215.00000000000341</v>
      </c>
      <c r="D32" s="8">
        <v>0.06</v>
      </c>
      <c r="E32" s="8">
        <v>3.6</v>
      </c>
      <c r="F32" s="8">
        <f>D32*E32</f>
        <v>0.216</v>
      </c>
      <c r="G32" s="8">
        <f>C32*F32</f>
        <v>46.440000000000737</v>
      </c>
      <c r="H32" s="8"/>
      <c r="I32" s="19" t="s">
        <v>26</v>
      </c>
      <c r="J32" s="2"/>
      <c r="K32" s="2"/>
      <c r="L32" s="2"/>
      <c r="M32" s="2"/>
      <c r="N32" s="2"/>
      <c r="O32" s="2"/>
      <c r="P32" s="2"/>
    </row>
    <row r="33" spans="1:16" ht="15.75" thickBot="1" x14ac:dyDescent="0.3">
      <c r="A33" s="20"/>
      <c r="B33" s="21"/>
      <c r="C33" s="21"/>
      <c r="D33" s="21"/>
      <c r="E33" s="21"/>
      <c r="F33" s="24" t="s">
        <v>29</v>
      </c>
      <c r="G33" s="21">
        <f>SUM(G29:G32)</f>
        <v>245.70720000000324</v>
      </c>
      <c r="H33" s="23"/>
      <c r="I33" s="22" t="s">
        <v>22</v>
      </c>
      <c r="J33" s="2"/>
      <c r="K33" s="2"/>
      <c r="L33" s="2"/>
      <c r="M33" s="2"/>
      <c r="N33" s="2"/>
      <c r="O33" s="2"/>
      <c r="P33" s="2"/>
    </row>
    <row r="34" spans="1:16" x14ac:dyDescent="0.25">
      <c r="A34" s="2"/>
      <c r="B34" s="2"/>
      <c r="C34" s="2"/>
      <c r="D34" s="2"/>
      <c r="E34" s="2"/>
      <c r="F34" s="4" t="s">
        <v>7</v>
      </c>
      <c r="G34" s="5">
        <f>G33*1.25</f>
        <v>307.13400000000405</v>
      </c>
      <c r="H34" s="5" t="s">
        <v>10</v>
      </c>
      <c r="I34" s="2"/>
      <c r="J34" s="2"/>
      <c r="K34" s="2"/>
      <c r="L34" s="2"/>
      <c r="M34" s="2"/>
      <c r="N34" s="2"/>
      <c r="O34" s="2"/>
      <c r="P34" s="2"/>
    </row>
    <row r="35" spans="1:16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</row>
    <row r="36" spans="1:16" ht="15.75" thickBot="1" x14ac:dyDescent="0.3">
      <c r="A36" s="26" t="s">
        <v>28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</row>
    <row r="37" spans="1:16" x14ac:dyDescent="0.25">
      <c r="A37" s="11" t="s">
        <v>12</v>
      </c>
      <c r="B37" s="12" t="s">
        <v>13</v>
      </c>
      <c r="C37" s="13" t="s">
        <v>14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</row>
    <row r="38" spans="1:16" ht="15.75" thickBot="1" x14ac:dyDescent="0.3">
      <c r="A38" s="14" t="s">
        <v>3</v>
      </c>
      <c r="B38" s="10" t="s">
        <v>3</v>
      </c>
      <c r="C38" s="15" t="s">
        <v>9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</row>
    <row r="39" spans="1:16" ht="15.75" thickTop="1" x14ac:dyDescent="0.25">
      <c r="A39" s="16"/>
      <c r="B39" s="9"/>
      <c r="C39" s="17">
        <f t="shared" ref="C39:C40" si="5">1000*(B39-A39)</f>
        <v>0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</row>
    <row r="40" spans="1:16" ht="15.75" thickBot="1" x14ac:dyDescent="0.3">
      <c r="A40" s="20">
        <v>151.46</v>
      </c>
      <c r="B40" s="21">
        <v>151.67500000000001</v>
      </c>
      <c r="C40" s="22">
        <f t="shared" si="5"/>
        <v>215.00000000000341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</row>
    <row r="41" spans="1:16" x14ac:dyDescent="0.25">
      <c r="A41" s="2"/>
      <c r="B41" s="2"/>
      <c r="C41" s="25">
        <f>SUM(C37:C40)</f>
        <v>215.00000000000341</v>
      </c>
      <c r="D41" s="2" t="s">
        <v>9</v>
      </c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</row>
    <row r="42" spans="1:16" x14ac:dyDescent="0.25">
      <c r="A42" s="2"/>
      <c r="B42" s="2"/>
      <c r="C42" s="25">
        <f>C41*1.64+0.4</f>
        <v>353.00000000000557</v>
      </c>
      <c r="D42" s="2" t="s">
        <v>31</v>
      </c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</row>
    <row r="43" spans="1:16" x14ac:dyDescent="0.25">
      <c r="A43" s="2"/>
      <c r="B43" s="2"/>
      <c r="C43" s="27">
        <f>4*C42</f>
        <v>1412.0000000000223</v>
      </c>
      <c r="D43" s="5" t="s">
        <v>32</v>
      </c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</row>
    <row r="44" spans="1:16" x14ac:dyDescent="0.25">
      <c r="A44" s="2"/>
      <c r="B44" s="2"/>
      <c r="C44" s="27">
        <f>2*C42</f>
        <v>706.00000000001114</v>
      </c>
      <c r="D44" s="5" t="s">
        <v>34</v>
      </c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</row>
    <row r="45" spans="1:16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</row>
    <row r="46" spans="1:16" ht="15.75" thickBot="1" x14ac:dyDescent="0.3">
      <c r="A46" s="26" t="s">
        <v>30</v>
      </c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</row>
    <row r="47" spans="1:16" x14ac:dyDescent="0.25">
      <c r="A47" s="11" t="s">
        <v>12</v>
      </c>
      <c r="B47" s="12" t="s">
        <v>13</v>
      </c>
      <c r="C47" s="13" t="s">
        <v>14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</row>
    <row r="48" spans="1:16" ht="15.75" thickBot="1" x14ac:dyDescent="0.3">
      <c r="A48" s="14" t="s">
        <v>3</v>
      </c>
      <c r="B48" s="10" t="s">
        <v>3</v>
      </c>
      <c r="C48" s="15" t="s">
        <v>9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</row>
    <row r="49" spans="1:16" ht="15.75" thickTop="1" x14ac:dyDescent="0.25">
      <c r="A49" s="16">
        <v>150.661</v>
      </c>
      <c r="B49" s="9">
        <v>151.46</v>
      </c>
      <c r="C49" s="17">
        <f t="shared" ref="C49:C50" si="6">1000*(B49-A49)</f>
        <v>799.00000000000659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</row>
    <row r="50" spans="1:16" ht="15.75" thickBot="1" x14ac:dyDescent="0.3">
      <c r="A50" s="20">
        <v>151.46</v>
      </c>
      <c r="B50" s="21">
        <v>151.67500000000001</v>
      </c>
      <c r="C50" s="22">
        <f t="shared" si="6"/>
        <v>215.00000000000341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</row>
    <row r="51" spans="1:16" x14ac:dyDescent="0.25">
      <c r="A51" s="25"/>
      <c r="B51" s="25"/>
      <c r="C51" s="25">
        <f>SUM(C47:C50)</f>
        <v>1014.00000000001</v>
      </c>
      <c r="D51" s="2" t="s">
        <v>9</v>
      </c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</row>
    <row r="52" spans="1:16" x14ac:dyDescent="0.25">
      <c r="A52" s="2"/>
      <c r="B52" s="2"/>
      <c r="C52" s="5">
        <f>C51/25*2+2</f>
        <v>83.1200000000008</v>
      </c>
      <c r="D52" s="5" t="s">
        <v>33</v>
      </c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</row>
    <row r="53" spans="1:16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</row>
    <row r="54" spans="1:16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</row>
    <row r="55" spans="1:16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</row>
    <row r="56" spans="1:16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</row>
    <row r="57" spans="1:16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</row>
    <row r="58" spans="1:16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</row>
    <row r="59" spans="1:16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</row>
    <row r="60" spans="1:16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</row>
    <row r="61" spans="1:16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</row>
    <row r="62" spans="1:16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</row>
    <row r="63" spans="1:16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</row>
    <row r="64" spans="1:16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</row>
    <row r="65" spans="1:16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</row>
    <row r="66" spans="1:16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</row>
    <row r="67" spans="1:16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</row>
    <row r="68" spans="1:16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</row>
    <row r="69" spans="1:16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</row>
    <row r="70" spans="1:16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</row>
    <row r="71" spans="1:16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</row>
    <row r="72" spans="1:16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</row>
    <row r="73" spans="1:16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</row>
    <row r="74" spans="1:16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</row>
    <row r="75" spans="1:16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</row>
    <row r="76" spans="1:16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</row>
    <row r="77" spans="1:16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</row>
    <row r="78" spans="1:16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</row>
    <row r="79" spans="1:16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</row>
    <row r="80" spans="1:16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</row>
    <row r="81" spans="1:16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</row>
    <row r="82" spans="1:16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</row>
    <row r="83" spans="1:16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</row>
    <row r="84" spans="1:16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</row>
    <row r="85" spans="1:16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</row>
    <row r="86" spans="1:16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</row>
    <row r="87" spans="1:16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</row>
    <row r="88" spans="1:16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</row>
    <row r="89" spans="1:16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</row>
    <row r="90" spans="1:16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</row>
    <row r="91" spans="1:16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</row>
    <row r="92" spans="1:16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</row>
    <row r="93" spans="1:16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</row>
    <row r="94" spans="1:16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</row>
    <row r="95" spans="1:16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</row>
    <row r="96" spans="1:16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</row>
    <row r="97" spans="1:16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</row>
    <row r="98" spans="1:16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</row>
    <row r="99" spans="1:16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</row>
    <row r="100" spans="1:16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</row>
    <row r="101" spans="1:16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</row>
    <row r="102" spans="1:16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</row>
    <row r="103" spans="1:16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</row>
    <row r="104" spans="1:16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</row>
    <row r="105" spans="1:16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</row>
    <row r="106" spans="1:16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</row>
    <row r="107" spans="1:16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</row>
    <row r="108" spans="1:16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</row>
    <row r="109" spans="1:16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</row>
    <row r="110" spans="1:16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</row>
    <row r="111" spans="1:16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</row>
    <row r="112" spans="1:16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</row>
    <row r="113" spans="1:16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</row>
    <row r="114" spans="1:16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</row>
    <row r="115" spans="1:16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</row>
    <row r="116" spans="1:16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</row>
    <row r="117" spans="1:16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</row>
    <row r="118" spans="1:16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</row>
    <row r="119" spans="1:16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</row>
    <row r="120" spans="1:16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</row>
    <row r="121" spans="1:16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</row>
    <row r="122" spans="1:16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</row>
    <row r="123" spans="1:16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</row>
    <row r="124" spans="1:16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</row>
    <row r="125" spans="1:16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</row>
    <row r="126" spans="1:16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</row>
    <row r="127" spans="1:16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</row>
    <row r="128" spans="1:16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</row>
    <row r="129" spans="1:16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</row>
    <row r="130" spans="1:16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</row>
    <row r="131" spans="1:16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</row>
    <row r="132" spans="1:16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</row>
    <row r="133" spans="1:16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</row>
    <row r="134" spans="1:16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</row>
    <row r="135" spans="1:16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</row>
    <row r="136" spans="1:16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</row>
    <row r="137" spans="1:16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</row>
    <row r="138" spans="1:16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</row>
    <row r="139" spans="1:16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</row>
    <row r="140" spans="1:16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</row>
    <row r="141" spans="1:16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</row>
    <row r="142" spans="1:16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</row>
    <row r="143" spans="1:16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</row>
    <row r="144" spans="1:16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</row>
    <row r="145" spans="1:16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</row>
    <row r="146" spans="1:16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</row>
    <row r="147" spans="1:16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</row>
    <row r="148" spans="1:16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</row>
    <row r="149" spans="1:16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</row>
    <row r="150" spans="1:16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</row>
    <row r="151" spans="1:16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</row>
    <row r="152" spans="1:16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</row>
    <row r="153" spans="1:16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</row>
    <row r="154" spans="1:16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</row>
    <row r="155" spans="1:16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</row>
    <row r="156" spans="1:16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</row>
    <row r="157" spans="1:16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</row>
    <row r="158" spans="1:16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</row>
    <row r="159" spans="1:16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</row>
    <row r="160" spans="1:16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</row>
    <row r="161" spans="1:16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</row>
    <row r="162" spans="1:16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</row>
    <row r="163" spans="1:16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</row>
    <row r="164" spans="1:16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</row>
    <row r="165" spans="1:16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</row>
    <row r="166" spans="1:16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</row>
    <row r="167" spans="1:16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</row>
    <row r="168" spans="1:16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</row>
    <row r="169" spans="1:16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</row>
    <row r="170" spans="1:16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</row>
    <row r="171" spans="1:16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</row>
    <row r="172" spans="1:16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</row>
    <row r="173" spans="1:16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</row>
    <row r="174" spans="1:16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</row>
    <row r="175" spans="1:16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</row>
    <row r="176" spans="1:16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</row>
    <row r="177" spans="1:16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</row>
    <row r="178" spans="1:16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</row>
    <row r="179" spans="1:16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</row>
    <row r="180" spans="1:16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</row>
    <row r="181" spans="1:16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</row>
    <row r="182" spans="1:16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</row>
    <row r="183" spans="1:16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</row>
    <row r="184" spans="1:16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</row>
    <row r="185" spans="1:16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</row>
    <row r="186" spans="1:16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</row>
    <row r="187" spans="1:16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</row>
    <row r="188" spans="1:16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</row>
    <row r="189" spans="1:16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</row>
    <row r="190" spans="1:16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</row>
    <row r="191" spans="1:16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</row>
    <row r="192" spans="1:16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</row>
    <row r="193" spans="1:16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</row>
    <row r="194" spans="1:16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</row>
    <row r="195" spans="1:16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</row>
    <row r="196" spans="1:16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</row>
    <row r="197" spans="1:16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</row>
    <row r="198" spans="1:16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</row>
    <row r="199" spans="1:16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</row>
    <row r="200" spans="1:16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</row>
    <row r="201" spans="1:16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</row>
    <row r="202" spans="1:16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</row>
    <row r="203" spans="1:16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</row>
    <row r="204" spans="1:16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</row>
    <row r="205" spans="1:16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</row>
    <row r="206" spans="1:16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</row>
    <row r="207" spans="1:16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</row>
    <row r="208" spans="1:16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</row>
    <row r="209" spans="1:16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</row>
    <row r="210" spans="1:16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</row>
    <row r="211" spans="1:16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</row>
    <row r="212" spans="1:16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</row>
    <row r="213" spans="1:16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</row>
    <row r="214" spans="1:16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</row>
    <row r="215" spans="1:16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</row>
    <row r="216" spans="1:16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</row>
    <row r="217" spans="1:16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</row>
    <row r="218" spans="1:16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</row>
    <row r="219" spans="1:16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</row>
    <row r="220" spans="1:16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</row>
    <row r="221" spans="1:16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</row>
    <row r="222" spans="1:16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</row>
    <row r="223" spans="1:16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</row>
    <row r="224" spans="1:16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</row>
    <row r="225" spans="1:16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</row>
    <row r="226" spans="1:16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</row>
    <row r="227" spans="1:16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</row>
    <row r="228" spans="1:16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</row>
    <row r="229" spans="1:16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</row>
    <row r="230" spans="1:16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</row>
    <row r="231" spans="1:16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</row>
    <row r="232" spans="1:16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</row>
    <row r="233" spans="1:16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</row>
    <row r="234" spans="1:16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</row>
    <row r="235" spans="1:16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</row>
    <row r="236" spans="1:16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</row>
    <row r="237" spans="1:16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</row>
    <row r="238" spans="1:16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</row>
    <row r="239" spans="1:16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</row>
    <row r="240" spans="1:16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</row>
    <row r="241" spans="1:16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</row>
    <row r="242" spans="1:16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</row>
    <row r="243" spans="1:16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</row>
    <row r="244" spans="1:16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</row>
    <row r="245" spans="1:16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</row>
    <row r="246" spans="1:16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</row>
    <row r="247" spans="1:16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</row>
    <row r="248" spans="1:16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</row>
    <row r="249" spans="1:16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</row>
    <row r="250" spans="1:16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</row>
    <row r="251" spans="1:16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</row>
    <row r="252" spans="1:16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</row>
    <row r="253" spans="1:16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</row>
    <row r="254" spans="1:16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</row>
    <row r="255" spans="1:16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</row>
    <row r="256" spans="1:16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</row>
    <row r="257" spans="1:16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</row>
    <row r="258" spans="1:16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</row>
    <row r="259" spans="1:16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</row>
    <row r="260" spans="1:16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</row>
    <row r="261" spans="1:16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</row>
    <row r="262" spans="1:16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</row>
    <row r="263" spans="1:16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</row>
    <row r="264" spans="1:16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</row>
    <row r="265" spans="1:16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</row>
    <row r="266" spans="1:16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</row>
    <row r="267" spans="1:16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</row>
    <row r="268" spans="1:16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</row>
    <row r="269" spans="1:16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</row>
    <row r="270" spans="1:16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</row>
    <row r="271" spans="1:16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</row>
    <row r="272" spans="1:16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</row>
    <row r="273" spans="1:16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</row>
    <row r="274" spans="1:16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</row>
    <row r="275" spans="1:16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</row>
    <row r="276" spans="1:16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</row>
    <row r="277" spans="1:16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</row>
    <row r="278" spans="1:16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</row>
    <row r="279" spans="1:16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</row>
    <row r="280" spans="1:16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</row>
    <row r="281" spans="1:16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</row>
    <row r="282" spans="1:16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</row>
    <row r="283" spans="1:16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</row>
    <row r="284" spans="1:16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</row>
    <row r="285" spans="1:16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</row>
    <row r="286" spans="1:16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</row>
    <row r="287" spans="1:16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</row>
    <row r="288" spans="1:16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</row>
    <row r="289" spans="1:16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</row>
    <row r="290" spans="1:16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</row>
    <row r="291" spans="1:16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</row>
    <row r="292" spans="1:16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</row>
    <row r="293" spans="1:16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</row>
    <row r="294" spans="1:16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</row>
    <row r="295" spans="1:16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</row>
    <row r="296" spans="1:16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</row>
    <row r="297" spans="1:16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</row>
    <row r="298" spans="1:16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</row>
    <row r="299" spans="1:16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</row>
    <row r="300" spans="1:16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</row>
    <row r="301" spans="1:16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</row>
    <row r="302" spans="1:16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</row>
    <row r="303" spans="1:16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</row>
    <row r="304" spans="1:16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</row>
    <row r="305" spans="1:16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</row>
    <row r="306" spans="1:16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</row>
    <row r="307" spans="1:16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</row>
    <row r="308" spans="1:16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</row>
    <row r="309" spans="1:16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</row>
    <row r="310" spans="1:16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</row>
    <row r="311" spans="1:16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</row>
    <row r="312" spans="1:16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</row>
    <row r="313" spans="1:16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</row>
    <row r="314" spans="1:16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</row>
    <row r="315" spans="1:16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</row>
    <row r="316" spans="1:16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</row>
    <row r="317" spans="1:16" x14ac:dyDescent="0.2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</row>
    <row r="318" spans="1:16" x14ac:dyDescent="0.2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</row>
    <row r="319" spans="1:16" x14ac:dyDescent="0.2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</row>
    <row r="320" spans="1:16" x14ac:dyDescent="0.2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</row>
    <row r="321" spans="1:16" x14ac:dyDescent="0.2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</row>
    <row r="322" spans="1:16" x14ac:dyDescent="0.2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</row>
    <row r="323" spans="1:16" x14ac:dyDescent="0.2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</row>
    <row r="324" spans="1:16" x14ac:dyDescent="0.2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</row>
    <row r="325" spans="1:16" x14ac:dyDescent="0.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</row>
    <row r="326" spans="1:16" x14ac:dyDescent="0.2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</row>
    <row r="327" spans="1:16" x14ac:dyDescent="0.2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</row>
    <row r="328" spans="1:16" x14ac:dyDescent="0.2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</row>
    <row r="329" spans="1:16" x14ac:dyDescent="0.2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</row>
    <row r="330" spans="1:16" x14ac:dyDescent="0.2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</row>
    <row r="331" spans="1:16" x14ac:dyDescent="0.2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</row>
    <row r="332" spans="1:16" x14ac:dyDescent="0.2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</row>
    <row r="333" spans="1:16" x14ac:dyDescent="0.2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</row>
    <row r="334" spans="1:16" x14ac:dyDescent="0.2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</row>
    <row r="335" spans="1:16" x14ac:dyDescent="0.2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</row>
    <row r="336" spans="1:16" x14ac:dyDescent="0.2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</row>
    <row r="337" spans="1:16" x14ac:dyDescent="0.2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</row>
    <row r="338" spans="1:16" x14ac:dyDescent="0.2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</row>
    <row r="339" spans="1:16" x14ac:dyDescent="0.2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</row>
    <row r="340" spans="1:16" x14ac:dyDescent="0.2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8"/>
  <sheetViews>
    <sheetView tabSelected="1" zoomScale="85" zoomScaleNormal="85" workbookViewId="0">
      <selection activeCell="B36" sqref="B36"/>
    </sheetView>
  </sheetViews>
  <sheetFormatPr defaultRowHeight="15" x14ac:dyDescent="0.25"/>
  <cols>
    <col min="2" max="2" width="10.5703125" style="33" bestFit="1" customWidth="1"/>
    <col min="4" max="5" width="16" style="28" customWidth="1"/>
    <col min="6" max="6" width="12.7109375" customWidth="1"/>
  </cols>
  <sheetData>
    <row r="1" spans="2:19" x14ac:dyDescent="0.25">
      <c r="D1" s="32" t="s">
        <v>49</v>
      </c>
      <c r="E1" s="32"/>
      <c r="F1" s="32"/>
      <c r="G1" s="32"/>
      <c r="H1" s="32"/>
      <c r="I1" s="32"/>
      <c r="J1" s="32"/>
      <c r="K1" s="32"/>
      <c r="L1" s="32"/>
      <c r="M1" s="32"/>
    </row>
    <row r="2" spans="2:19" x14ac:dyDescent="0.25">
      <c r="D2" s="32" t="s">
        <v>46</v>
      </c>
      <c r="E2" s="32"/>
      <c r="F2" s="32" t="s">
        <v>47</v>
      </c>
      <c r="G2" s="32"/>
      <c r="H2" s="32" t="s">
        <v>35</v>
      </c>
      <c r="I2" s="32"/>
      <c r="J2" s="32" t="s">
        <v>48</v>
      </c>
      <c r="K2" s="32"/>
      <c r="L2" s="32" t="s">
        <v>36</v>
      </c>
      <c r="M2" s="32"/>
      <c r="N2" s="35" t="s">
        <v>50</v>
      </c>
      <c r="O2" s="35"/>
      <c r="P2" s="35" t="s">
        <v>51</v>
      </c>
      <c r="Q2" s="35"/>
      <c r="R2" s="35" t="s">
        <v>52</v>
      </c>
      <c r="S2" s="35"/>
    </row>
    <row r="3" spans="2:19" s="29" customFormat="1" x14ac:dyDescent="0.25">
      <c r="B3" s="34" t="s">
        <v>43</v>
      </c>
      <c r="C3" s="29" t="s">
        <v>42</v>
      </c>
      <c r="D3" s="30" t="s">
        <v>8</v>
      </c>
      <c r="E3" s="30" t="s">
        <v>10</v>
      </c>
      <c r="F3" s="29" t="s">
        <v>8</v>
      </c>
      <c r="G3" s="29" t="s">
        <v>41</v>
      </c>
      <c r="H3" s="30" t="s">
        <v>8</v>
      </c>
      <c r="I3" s="30" t="s">
        <v>10</v>
      </c>
      <c r="J3" s="30" t="s">
        <v>8</v>
      </c>
      <c r="K3" s="30" t="s">
        <v>10</v>
      </c>
      <c r="L3" s="29" t="s">
        <v>8</v>
      </c>
      <c r="M3" s="29" t="s">
        <v>10</v>
      </c>
      <c r="N3" s="30" t="s">
        <v>8</v>
      </c>
      <c r="O3" s="30" t="s">
        <v>10</v>
      </c>
      <c r="P3" s="30" t="s">
        <v>8</v>
      </c>
      <c r="Q3" s="30" t="s">
        <v>10</v>
      </c>
      <c r="R3" s="30" t="s">
        <v>8</v>
      </c>
      <c r="S3" s="30" t="s">
        <v>10</v>
      </c>
    </row>
    <row r="4" spans="2:19" x14ac:dyDescent="0.25">
      <c r="B4" s="33">
        <v>150675</v>
      </c>
      <c r="N4">
        <v>1.556</v>
      </c>
      <c r="O4">
        <f>39*N4</f>
        <v>60.684000000000005</v>
      </c>
      <c r="P4">
        <v>2.7530000000000001</v>
      </c>
      <c r="Q4">
        <f>39*P4</f>
        <v>107.367</v>
      </c>
      <c r="R4">
        <v>2.681</v>
      </c>
      <c r="S4">
        <f>39*R4</f>
        <v>104.559</v>
      </c>
    </row>
    <row r="5" spans="2:19" x14ac:dyDescent="0.25">
      <c r="B5" s="33">
        <f>B4+25</f>
        <v>150700</v>
      </c>
      <c r="C5" s="28">
        <f>B5-B4</f>
        <v>25</v>
      </c>
      <c r="D5" s="28">
        <v>5.593</v>
      </c>
      <c r="E5" s="28">
        <f>25*D5</f>
        <v>139.82499999999999</v>
      </c>
      <c r="F5">
        <v>2.2000000000000002</v>
      </c>
      <c r="G5">
        <f>25*F5</f>
        <v>55.000000000000007</v>
      </c>
      <c r="H5">
        <f>(D5-F5)*0.3</f>
        <v>1.0178999999999998</v>
      </c>
      <c r="I5">
        <f>C5*H5</f>
        <v>25.447499999999994</v>
      </c>
      <c r="J5">
        <f>(D5-F5)*0.7</f>
        <v>2.3750999999999998</v>
      </c>
      <c r="K5">
        <f>C5*J5</f>
        <v>59.377499999999998</v>
      </c>
      <c r="N5">
        <v>1.9650000000000001</v>
      </c>
      <c r="O5">
        <f>C5*N5</f>
        <v>49.125</v>
      </c>
      <c r="R5">
        <v>2.681</v>
      </c>
      <c r="S5">
        <f>C5*R5</f>
        <v>67.025000000000006</v>
      </c>
    </row>
    <row r="6" spans="2:19" x14ac:dyDescent="0.25">
      <c r="B6" s="33">
        <f t="shared" ref="B6:B34" si="0">B5+25</f>
        <v>150725</v>
      </c>
      <c r="C6" s="28">
        <f t="shared" ref="C6:C34" si="1">B6-B5</f>
        <v>25</v>
      </c>
      <c r="D6" s="28">
        <v>5.7009999999999996</v>
      </c>
      <c r="E6" s="28">
        <f t="shared" ref="E6:E34" si="2">25*D6</f>
        <v>142.52499999999998</v>
      </c>
      <c r="F6">
        <v>2.2000000000000002</v>
      </c>
      <c r="G6">
        <f t="shared" ref="G6:G34" si="3">25*F6</f>
        <v>55.000000000000007</v>
      </c>
      <c r="H6">
        <f t="shared" ref="H6:H34" si="4">(D6-F6)*0.3</f>
        <v>1.0502999999999998</v>
      </c>
      <c r="I6">
        <f t="shared" ref="I6:I34" si="5">C6*H6</f>
        <v>26.257499999999993</v>
      </c>
      <c r="J6">
        <f t="shared" ref="J6:J34" si="6">(D6-F6)*0.7</f>
        <v>2.4506999999999994</v>
      </c>
      <c r="K6">
        <f t="shared" ref="K6:K34" si="7">C6*J6</f>
        <v>61.267499999999984</v>
      </c>
      <c r="N6">
        <v>1.9650000000000001</v>
      </c>
      <c r="O6">
        <f t="shared" ref="O6:O31" si="8">C6*N6</f>
        <v>49.125</v>
      </c>
      <c r="R6">
        <v>2.681</v>
      </c>
      <c r="S6">
        <f t="shared" ref="S6:S34" si="9">C6*R6</f>
        <v>67.025000000000006</v>
      </c>
    </row>
    <row r="7" spans="2:19" x14ac:dyDescent="0.25">
      <c r="B7" s="33">
        <f t="shared" si="0"/>
        <v>150750</v>
      </c>
      <c r="C7" s="28">
        <f t="shared" si="1"/>
        <v>25</v>
      </c>
      <c r="D7" s="28">
        <v>6.9829999999999997</v>
      </c>
      <c r="E7" s="28">
        <f t="shared" si="2"/>
        <v>174.57499999999999</v>
      </c>
      <c r="F7">
        <v>2.2000000000000002</v>
      </c>
      <c r="G7">
        <f t="shared" si="3"/>
        <v>55.000000000000007</v>
      </c>
      <c r="H7">
        <f t="shared" si="4"/>
        <v>1.4348999999999998</v>
      </c>
      <c r="I7">
        <f t="shared" si="5"/>
        <v>35.872499999999995</v>
      </c>
      <c r="J7">
        <f t="shared" si="6"/>
        <v>3.3480999999999996</v>
      </c>
      <c r="K7">
        <f t="shared" si="7"/>
        <v>83.702499999999986</v>
      </c>
      <c r="N7">
        <v>1.9650000000000001</v>
      </c>
      <c r="O7">
        <f t="shared" si="8"/>
        <v>49.125</v>
      </c>
      <c r="R7">
        <v>2.681</v>
      </c>
      <c r="S7">
        <f t="shared" si="9"/>
        <v>67.025000000000006</v>
      </c>
    </row>
    <row r="8" spans="2:19" x14ac:dyDescent="0.25">
      <c r="B8" s="33">
        <f t="shared" si="0"/>
        <v>150775</v>
      </c>
      <c r="C8" s="28">
        <f t="shared" si="1"/>
        <v>25</v>
      </c>
      <c r="D8" s="28">
        <v>10.029999999999999</v>
      </c>
      <c r="E8" s="28">
        <f t="shared" si="2"/>
        <v>250.74999999999997</v>
      </c>
      <c r="F8">
        <v>2.2000000000000002</v>
      </c>
      <c r="G8">
        <f t="shared" si="3"/>
        <v>55.000000000000007</v>
      </c>
      <c r="H8">
        <f t="shared" si="4"/>
        <v>2.3489999999999998</v>
      </c>
      <c r="I8">
        <f t="shared" si="5"/>
        <v>58.724999999999994</v>
      </c>
      <c r="J8">
        <f t="shared" si="6"/>
        <v>5.480999999999999</v>
      </c>
      <c r="K8">
        <f t="shared" si="7"/>
        <v>137.02499999999998</v>
      </c>
      <c r="N8">
        <v>1.9650000000000001</v>
      </c>
      <c r="O8">
        <f t="shared" si="8"/>
        <v>49.125</v>
      </c>
      <c r="R8">
        <v>2.681</v>
      </c>
      <c r="S8">
        <f t="shared" si="9"/>
        <v>67.025000000000006</v>
      </c>
    </row>
    <row r="9" spans="2:19" x14ac:dyDescent="0.25">
      <c r="B9" s="33">
        <f t="shared" si="0"/>
        <v>150800</v>
      </c>
      <c r="C9" s="28">
        <f t="shared" si="1"/>
        <v>25</v>
      </c>
      <c r="D9" s="28">
        <v>13.39</v>
      </c>
      <c r="E9" s="28">
        <f t="shared" si="2"/>
        <v>334.75</v>
      </c>
      <c r="F9">
        <v>2.2000000000000002</v>
      </c>
      <c r="G9">
        <f t="shared" si="3"/>
        <v>55.000000000000007</v>
      </c>
      <c r="H9">
        <f t="shared" si="4"/>
        <v>3.3570000000000002</v>
      </c>
      <c r="I9">
        <f t="shared" si="5"/>
        <v>83.925000000000011</v>
      </c>
      <c r="J9">
        <f t="shared" si="6"/>
        <v>7.8330000000000002</v>
      </c>
      <c r="K9">
        <f t="shared" si="7"/>
        <v>195.82500000000002</v>
      </c>
      <c r="N9">
        <v>1.9650000000000001</v>
      </c>
      <c r="O9">
        <f t="shared" si="8"/>
        <v>49.125</v>
      </c>
      <c r="R9">
        <v>2.681</v>
      </c>
      <c r="S9">
        <f t="shared" si="9"/>
        <v>67.025000000000006</v>
      </c>
    </row>
    <row r="10" spans="2:19" x14ac:dyDescent="0.25">
      <c r="B10" s="33">
        <f t="shared" si="0"/>
        <v>150825</v>
      </c>
      <c r="C10" s="28">
        <f t="shared" si="1"/>
        <v>25</v>
      </c>
      <c r="D10" s="28">
        <v>14.443</v>
      </c>
      <c r="E10" s="28">
        <f t="shared" si="2"/>
        <v>361.07499999999999</v>
      </c>
      <c r="F10">
        <v>2.2000000000000002</v>
      </c>
      <c r="G10">
        <f t="shared" si="3"/>
        <v>55.000000000000007</v>
      </c>
      <c r="H10">
        <f t="shared" si="4"/>
        <v>3.6728999999999994</v>
      </c>
      <c r="I10">
        <f t="shared" si="5"/>
        <v>91.822499999999991</v>
      </c>
      <c r="J10">
        <f t="shared" si="6"/>
        <v>8.5700999999999983</v>
      </c>
      <c r="K10">
        <f t="shared" si="7"/>
        <v>214.25249999999997</v>
      </c>
      <c r="N10">
        <v>1.9650000000000001</v>
      </c>
      <c r="O10">
        <f t="shared" si="8"/>
        <v>49.125</v>
      </c>
      <c r="R10">
        <v>2.681</v>
      </c>
      <c r="S10">
        <f t="shared" si="9"/>
        <v>67.025000000000006</v>
      </c>
    </row>
    <row r="11" spans="2:19" x14ac:dyDescent="0.25">
      <c r="B11" s="33">
        <f t="shared" si="0"/>
        <v>150850</v>
      </c>
      <c r="C11" s="28">
        <f t="shared" si="1"/>
        <v>25</v>
      </c>
      <c r="D11" s="28">
        <v>14.864000000000001</v>
      </c>
      <c r="E11" s="28">
        <f t="shared" si="2"/>
        <v>371.6</v>
      </c>
      <c r="F11">
        <v>2.2000000000000002</v>
      </c>
      <c r="G11">
        <f t="shared" si="3"/>
        <v>55.000000000000007</v>
      </c>
      <c r="H11">
        <f t="shared" si="4"/>
        <v>3.7992000000000004</v>
      </c>
      <c r="I11">
        <f t="shared" si="5"/>
        <v>94.98</v>
      </c>
      <c r="J11">
        <f t="shared" si="6"/>
        <v>8.8648000000000007</v>
      </c>
      <c r="K11">
        <f t="shared" si="7"/>
        <v>221.62</v>
      </c>
      <c r="N11">
        <v>1.9650000000000001</v>
      </c>
      <c r="O11">
        <f t="shared" si="8"/>
        <v>49.125</v>
      </c>
      <c r="R11">
        <v>2.681</v>
      </c>
      <c r="S11">
        <f t="shared" si="9"/>
        <v>67.025000000000006</v>
      </c>
    </row>
    <row r="12" spans="2:19" x14ac:dyDescent="0.25">
      <c r="B12" s="33">
        <f t="shared" si="0"/>
        <v>150875</v>
      </c>
      <c r="C12" s="28">
        <f t="shared" si="1"/>
        <v>25</v>
      </c>
      <c r="D12" s="28">
        <v>15.989000000000001</v>
      </c>
      <c r="E12" s="28">
        <f t="shared" si="2"/>
        <v>399.72500000000002</v>
      </c>
      <c r="F12">
        <v>2.2000000000000002</v>
      </c>
      <c r="G12">
        <f t="shared" si="3"/>
        <v>55.000000000000007</v>
      </c>
      <c r="H12">
        <f t="shared" si="4"/>
        <v>4.1367000000000003</v>
      </c>
      <c r="I12">
        <f t="shared" si="5"/>
        <v>103.4175</v>
      </c>
      <c r="J12">
        <f t="shared" si="6"/>
        <v>9.6523000000000003</v>
      </c>
      <c r="K12">
        <f t="shared" si="7"/>
        <v>241.3075</v>
      </c>
      <c r="N12">
        <v>1.9650000000000001</v>
      </c>
      <c r="O12">
        <f t="shared" si="8"/>
        <v>49.125</v>
      </c>
      <c r="R12">
        <v>2.681</v>
      </c>
      <c r="S12">
        <f t="shared" si="9"/>
        <v>67.025000000000006</v>
      </c>
    </row>
    <row r="13" spans="2:19" x14ac:dyDescent="0.25">
      <c r="B13" s="33">
        <f t="shared" si="0"/>
        <v>150900</v>
      </c>
      <c r="C13" s="28">
        <f t="shared" si="1"/>
        <v>25</v>
      </c>
      <c r="D13" s="28">
        <v>16.565999999999999</v>
      </c>
      <c r="E13" s="28">
        <f t="shared" si="2"/>
        <v>414.15</v>
      </c>
      <c r="F13">
        <v>2.2000000000000002</v>
      </c>
      <c r="G13">
        <f t="shared" si="3"/>
        <v>55.000000000000007</v>
      </c>
      <c r="H13">
        <f t="shared" si="4"/>
        <v>4.3098000000000001</v>
      </c>
      <c r="I13">
        <f t="shared" si="5"/>
        <v>107.745</v>
      </c>
      <c r="J13">
        <f t="shared" si="6"/>
        <v>10.056199999999999</v>
      </c>
      <c r="K13">
        <f t="shared" si="7"/>
        <v>251.40499999999997</v>
      </c>
      <c r="N13">
        <v>1.9650000000000001</v>
      </c>
      <c r="O13">
        <f t="shared" si="8"/>
        <v>49.125</v>
      </c>
      <c r="R13">
        <v>2.681</v>
      </c>
      <c r="S13">
        <f t="shared" si="9"/>
        <v>67.025000000000006</v>
      </c>
    </row>
    <row r="14" spans="2:19" x14ac:dyDescent="0.25">
      <c r="B14" s="33">
        <f t="shared" si="0"/>
        <v>150925</v>
      </c>
      <c r="C14" s="28">
        <f t="shared" si="1"/>
        <v>25</v>
      </c>
      <c r="D14" s="28">
        <v>16.606999999999999</v>
      </c>
      <c r="E14" s="28">
        <f t="shared" si="2"/>
        <v>415.17499999999995</v>
      </c>
      <c r="F14">
        <v>2.2000000000000002</v>
      </c>
      <c r="G14">
        <f t="shared" si="3"/>
        <v>55.000000000000007</v>
      </c>
      <c r="H14">
        <f t="shared" si="4"/>
        <v>4.3220999999999998</v>
      </c>
      <c r="I14">
        <f t="shared" si="5"/>
        <v>108.05249999999999</v>
      </c>
      <c r="J14">
        <f t="shared" si="6"/>
        <v>10.084899999999999</v>
      </c>
      <c r="K14">
        <f t="shared" si="7"/>
        <v>252.12249999999997</v>
      </c>
      <c r="N14">
        <v>1.9650000000000001</v>
      </c>
      <c r="O14">
        <f t="shared" si="8"/>
        <v>49.125</v>
      </c>
      <c r="R14">
        <v>2.681</v>
      </c>
      <c r="S14">
        <f t="shared" si="9"/>
        <v>67.025000000000006</v>
      </c>
    </row>
    <row r="15" spans="2:19" x14ac:dyDescent="0.25">
      <c r="B15" s="33">
        <f t="shared" si="0"/>
        <v>150950</v>
      </c>
      <c r="C15" s="28">
        <f t="shared" si="1"/>
        <v>25</v>
      </c>
      <c r="D15" s="28">
        <v>16.46</v>
      </c>
      <c r="E15" s="28">
        <f t="shared" si="2"/>
        <v>411.5</v>
      </c>
      <c r="F15">
        <v>2.2000000000000002</v>
      </c>
      <c r="G15">
        <f t="shared" si="3"/>
        <v>55.000000000000007</v>
      </c>
      <c r="H15">
        <f t="shared" si="4"/>
        <v>4.2780000000000005</v>
      </c>
      <c r="I15">
        <f t="shared" si="5"/>
        <v>106.95000000000002</v>
      </c>
      <c r="J15">
        <f t="shared" si="6"/>
        <v>9.9820000000000011</v>
      </c>
      <c r="K15">
        <f t="shared" si="7"/>
        <v>249.55000000000004</v>
      </c>
      <c r="N15">
        <v>1.9650000000000001</v>
      </c>
      <c r="O15">
        <f t="shared" si="8"/>
        <v>49.125</v>
      </c>
      <c r="R15">
        <v>2.681</v>
      </c>
      <c r="S15">
        <f t="shared" si="9"/>
        <v>67.025000000000006</v>
      </c>
    </row>
    <row r="16" spans="2:19" x14ac:dyDescent="0.25">
      <c r="B16" s="33">
        <f t="shared" si="0"/>
        <v>150975</v>
      </c>
      <c r="C16" s="28">
        <f t="shared" si="1"/>
        <v>25</v>
      </c>
      <c r="D16" s="28">
        <v>18.831</v>
      </c>
      <c r="E16" s="28">
        <f t="shared" si="2"/>
        <v>470.77499999999998</v>
      </c>
      <c r="F16">
        <v>2.2000000000000002</v>
      </c>
      <c r="G16">
        <f t="shared" si="3"/>
        <v>55.000000000000007</v>
      </c>
      <c r="H16">
        <f t="shared" si="4"/>
        <v>4.9893000000000001</v>
      </c>
      <c r="I16">
        <f t="shared" si="5"/>
        <v>124.7325</v>
      </c>
      <c r="J16">
        <f t="shared" si="6"/>
        <v>11.6417</v>
      </c>
      <c r="K16">
        <f t="shared" si="7"/>
        <v>291.04250000000002</v>
      </c>
      <c r="N16">
        <v>1.9650000000000001</v>
      </c>
      <c r="O16">
        <f t="shared" si="8"/>
        <v>49.125</v>
      </c>
      <c r="R16">
        <v>2.681</v>
      </c>
      <c r="S16">
        <f t="shared" si="9"/>
        <v>67.025000000000006</v>
      </c>
    </row>
    <row r="17" spans="2:19" x14ac:dyDescent="0.25">
      <c r="B17" s="33">
        <f t="shared" si="0"/>
        <v>151000</v>
      </c>
      <c r="C17" s="28">
        <f t="shared" si="1"/>
        <v>25</v>
      </c>
      <c r="D17" s="28">
        <v>20.54</v>
      </c>
      <c r="E17" s="28">
        <f t="shared" si="2"/>
        <v>513.5</v>
      </c>
      <c r="F17">
        <v>2.2000000000000002</v>
      </c>
      <c r="G17">
        <f t="shared" si="3"/>
        <v>55.000000000000007</v>
      </c>
      <c r="H17">
        <f t="shared" si="4"/>
        <v>5.5019999999999998</v>
      </c>
      <c r="I17">
        <f t="shared" si="5"/>
        <v>137.54999999999998</v>
      </c>
      <c r="J17">
        <f t="shared" si="6"/>
        <v>12.837999999999999</v>
      </c>
      <c r="K17">
        <f t="shared" si="7"/>
        <v>320.95</v>
      </c>
      <c r="N17">
        <v>1.9650000000000001</v>
      </c>
      <c r="O17">
        <f t="shared" si="8"/>
        <v>49.125</v>
      </c>
      <c r="R17">
        <v>2.681</v>
      </c>
      <c r="S17">
        <f t="shared" si="9"/>
        <v>67.025000000000006</v>
      </c>
    </row>
    <row r="18" spans="2:19" x14ac:dyDescent="0.25">
      <c r="B18" s="33">
        <f t="shared" si="0"/>
        <v>151025</v>
      </c>
      <c r="C18" s="28">
        <f t="shared" si="1"/>
        <v>25</v>
      </c>
      <c r="D18" s="28">
        <v>21.885999999999999</v>
      </c>
      <c r="E18" s="28">
        <f t="shared" si="2"/>
        <v>547.15</v>
      </c>
      <c r="F18">
        <v>2.2000000000000002</v>
      </c>
      <c r="G18">
        <f t="shared" si="3"/>
        <v>55.000000000000007</v>
      </c>
      <c r="H18">
        <f t="shared" si="4"/>
        <v>5.9058000000000002</v>
      </c>
      <c r="I18">
        <f t="shared" si="5"/>
        <v>147.64500000000001</v>
      </c>
      <c r="J18">
        <f t="shared" si="6"/>
        <v>13.780199999999999</v>
      </c>
      <c r="K18">
        <f t="shared" si="7"/>
        <v>344.505</v>
      </c>
      <c r="N18">
        <v>1.9650000000000001</v>
      </c>
      <c r="O18">
        <f t="shared" si="8"/>
        <v>49.125</v>
      </c>
      <c r="R18">
        <v>2.681</v>
      </c>
      <c r="S18">
        <f t="shared" si="9"/>
        <v>67.025000000000006</v>
      </c>
    </row>
    <row r="19" spans="2:19" x14ac:dyDescent="0.25">
      <c r="B19" s="33">
        <f t="shared" si="0"/>
        <v>151050</v>
      </c>
      <c r="C19" s="28">
        <f t="shared" si="1"/>
        <v>25</v>
      </c>
      <c r="D19" s="28">
        <v>21.454999999999998</v>
      </c>
      <c r="E19" s="28">
        <f t="shared" si="2"/>
        <v>536.375</v>
      </c>
      <c r="F19">
        <v>2.2000000000000002</v>
      </c>
      <c r="G19">
        <f t="shared" si="3"/>
        <v>55.000000000000007</v>
      </c>
      <c r="H19">
        <f t="shared" si="4"/>
        <v>5.7764999999999995</v>
      </c>
      <c r="I19">
        <f t="shared" si="5"/>
        <v>144.41249999999999</v>
      </c>
      <c r="J19">
        <f t="shared" si="6"/>
        <v>13.478499999999999</v>
      </c>
      <c r="K19">
        <f t="shared" si="7"/>
        <v>336.96249999999998</v>
      </c>
      <c r="N19">
        <v>1.9650000000000001</v>
      </c>
      <c r="O19">
        <f t="shared" si="8"/>
        <v>49.125</v>
      </c>
      <c r="R19">
        <v>2.681</v>
      </c>
      <c r="S19">
        <f t="shared" si="9"/>
        <v>67.025000000000006</v>
      </c>
    </row>
    <row r="20" spans="2:19" x14ac:dyDescent="0.25">
      <c r="B20" s="33">
        <f t="shared" si="0"/>
        <v>151075</v>
      </c>
      <c r="C20" s="28">
        <f t="shared" si="1"/>
        <v>25</v>
      </c>
      <c r="D20" s="28">
        <v>21.044</v>
      </c>
      <c r="E20" s="28">
        <f t="shared" si="2"/>
        <v>526.1</v>
      </c>
      <c r="F20">
        <v>2.2000000000000002</v>
      </c>
      <c r="G20">
        <f t="shared" si="3"/>
        <v>55.000000000000007</v>
      </c>
      <c r="H20">
        <f t="shared" si="4"/>
        <v>5.6532</v>
      </c>
      <c r="I20">
        <f t="shared" si="5"/>
        <v>141.33000000000001</v>
      </c>
      <c r="J20">
        <f t="shared" si="6"/>
        <v>13.190799999999999</v>
      </c>
      <c r="K20">
        <f t="shared" si="7"/>
        <v>329.77</v>
      </c>
      <c r="N20">
        <v>1.9650000000000001</v>
      </c>
      <c r="O20">
        <f t="shared" si="8"/>
        <v>49.125</v>
      </c>
      <c r="R20">
        <v>2.681</v>
      </c>
      <c r="S20">
        <f t="shared" si="9"/>
        <v>67.025000000000006</v>
      </c>
    </row>
    <row r="21" spans="2:19" x14ac:dyDescent="0.25">
      <c r="B21" s="33">
        <f t="shared" si="0"/>
        <v>151100</v>
      </c>
      <c r="C21" s="28">
        <f t="shared" si="1"/>
        <v>25</v>
      </c>
      <c r="D21" s="28">
        <v>20.09</v>
      </c>
      <c r="E21" s="28">
        <f t="shared" si="2"/>
        <v>502.25</v>
      </c>
      <c r="F21">
        <v>2.2000000000000002</v>
      </c>
      <c r="G21">
        <f t="shared" si="3"/>
        <v>55.000000000000007</v>
      </c>
      <c r="H21">
        <f t="shared" si="4"/>
        <v>5.367</v>
      </c>
      <c r="I21">
        <f t="shared" si="5"/>
        <v>134.17500000000001</v>
      </c>
      <c r="J21">
        <f t="shared" si="6"/>
        <v>12.523</v>
      </c>
      <c r="K21">
        <f t="shared" si="7"/>
        <v>313.07499999999999</v>
      </c>
      <c r="N21">
        <v>1.9650000000000001</v>
      </c>
      <c r="O21">
        <f t="shared" si="8"/>
        <v>49.125</v>
      </c>
      <c r="R21">
        <v>2.681</v>
      </c>
      <c r="S21">
        <f t="shared" si="9"/>
        <v>67.025000000000006</v>
      </c>
    </row>
    <row r="22" spans="2:19" x14ac:dyDescent="0.25">
      <c r="B22" s="33">
        <f t="shared" si="0"/>
        <v>151125</v>
      </c>
      <c r="C22" s="28">
        <f t="shared" si="1"/>
        <v>25</v>
      </c>
      <c r="D22" s="28">
        <v>18.603000000000002</v>
      </c>
      <c r="E22" s="28">
        <f t="shared" si="2"/>
        <v>465.07500000000005</v>
      </c>
      <c r="F22">
        <v>2.2000000000000002</v>
      </c>
      <c r="G22">
        <f t="shared" si="3"/>
        <v>55.000000000000007</v>
      </c>
      <c r="H22">
        <f t="shared" si="4"/>
        <v>4.9209000000000005</v>
      </c>
      <c r="I22">
        <f t="shared" si="5"/>
        <v>123.02250000000001</v>
      </c>
      <c r="J22">
        <f t="shared" si="6"/>
        <v>11.482100000000001</v>
      </c>
      <c r="K22">
        <f t="shared" si="7"/>
        <v>287.05250000000001</v>
      </c>
      <c r="N22">
        <v>1.9650000000000001</v>
      </c>
      <c r="O22">
        <f t="shared" si="8"/>
        <v>49.125</v>
      </c>
      <c r="R22">
        <v>2.681</v>
      </c>
      <c r="S22">
        <f t="shared" si="9"/>
        <v>67.025000000000006</v>
      </c>
    </row>
    <row r="23" spans="2:19" x14ac:dyDescent="0.25">
      <c r="B23" s="33">
        <f t="shared" si="0"/>
        <v>151150</v>
      </c>
      <c r="C23" s="28">
        <f t="shared" si="1"/>
        <v>25</v>
      </c>
      <c r="D23" s="28">
        <v>22.866</v>
      </c>
      <c r="E23" s="28">
        <f t="shared" si="2"/>
        <v>571.65</v>
      </c>
      <c r="F23">
        <v>2.2000000000000002</v>
      </c>
      <c r="G23">
        <f t="shared" si="3"/>
        <v>55.000000000000007</v>
      </c>
      <c r="H23">
        <f t="shared" si="4"/>
        <v>6.1997999999999998</v>
      </c>
      <c r="I23">
        <f t="shared" si="5"/>
        <v>154.995</v>
      </c>
      <c r="J23">
        <f t="shared" si="6"/>
        <v>14.466199999999999</v>
      </c>
      <c r="K23">
        <f t="shared" si="7"/>
        <v>361.65499999999997</v>
      </c>
      <c r="N23">
        <v>1.9650000000000001</v>
      </c>
      <c r="O23">
        <f t="shared" si="8"/>
        <v>49.125</v>
      </c>
      <c r="R23">
        <v>2.681</v>
      </c>
      <c r="S23">
        <f t="shared" si="9"/>
        <v>67.025000000000006</v>
      </c>
    </row>
    <row r="24" spans="2:19" x14ac:dyDescent="0.25">
      <c r="B24" s="33">
        <f t="shared" si="0"/>
        <v>151175</v>
      </c>
      <c r="C24" s="28">
        <f t="shared" si="1"/>
        <v>25</v>
      </c>
      <c r="D24" s="28">
        <v>21.081</v>
      </c>
      <c r="E24" s="28">
        <f t="shared" si="2"/>
        <v>527.02499999999998</v>
      </c>
      <c r="F24">
        <v>2.2000000000000002</v>
      </c>
      <c r="G24">
        <f t="shared" si="3"/>
        <v>55.000000000000007</v>
      </c>
      <c r="H24">
        <f t="shared" si="4"/>
        <v>5.6642999999999999</v>
      </c>
      <c r="I24">
        <f t="shared" si="5"/>
        <v>141.60749999999999</v>
      </c>
      <c r="J24">
        <f t="shared" si="6"/>
        <v>13.216699999999999</v>
      </c>
      <c r="K24">
        <f t="shared" si="7"/>
        <v>330.41749999999996</v>
      </c>
      <c r="N24">
        <v>1.9650000000000001</v>
      </c>
      <c r="O24">
        <f t="shared" si="8"/>
        <v>49.125</v>
      </c>
      <c r="R24">
        <v>2.681</v>
      </c>
      <c r="S24">
        <f t="shared" si="9"/>
        <v>67.025000000000006</v>
      </c>
    </row>
    <row r="25" spans="2:19" x14ac:dyDescent="0.25">
      <c r="B25" s="33">
        <f t="shared" si="0"/>
        <v>151200</v>
      </c>
      <c r="C25" s="28">
        <f t="shared" si="1"/>
        <v>25</v>
      </c>
      <c r="D25" s="28">
        <v>19.72</v>
      </c>
      <c r="E25" s="28">
        <f t="shared" si="2"/>
        <v>493</v>
      </c>
      <c r="F25">
        <v>2.2000000000000002</v>
      </c>
      <c r="G25">
        <f t="shared" si="3"/>
        <v>55.000000000000007</v>
      </c>
      <c r="H25">
        <f t="shared" si="4"/>
        <v>5.2559999999999993</v>
      </c>
      <c r="I25">
        <f t="shared" si="5"/>
        <v>131.39999999999998</v>
      </c>
      <c r="J25">
        <f t="shared" si="6"/>
        <v>12.263999999999999</v>
      </c>
      <c r="K25">
        <f t="shared" si="7"/>
        <v>306.59999999999997</v>
      </c>
      <c r="N25">
        <v>1.9650000000000001</v>
      </c>
      <c r="O25">
        <f t="shared" si="8"/>
        <v>49.125</v>
      </c>
      <c r="R25">
        <v>2.681</v>
      </c>
      <c r="S25">
        <f t="shared" si="9"/>
        <v>67.025000000000006</v>
      </c>
    </row>
    <row r="26" spans="2:19" x14ac:dyDescent="0.25">
      <c r="B26" s="33">
        <f t="shared" si="0"/>
        <v>151225</v>
      </c>
      <c r="C26" s="28">
        <f t="shared" si="1"/>
        <v>25</v>
      </c>
      <c r="D26" s="28">
        <v>18.670000000000002</v>
      </c>
      <c r="E26" s="28">
        <f t="shared" si="2"/>
        <v>466.75000000000006</v>
      </c>
      <c r="F26">
        <v>2.2000000000000002</v>
      </c>
      <c r="G26">
        <f t="shared" si="3"/>
        <v>55.000000000000007</v>
      </c>
      <c r="H26">
        <f t="shared" si="4"/>
        <v>4.9410000000000007</v>
      </c>
      <c r="I26">
        <f t="shared" si="5"/>
        <v>123.52500000000002</v>
      </c>
      <c r="J26">
        <f t="shared" si="6"/>
        <v>11.529000000000002</v>
      </c>
      <c r="K26">
        <f t="shared" si="7"/>
        <v>288.22500000000002</v>
      </c>
      <c r="N26">
        <v>1.9650000000000001</v>
      </c>
      <c r="O26">
        <f t="shared" si="8"/>
        <v>49.125</v>
      </c>
      <c r="R26">
        <v>2.617</v>
      </c>
      <c r="S26">
        <f t="shared" si="9"/>
        <v>65.424999999999997</v>
      </c>
    </row>
    <row r="27" spans="2:19" x14ac:dyDescent="0.25">
      <c r="B27" s="33">
        <f t="shared" si="0"/>
        <v>151250</v>
      </c>
      <c r="C27" s="28">
        <f t="shared" si="1"/>
        <v>25</v>
      </c>
      <c r="D27" s="28">
        <v>17.869</v>
      </c>
      <c r="E27" s="28">
        <f t="shared" si="2"/>
        <v>446.72500000000002</v>
      </c>
      <c r="F27">
        <v>2.2000000000000002</v>
      </c>
      <c r="G27">
        <f t="shared" si="3"/>
        <v>55.000000000000007</v>
      </c>
      <c r="H27">
        <f t="shared" si="4"/>
        <v>4.7007000000000003</v>
      </c>
      <c r="I27">
        <f t="shared" si="5"/>
        <v>117.51750000000001</v>
      </c>
      <c r="J27">
        <f t="shared" si="6"/>
        <v>10.968299999999999</v>
      </c>
      <c r="K27">
        <f t="shared" si="7"/>
        <v>274.20749999999998</v>
      </c>
      <c r="N27">
        <v>1.9650000000000001</v>
      </c>
      <c r="O27">
        <f t="shared" si="8"/>
        <v>49.125</v>
      </c>
      <c r="R27">
        <v>2.617</v>
      </c>
      <c r="S27">
        <f t="shared" si="9"/>
        <v>65.424999999999997</v>
      </c>
    </row>
    <row r="28" spans="2:19" x14ac:dyDescent="0.25">
      <c r="B28" s="33">
        <f t="shared" si="0"/>
        <v>151275</v>
      </c>
      <c r="C28" s="28">
        <f t="shared" si="1"/>
        <v>25</v>
      </c>
      <c r="D28" s="28">
        <v>16.675000000000001</v>
      </c>
      <c r="E28" s="28">
        <f t="shared" si="2"/>
        <v>416.875</v>
      </c>
      <c r="F28">
        <v>2.2000000000000002</v>
      </c>
      <c r="G28">
        <f t="shared" si="3"/>
        <v>55.000000000000007</v>
      </c>
      <c r="H28">
        <f t="shared" si="4"/>
        <v>4.3425000000000002</v>
      </c>
      <c r="I28">
        <f t="shared" si="5"/>
        <v>108.5625</v>
      </c>
      <c r="J28">
        <f t="shared" si="6"/>
        <v>10.1325</v>
      </c>
      <c r="K28">
        <f t="shared" si="7"/>
        <v>253.3125</v>
      </c>
      <c r="N28">
        <v>1.9650000000000001</v>
      </c>
      <c r="O28">
        <f t="shared" si="8"/>
        <v>49.125</v>
      </c>
      <c r="R28">
        <v>2.617</v>
      </c>
      <c r="S28">
        <f t="shared" si="9"/>
        <v>65.424999999999997</v>
      </c>
    </row>
    <row r="29" spans="2:19" x14ac:dyDescent="0.25">
      <c r="B29" s="33">
        <f t="shared" si="0"/>
        <v>151300</v>
      </c>
      <c r="C29" s="28">
        <f t="shared" si="1"/>
        <v>25</v>
      </c>
      <c r="D29" s="28">
        <v>15.420999999999999</v>
      </c>
      <c r="E29" s="28">
        <f t="shared" si="2"/>
        <v>385.52499999999998</v>
      </c>
      <c r="F29">
        <v>2.2000000000000002</v>
      </c>
      <c r="G29">
        <f t="shared" si="3"/>
        <v>55.000000000000007</v>
      </c>
      <c r="H29">
        <f t="shared" si="4"/>
        <v>3.9662999999999999</v>
      </c>
      <c r="I29">
        <f t="shared" si="5"/>
        <v>99.157499999999999</v>
      </c>
      <c r="J29">
        <f t="shared" si="6"/>
        <v>9.2546999999999997</v>
      </c>
      <c r="K29">
        <f t="shared" si="7"/>
        <v>231.36750000000001</v>
      </c>
      <c r="N29">
        <v>1.9650000000000001</v>
      </c>
      <c r="O29">
        <f>(C29-12.5)*N29</f>
        <v>24.5625</v>
      </c>
      <c r="R29">
        <v>2.617</v>
      </c>
      <c r="S29">
        <f t="shared" si="9"/>
        <v>65.424999999999997</v>
      </c>
    </row>
    <row r="30" spans="2:19" x14ac:dyDescent="0.25">
      <c r="B30" s="33">
        <f t="shared" si="0"/>
        <v>151325</v>
      </c>
      <c r="C30" s="28">
        <f t="shared" si="1"/>
        <v>25</v>
      </c>
      <c r="D30" s="28">
        <v>15.592000000000001</v>
      </c>
      <c r="E30" s="28">
        <f t="shared" si="2"/>
        <v>389.8</v>
      </c>
      <c r="F30">
        <v>2.2000000000000002</v>
      </c>
      <c r="G30">
        <f t="shared" si="3"/>
        <v>55.000000000000007</v>
      </c>
      <c r="H30">
        <f t="shared" si="4"/>
        <v>4.0175999999999998</v>
      </c>
      <c r="I30">
        <f t="shared" si="5"/>
        <v>100.44</v>
      </c>
      <c r="J30">
        <f t="shared" si="6"/>
        <v>9.3743999999999996</v>
      </c>
      <c r="K30">
        <f t="shared" si="7"/>
        <v>234.35999999999999</v>
      </c>
      <c r="N30">
        <v>1.946</v>
      </c>
      <c r="O30">
        <f>(C30+12.5)*N30</f>
        <v>72.974999999999994</v>
      </c>
      <c r="P30">
        <v>2.9359999999999999</v>
      </c>
      <c r="Q30">
        <f>(C30+12.5)*P30</f>
        <v>110.1</v>
      </c>
      <c r="R30">
        <v>2.617</v>
      </c>
      <c r="S30">
        <f t="shared" si="9"/>
        <v>65.424999999999997</v>
      </c>
    </row>
    <row r="31" spans="2:19" x14ac:dyDescent="0.25">
      <c r="B31" s="33">
        <f t="shared" si="0"/>
        <v>151350</v>
      </c>
      <c r="C31" s="28">
        <f t="shared" si="1"/>
        <v>25</v>
      </c>
      <c r="D31" s="28">
        <v>12.608000000000001</v>
      </c>
      <c r="E31" s="28">
        <f t="shared" si="2"/>
        <v>315.2</v>
      </c>
      <c r="F31">
        <v>2.2000000000000002</v>
      </c>
      <c r="G31">
        <f t="shared" si="3"/>
        <v>55.000000000000007</v>
      </c>
      <c r="H31">
        <f t="shared" si="4"/>
        <v>3.1224000000000003</v>
      </c>
      <c r="I31">
        <f t="shared" si="5"/>
        <v>78.06</v>
      </c>
      <c r="J31">
        <f t="shared" si="6"/>
        <v>7.2856000000000005</v>
      </c>
      <c r="K31">
        <f t="shared" si="7"/>
        <v>182.14000000000001</v>
      </c>
      <c r="N31">
        <v>1.946</v>
      </c>
      <c r="O31">
        <f t="shared" si="8"/>
        <v>48.65</v>
      </c>
      <c r="P31">
        <v>2.9359999999999999</v>
      </c>
      <c r="Q31">
        <f t="shared" ref="Q31:Q33" si="10">C31*P31</f>
        <v>73.400000000000006</v>
      </c>
      <c r="R31">
        <v>2.617</v>
      </c>
      <c r="S31">
        <f t="shared" si="9"/>
        <v>65.424999999999997</v>
      </c>
    </row>
    <row r="32" spans="2:19" x14ac:dyDescent="0.25">
      <c r="B32" s="33">
        <f t="shared" si="0"/>
        <v>151375</v>
      </c>
      <c r="C32" s="28">
        <f t="shared" si="1"/>
        <v>25</v>
      </c>
      <c r="D32" s="28">
        <v>10.141999999999999</v>
      </c>
      <c r="E32" s="28">
        <f t="shared" si="2"/>
        <v>253.54999999999998</v>
      </c>
      <c r="F32">
        <v>2.2000000000000002</v>
      </c>
      <c r="G32">
        <f t="shared" si="3"/>
        <v>55.000000000000007</v>
      </c>
      <c r="H32">
        <f t="shared" si="4"/>
        <v>2.3825999999999996</v>
      </c>
      <c r="I32">
        <f t="shared" si="5"/>
        <v>59.564999999999991</v>
      </c>
      <c r="J32">
        <f t="shared" si="6"/>
        <v>5.5593999999999992</v>
      </c>
      <c r="K32">
        <f t="shared" si="7"/>
        <v>138.98499999999999</v>
      </c>
      <c r="N32">
        <v>1.946</v>
      </c>
      <c r="O32">
        <f t="shared" ref="O32:O33" si="11">C32*N32</f>
        <v>48.65</v>
      </c>
      <c r="P32">
        <v>2.9359999999999999</v>
      </c>
      <c r="Q32">
        <f t="shared" si="10"/>
        <v>73.400000000000006</v>
      </c>
      <c r="R32">
        <v>2.617</v>
      </c>
      <c r="S32">
        <f t="shared" si="9"/>
        <v>65.424999999999997</v>
      </c>
    </row>
    <row r="33" spans="1:19" x14ac:dyDescent="0.25">
      <c r="B33" s="33">
        <f t="shared" si="0"/>
        <v>151400</v>
      </c>
      <c r="C33" s="28">
        <f t="shared" si="1"/>
        <v>25</v>
      </c>
      <c r="D33" s="28">
        <v>10.528</v>
      </c>
      <c r="E33" s="28">
        <f t="shared" si="2"/>
        <v>263.2</v>
      </c>
      <c r="F33">
        <v>2.2000000000000002</v>
      </c>
      <c r="G33">
        <f t="shared" si="3"/>
        <v>55.000000000000007</v>
      </c>
      <c r="H33">
        <f t="shared" si="4"/>
        <v>2.4983999999999997</v>
      </c>
      <c r="I33">
        <f t="shared" si="5"/>
        <v>62.459999999999994</v>
      </c>
      <c r="J33">
        <f t="shared" si="6"/>
        <v>5.8295999999999992</v>
      </c>
      <c r="K33">
        <f t="shared" si="7"/>
        <v>145.73999999999998</v>
      </c>
      <c r="N33">
        <v>1.946</v>
      </c>
      <c r="O33">
        <f t="shared" si="11"/>
        <v>48.65</v>
      </c>
      <c r="P33">
        <v>2.9359999999999999</v>
      </c>
      <c r="Q33">
        <f t="shared" si="10"/>
        <v>73.400000000000006</v>
      </c>
      <c r="R33">
        <v>2.617</v>
      </c>
      <c r="S33">
        <f t="shared" si="9"/>
        <v>65.424999999999997</v>
      </c>
    </row>
    <row r="34" spans="1:19" x14ac:dyDescent="0.25">
      <c r="B34" s="33">
        <f t="shared" si="0"/>
        <v>151425</v>
      </c>
      <c r="C34" s="28">
        <f t="shared" si="1"/>
        <v>25</v>
      </c>
      <c r="D34" s="28">
        <v>10.585000000000001</v>
      </c>
      <c r="E34" s="28">
        <f t="shared" si="2"/>
        <v>264.625</v>
      </c>
      <c r="F34">
        <v>2.2000000000000002</v>
      </c>
      <c r="G34">
        <f t="shared" si="3"/>
        <v>55.000000000000007</v>
      </c>
      <c r="H34">
        <f t="shared" si="4"/>
        <v>2.5155000000000003</v>
      </c>
      <c r="I34">
        <f t="shared" si="5"/>
        <v>62.88750000000001</v>
      </c>
      <c r="J34">
        <f t="shared" si="6"/>
        <v>5.8695000000000004</v>
      </c>
      <c r="K34">
        <f t="shared" si="7"/>
        <v>146.73750000000001</v>
      </c>
      <c r="N34">
        <v>1.946</v>
      </c>
      <c r="O34">
        <f>(C34-7.5)*N34</f>
        <v>34.055</v>
      </c>
      <c r="P34">
        <v>2.9359999999999999</v>
      </c>
      <c r="Q34">
        <f>(C34-7.5)*P34</f>
        <v>51.379999999999995</v>
      </c>
      <c r="R34">
        <v>2.617</v>
      </c>
      <c r="S34">
        <f t="shared" si="9"/>
        <v>65.424999999999997</v>
      </c>
    </row>
    <row r="35" spans="1:19" x14ac:dyDescent="0.25">
      <c r="B35" s="33">
        <v>151450</v>
      </c>
      <c r="C35" s="28"/>
    </row>
    <row r="36" spans="1:19" x14ac:dyDescent="0.25">
      <c r="E36" s="28">
        <f>SUM(SUM(E5:E34))</f>
        <v>11770.8</v>
      </c>
      <c r="G36" s="28">
        <f>SUM(SUM(G5:G34))</f>
        <v>1650.0000000000002</v>
      </c>
      <c r="I36" s="28">
        <f>SUM(SUM(I5:I34))</f>
        <v>3036.24</v>
      </c>
      <c r="K36" s="28">
        <f>SUM(SUM(K5:K34))</f>
        <v>7084.5599999999995</v>
      </c>
      <c r="O36" s="28">
        <f>SUM(SUM(O5:O34))</f>
        <v>1456.5425000000002</v>
      </c>
      <c r="Q36" s="28">
        <f>SUM(SUM(Q5:Q34))</f>
        <v>381.67999999999995</v>
      </c>
      <c r="S36" s="28">
        <f>SUM(SUM(S5:S34))</f>
        <v>1996.35</v>
      </c>
    </row>
    <row r="37" spans="1:19" x14ac:dyDescent="0.25">
      <c r="A37" t="s">
        <v>37</v>
      </c>
    </row>
    <row r="38" spans="1:19" x14ac:dyDescent="0.25">
      <c r="A38" t="s">
        <v>39</v>
      </c>
      <c r="B38" s="33" t="s">
        <v>38</v>
      </c>
      <c r="C38" t="s">
        <v>40</v>
      </c>
      <c r="D38" s="28" t="s">
        <v>44</v>
      </c>
      <c r="F38" t="s">
        <v>45</v>
      </c>
    </row>
    <row r="39" spans="1:19" x14ac:dyDescent="0.25">
      <c r="A39">
        <f>3.1416*0.25*0.25</f>
        <v>0.19635</v>
      </c>
      <c r="B39" s="33">
        <v>2</v>
      </c>
      <c r="C39">
        <v>50</v>
      </c>
      <c r="D39" s="28">
        <f>A39*B39*C39</f>
        <v>19.634999999999998</v>
      </c>
      <c r="E39" s="28">
        <f>3.1416*0.35*0.35</f>
        <v>0.38484599999999991</v>
      </c>
      <c r="F39">
        <f>E39*B39*C39</f>
        <v>38.484599999999993</v>
      </c>
    </row>
    <row r="40" spans="1:19" x14ac:dyDescent="0.25">
      <c r="A40">
        <f t="shared" ref="A40:A47" si="12">3.1416*0.25*0.25</f>
        <v>0.19635</v>
      </c>
      <c r="B40" s="33">
        <v>4</v>
      </c>
      <c r="C40">
        <v>131</v>
      </c>
      <c r="D40" s="28">
        <f t="shared" ref="D40:D47" si="13">A40*B40*C40</f>
        <v>102.8874</v>
      </c>
      <c r="E40" s="28">
        <f t="shared" ref="E40:E47" si="14">3.1416*0.35*0.35</f>
        <v>0.38484599999999991</v>
      </c>
      <c r="F40">
        <f t="shared" ref="F40:F47" si="15">E40*B40*C40</f>
        <v>201.65930399999996</v>
      </c>
    </row>
    <row r="41" spans="1:19" x14ac:dyDescent="0.25">
      <c r="A41">
        <f t="shared" si="12"/>
        <v>0.19635</v>
      </c>
      <c r="B41" s="33">
        <v>5</v>
      </c>
      <c r="C41">
        <v>105</v>
      </c>
      <c r="D41" s="28">
        <f t="shared" si="13"/>
        <v>103.08374999999999</v>
      </c>
      <c r="E41" s="28">
        <f t="shared" si="14"/>
        <v>0.38484599999999991</v>
      </c>
      <c r="F41">
        <f t="shared" si="15"/>
        <v>202.04414999999997</v>
      </c>
    </row>
    <row r="42" spans="1:19" x14ac:dyDescent="0.25">
      <c r="A42">
        <f t="shared" si="12"/>
        <v>0.19635</v>
      </c>
      <c r="B42" s="33">
        <v>5</v>
      </c>
      <c r="C42">
        <v>105</v>
      </c>
      <c r="D42" s="28">
        <f t="shared" si="13"/>
        <v>103.08374999999999</v>
      </c>
      <c r="E42" s="28">
        <f t="shared" si="14"/>
        <v>0.38484599999999991</v>
      </c>
      <c r="F42">
        <f t="shared" si="15"/>
        <v>202.04414999999997</v>
      </c>
    </row>
    <row r="43" spans="1:19" x14ac:dyDescent="0.25">
      <c r="A43">
        <f t="shared" si="12"/>
        <v>0.19635</v>
      </c>
      <c r="B43" s="33">
        <v>6</v>
      </c>
      <c r="C43">
        <v>385</v>
      </c>
      <c r="D43" s="28">
        <f t="shared" si="13"/>
        <v>453.56849999999997</v>
      </c>
      <c r="E43" s="28">
        <f t="shared" si="14"/>
        <v>0.38484599999999991</v>
      </c>
      <c r="F43">
        <f t="shared" si="15"/>
        <v>888.99425999999971</v>
      </c>
    </row>
    <row r="44" spans="1:19" x14ac:dyDescent="0.25">
      <c r="A44">
        <f t="shared" si="12"/>
        <v>0.19635</v>
      </c>
      <c r="B44" s="33">
        <v>5</v>
      </c>
      <c r="C44">
        <v>423</v>
      </c>
      <c r="D44" s="28">
        <f t="shared" si="13"/>
        <v>415.28025000000002</v>
      </c>
      <c r="E44" s="28">
        <f t="shared" si="14"/>
        <v>0.38484599999999991</v>
      </c>
      <c r="F44">
        <f t="shared" si="15"/>
        <v>813.94928999999991</v>
      </c>
    </row>
    <row r="45" spans="1:19" x14ac:dyDescent="0.25">
      <c r="A45">
        <f t="shared" si="12"/>
        <v>0.19635</v>
      </c>
      <c r="B45" s="33">
        <v>6</v>
      </c>
      <c r="C45">
        <v>517</v>
      </c>
      <c r="D45" s="28">
        <f t="shared" si="13"/>
        <v>609.07769999999994</v>
      </c>
      <c r="E45" s="28">
        <f t="shared" si="14"/>
        <v>0.38484599999999991</v>
      </c>
      <c r="F45">
        <f t="shared" si="15"/>
        <v>1193.7922919999996</v>
      </c>
    </row>
    <row r="46" spans="1:19" x14ac:dyDescent="0.25">
      <c r="A46">
        <f t="shared" si="12"/>
        <v>0.19635</v>
      </c>
      <c r="B46" s="33">
        <v>7</v>
      </c>
      <c r="C46">
        <v>369</v>
      </c>
      <c r="D46" s="28">
        <f t="shared" si="13"/>
        <v>507.17204999999996</v>
      </c>
      <c r="E46" s="28">
        <f t="shared" si="14"/>
        <v>0.38484599999999991</v>
      </c>
      <c r="F46">
        <f t="shared" si="15"/>
        <v>994.05721799999969</v>
      </c>
    </row>
    <row r="47" spans="1:19" x14ac:dyDescent="0.25">
      <c r="A47">
        <f t="shared" si="12"/>
        <v>0.19635</v>
      </c>
      <c r="B47" s="33">
        <v>7</v>
      </c>
      <c r="C47">
        <v>264</v>
      </c>
      <c r="D47" s="28">
        <f t="shared" si="13"/>
        <v>362.85480000000001</v>
      </c>
      <c r="E47" s="28">
        <f t="shared" si="14"/>
        <v>0.38484599999999991</v>
      </c>
      <c r="F47">
        <f t="shared" si="15"/>
        <v>711.19540799999982</v>
      </c>
    </row>
    <row r="48" spans="1:19" x14ac:dyDescent="0.25">
      <c r="D48" s="31">
        <f>SUM(SUM(D39:D47))</f>
        <v>2676.6432</v>
      </c>
      <c r="E48" s="31"/>
      <c r="F48" s="31">
        <f>SUM(SUM(F39:F47))</f>
        <v>5246.2206719999986</v>
      </c>
    </row>
  </sheetData>
  <mergeCells count="9">
    <mergeCell ref="N2:O2"/>
    <mergeCell ref="P2:Q2"/>
    <mergeCell ref="R2:S2"/>
    <mergeCell ref="D2:E2"/>
    <mergeCell ref="F2:G2"/>
    <mergeCell ref="H2:I2"/>
    <mergeCell ref="J2:K2"/>
    <mergeCell ref="L2:M2"/>
    <mergeCell ref="D1:M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SGJW Hradec Králové, spol. s 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Dvořáček</dc:creator>
  <cp:lastModifiedBy>Dvořáček Tomáš</cp:lastModifiedBy>
  <dcterms:created xsi:type="dcterms:W3CDTF">2014-10-31T12:50:59Z</dcterms:created>
  <dcterms:modified xsi:type="dcterms:W3CDTF">2018-01-12T10:35:20Z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ddinCustomData0000">
    <vt:lpwstr>&lt;AddinData version="1.0"&gt;&lt;Worksheets&gt;&lt;Worksheet Name="List1"&gt;&lt;Controls /&gt;&lt;/Worksheet&gt;&lt;Worksheet Name="List2"&gt;&lt;Controls /&gt;&lt;/Worksheet&gt;&lt;Worksheet Name="List3"&gt;&lt;Controls /&gt;&lt;/Worksheet&gt;&lt;/Worksheets&gt;&lt;/AddinData&gt;</vt:lpwstr>
  </property>
</Properties>
</file>