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SO 201" sheetId="2" r:id="rId2"/>
    <sheet name="SO 98-98" sheetId="3" r:id="rId3"/>
  </sheets>
  <definedNames>
    <definedName name="_xlnm.Print_Area" localSheetId="2">'SO 98-98'!$B$1:$I$41</definedName>
  </definedNames>
  <calcPr fullCalcOnLoad="1"/>
</workbook>
</file>

<file path=xl/sharedStrings.xml><?xml version="1.0" encoding="utf-8"?>
<sst xmlns="http://schemas.openxmlformats.org/spreadsheetml/2006/main" count="1046" uniqueCount="392">
  <si>
    <t>ASPE10</t>
  </si>
  <si>
    <t>S</t>
  </si>
  <si>
    <t>Příloha k formuláři pro ocenění nabídky</t>
  </si>
  <si>
    <t>Stavba:</t>
  </si>
  <si>
    <t>0211</t>
  </si>
  <si>
    <t>Lipnická - Ocelkova</t>
  </si>
  <si>
    <t>O</t>
  </si>
  <si>
    <t>Rozpočet:</t>
  </si>
  <si>
    <t>3</t>
  </si>
  <si>
    <t>2</t>
  </si>
  <si>
    <t>SO 201</t>
  </si>
  <si>
    <t>Železniční most přes ul. Ocelkova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</si>
  <si>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</si>
  <si>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</si>
  <si>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</si>
  <si>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</si>
  <si>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</si>
  <si>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</si>
  <si>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</si>
  <si>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</si>
  <si>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</si>
  <si>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</si>
  <si>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</si>
  <si>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</si>
  <si>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</si>
  <si>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</si>
  <si>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</si>
  <si>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</si>
  <si>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</si>
  <si>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</si>
  <si>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</si>
  <si>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</si>
  <si>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</si>
  <si>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POPLATKY ZA SKLÁDKU</t>
  </si>
  <si>
    <t>T</t>
  </si>
  <si>
    <t>PP</t>
  </si>
  <si>
    <t/>
  </si>
  <si>
    <t>VV</t>
  </si>
  <si>
    <t>zemina z výkopů (třída I + třída II - obsyp kuželů) 
2,0*(2 381,393 + 597,365 - 379,200) =5 199,116 [A] 
zemina z pilot 
2,0*24*7,5*0,45^2*3,14=228,906 [B] 
Celkem: A+B=5 428,022 [C]</t>
  </si>
  <si>
    <t>TS</t>
  </si>
  <si>
    <t>zahrnuje veškeré poplatky provozovateli skládky související s uložením odpadu na skládce.</t>
  </si>
  <si>
    <t>suť z bourání kamenných konstrukcí 
387,816*2,3=891,977 [A]</t>
  </si>
  <si>
    <t>suť z bourání železobetonu 
39,510*2,5=98,775 [A]</t>
  </si>
  <si>
    <t>Zemní práce</t>
  </si>
  <si>
    <t>13173A</t>
  </si>
  <si>
    <t>HLOUBENÍ JAM ZAPAŽ I NEPAŽ TŘ. I - BEZ DOPRAVY</t>
  </si>
  <si>
    <t>M3</t>
  </si>
  <si>
    <t>20,3*(141,31-6*4)=2 381,393 [A]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</si>
  <si>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</si>
  <si>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13173B</t>
  </si>
  <si>
    <t>HLOUBENÍ JAM ZAPAŽ I NEPAŽ TŘ. I - DOPRAVA</t>
  </si>
  <si>
    <t>M3KM</t>
  </si>
  <si>
    <t>odečtena zamina na svahové kužely před křídly 
(2381,393-379,200)*10=20 021,930 [A]</t>
  </si>
  <si>
    <t>Položka zahrnuje samostatnou dopravu zeminy. Množství se určí jako součin kubatutry [m3] a požadované vzdálenosti [km].</t>
  </si>
  <si>
    <t>13183A</t>
  </si>
  <si>
    <t>HLOUBENÍ JAM ZAPAŽ I NEPAŽ TŘ II - BEZ DOPRAVY</t>
  </si>
  <si>
    <t>32,29*(12,0+6,5)=597,365 [A]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</si>
  <si>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</si>
  <si>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7</t>
  </si>
  <si>
    <t>13183B</t>
  </si>
  <si>
    <t>HLOUBENÍ JAM ZAPAŽ I NEPAŽ TŘ. II - DOPRAVA</t>
  </si>
  <si>
    <t>597,365*10=5 973,650 [A]</t>
  </si>
  <si>
    <t>8</t>
  </si>
  <si>
    <t>17511</t>
  </si>
  <si>
    <t>OBSYP POTRUBÍ A OBJEKTŮ SE ZHUTNĚNÍM</t>
  </si>
  <si>
    <t>obsyp křídel 
4*4*23,7=379,200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</si>
  <si>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</si>
  <si>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18222</t>
  </si>
  <si>
    <t>ROZPROSTŘENÍ ORNICE VE SVAHU V TL DO 0,15M</t>
  </si>
  <si>
    <t>M2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</si>
  <si>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</si>
  <si>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</si>
  <si>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</si>
  <si>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</si>
  <si>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11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</si>
  <si>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</si>
  <si>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</si>
  <si>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</si>
  <si>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Základy</t>
  </si>
  <si>
    <t>12</t>
  </si>
  <si>
    <t>21263</t>
  </si>
  <si>
    <t>TRATIVODY KOMPLET Z TRUB Z PLAST HMOT DN DO 150MM</t>
  </si>
  <si>
    <t>M</t>
  </si>
  <si>
    <t>příčné drenáže za opěrami 
2*14,5=29,000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</si>
  <si>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</si>
  <si>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13</t>
  </si>
  <si>
    <t>14</t>
  </si>
  <si>
    <t>224314</t>
  </si>
  <si>
    <t>PILOTY Z PROST BETONU DO C25/30 (B30)</t>
  </si>
  <si>
    <t>položka zahrnuje:  
- dodání  čerstvého  betonu  (betonové  směsi)  požadované  kvality,  jeho  uložení  do požadovaného tvaru, konzistenci čerstvého betonu a způsobu hutnění, ošetření a ochranu betonu  
- zhotovení nepropustného, mrazuvzdorného betonu a betonu požadované trvanlivosti a 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betonu, včetně odbedňovacích a odskružovacích prostředků  
- podpěrné  konstr. (skruže) a lešení všech druhů pro bednění, uložení čerstvého betonu, výztuže a doplňkových konstr., vč. požadovaných otvorů, ochranných a bezpečnostních opatření a základů těchto konstrukcí a lešení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ztížení práce u kabelových a injektážních trubek a ostatních zařízení osazovaných do betonu  
- konstrukce betonových kloubů, upevnění kotevních prvků a doplňkových konstrukcí  
- nátěry zabraňující soudržnost betonu a bednění  
- výplň, těsnění  a tmelení spar a spojů  
- opatření  povrchů  betonu  izolací  proti zemní vlhkosti v částech, kde přijdou do styku se zeminou nebo kamenivem  
- případné zřízení spojovací vrstvy u základů  
- úpravy pro osazení zařízení ochrany konstrukce proti vlivu bludných proudů  
- objem betonu pro přebetonování a nadbetonování, který se nepřičítá ke stanovenému objemu výplně piloty  
- ukončení piloty pod ústím vrtu a vyplnění zbývající části sypaninou nebo kamenivem  
- odbourání a odstranění znehodnocené části výplně a úprava hlavy piloty před výstavbou další konstrukční části  
- zřízení výplně piloty pod hladinou vody  
- veškerý materiál, výrobky a polotovary, včetně mimostaveništní a vnitrostaveništní dopravy  
- nezahrnuje vrty</t>
  </si>
  <si>
    <t>15</t>
  </si>
  <si>
    <t>224325</t>
  </si>
  <si>
    <t>PILOTY ZE ŽELEZOBETONU C30/37</t>
  </si>
  <si>
    <t>C30/37 - XC2, XA3 
6*0,45^2*3,14*24=91,562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</si>
  <si>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  
- zhotovení nepropustného, mrazuvzdorného betonu a betonu požadované trvanlivosti a 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betonu, včetně odbedňovacích a odskružovacích prostředků  
- podpěrné  konstr. (skruže) a lešení všech druhů pro bednění, uložení čerstvého betonu, výztuže a doplňkových konstr., vč. požadovaných otvorů, ochranných a bezpečnostních opatření a základů těchto konstrukcí a lešení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upevnění kotevních prvků a doplňkových konstrukcí  
- nátěry zabraňující soudržnost betonu a bednění  
- výplň, těsnění  a tmelení spar a spojů  
- opatření  povrchů  betonu  izolací  proti zemní vlhkosti v částech, kde přijdou do styku se zeminou nebo kamenivem  
- případné zřízení spojovací vrstvy u základů  
- úpravy pro osazení zařízení ochrany konstrukce proti vlivu bludných proudů  
- objem betonu pro přebetonování a nadbetonování, který se nepřičítá ke stanovenému objemu výplně piloty  
- ukončení piloty pod ústím vrtu a vyplnění zbývající části sypaninou nebo kamenivem  
- odbourání a odstranění znehodnocené části výplně a úprava hlavy piloty před výstavbou další konstrukční části  
- zřízení výplně piloty pod hladinou vody  
- veškerý materiál, výrobky a polotovary, včetně mimostaveništní a vnitrostaveništní dopravy  
- nezahrnuje dodání a osazení výztuže, nezahrnuje vrty</t>
  </si>
  <si>
    <t>16</t>
  </si>
  <si>
    <t>224365</t>
  </si>
  <si>
    <t>VÝZTUŽ PILOT Z OCELI 10505, B500B</t>
  </si>
  <si>
    <t>viz příloha č. C.2.1.5</t>
  </si>
  <si>
    <t>položka zahrnuje:  
- veškerý materiál, výrobky a polotovary, včetně mimostaveništní a vnitrostaveništní dopravy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úpravy výztuže pro zřízení kotevních prvků, závěsných ok a doplňkových konstrukcí  
- veškerá opatření pro zajištění soudržnosti výztuže a betonu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  
- separaci výztuže  
- osazení měřících zařízení a úpravy pro ně  
- osazení měřících skříní nebo míst pro měření bludných proudů</t>
  </si>
  <si>
    <t>17</t>
  </si>
  <si>
    <t>22694</t>
  </si>
  <si>
    <t>ZÁPOROVÉ PAŽENÍ Z KOVU DOČASNÉ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</si>
  <si>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</si>
  <si>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18</t>
  </si>
  <si>
    <t>22695</t>
  </si>
  <si>
    <t>VÝDŘEVA ZÁPOROVÉHO PAŽENÍ DOČASNÁ (KUBATURA)</t>
  </si>
  <si>
    <t>položka zahrnuje osazení pažin bez ohledu na druh, jejich opotřebení a jejich odstranění</t>
  </si>
  <si>
    <t>19</t>
  </si>
  <si>
    <t>26173</t>
  </si>
  <si>
    <t>VRTY PRO KOTV, INJEKT, MIKROPIL NA POVR TŘ I A II D DO 150MM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</si>
  <si>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</si>
  <si>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20</t>
  </si>
  <si>
    <t>26175</t>
  </si>
  <si>
    <t>VRTY PRO KOTV, INJEKT, MIKROPIL NA POVR TŘ I A II D DO 300MM</t>
  </si>
  <si>
    <t>vrty pro osazení zápor 
výkres č. C.2.1.13.1</t>
  </si>
  <si>
    <t>21</t>
  </si>
  <si>
    <t>261913</t>
  </si>
  <si>
    <t>VRTY PRO KOTVENÍ A INJEKTÁŽ TŘ V A VI NA POVRCHU D DO 25MM</t>
  </si>
  <si>
    <t>vrty pro vlepenou výztuž pro dočasné zpevnění stávajících opěr v 1. etapě 
výkres č. C.2.1.13.1 
28*1,5=42,000 [A]</t>
  </si>
  <si>
    <t>22</t>
  </si>
  <si>
    <t>264741</t>
  </si>
  <si>
    <t>VRTY PRO PILOTY TŘ I A II D DO 1000MM</t>
  </si>
  <si>
    <t>průměr 900 mm, kromě dolních 2 m délky vrtu 
24*(7,5-2)=132,000 [A]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</si>
  <si>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</si>
  <si>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23</t>
  </si>
  <si>
    <t>264841</t>
  </si>
  <si>
    <t>VRTY PRO PILOTY TŘ III A IV D DO 1000MM</t>
  </si>
  <si>
    <t>průměr 900 mm, dolní 2 m délky vrtu 
24*2=48,000 [A]</t>
  </si>
  <si>
    <t>24</t>
  </si>
  <si>
    <t>272314</t>
  </si>
  <si>
    <t>ZÁKLADY Z PROSTÉHO BETONU DO C25/30</t>
  </si>
  <si>
    <t>základ pod svahovky C25/30 - XF1 
(7,43+7,5+7,65+5,38)*(0,80*0,30+0,15*0,095)=7,109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</si>
  <si>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</si>
  <si>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25</t>
  </si>
  <si>
    <t>272325</t>
  </si>
  <si>
    <t>ZÁKLADY ZE ŽELEZOBETONU DO C30/37</t>
  </si>
  <si>
    <t>základ ze železobetonu C30/37 - XF1, XC2, XA3 
2*2,45*14,42=70,658 [A]</t>
  </si>
  <si>
    <t>26</t>
  </si>
  <si>
    <t>272365</t>
  </si>
  <si>
    <t>VÝZTUŽ ZÁKLADŮ Z OCELI 10505, B500B</t>
  </si>
  <si>
    <t>viz příloha č. C.2.1.6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</si>
  <si>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</si>
  <si>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27</t>
  </si>
  <si>
    <t>285361</t>
  </si>
  <si>
    <t>KOTVENÍ NA POVRCHU Z BETONÁŘSKÉ VÝZTUŽE DL. DO 3M</t>
  </si>
  <si>
    <t>KUS</t>
  </si>
  <si>
    <t>vlepená výztuž pro dočasné zpevnění stávajících opěr v 1. etapě 
B500B profil 16 mm délky 1,5 m vlepený do vrtu 
výkres č. C.2.1.13.1</t>
  </si>
  <si>
    <t>položka zahrnuje dodávku předepsané kotvy, případně její protikorozní úpravu, její osazení do vrtu, zainjektování a napnutí, případně opěrné desky  
nezahrnuje vrty</t>
  </si>
  <si>
    <t>28</t>
  </si>
  <si>
    <t>285376</t>
  </si>
  <si>
    <t>KOTVENÍ NA POVRCHU Z PŘEDPÍNACÍ VÝZTUŽE DL. DO 8M</t>
  </si>
  <si>
    <t>29</t>
  </si>
  <si>
    <t>285378</t>
  </si>
  <si>
    <t>KOTVENÍ NA POVRCHU Z PŘEDPÍNACÍ VÝZTUŽE DL. DO 10M</t>
  </si>
  <si>
    <t>30</t>
  </si>
  <si>
    <t>285379</t>
  </si>
  <si>
    <t>PŘÍPLATEK ZA DALŠÍ 1M KOTVENÍ NA POVRCHU Z PŘEDPÍNACÍ VÝZTUŽE</t>
  </si>
  <si>
    <t>položka zahrnuje příplatek k ceně kotvy za další 1m přes 10m  
zahrnuje dodávku 1m předepsané kotvy, případně její protikorozní úpravu, její osazení do vrtu, zainjektování a napnutí</t>
  </si>
  <si>
    <t>31</t>
  </si>
  <si>
    <t>288311</t>
  </si>
  <si>
    <t>TRYSKOVÁ INJEKTÁŽ D SLOUPU DO 800MM DL VRTU DO 4M NA POVRCHU</t>
  </si>
  <si>
    <t>sloupy tryskové injektáže pro podchycení stávajících opěr v 1. etapě, výkres č. C.2.1.13.1 
8*0,4^2*3,14*3=12,058 [A]</t>
  </si>
  <si>
    <t>Položka zahrnuje veškerý materiál, výrobky a polotovary, včetně mimostaveništní a vnitrostaveništní dopravy (rovněž přesuny), včetně naložení a složení, případně s uložením.</t>
  </si>
  <si>
    <t>Svislé konstrukce</t>
  </si>
  <si>
    <t>32</t>
  </si>
  <si>
    <t>317325</t>
  </si>
  <si>
    <t>ŘÍMSY ZE ŽELEZOBETONU DO C30/37</t>
  </si>
  <si>
    <t>na NK: 0,69*2*30=41,400 [A] 
na přechodových prefabrikátech: 4*0,4*0,4*3,0=1,920 [B] 
Celkem: A+B=43,320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</si>
  <si>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</si>
  <si>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</t>
  </si>
  <si>
    <t>31736</t>
  </si>
  <si>
    <t>VÝZTUŽ ŘÍMS Z OCELI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</si>
  <si>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</si>
  <si>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34</t>
  </si>
  <si>
    <t>327115</t>
  </si>
  <si>
    <t>ZDI OPĚR, ZÁRUB, NÁBŘEŽ Z DÍLCŮ BETON DO C30/37</t>
  </si>
  <si>
    <t>Viz příloha č. C.2.1.10.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</si>
  <si>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</si>
  <si>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35</t>
  </si>
  <si>
    <t>327125</t>
  </si>
  <si>
    <t>ZDI OPĚR, ZÁRUB, NÁBŘEŽ Z DÍLCŮ ŽELEZOBETON DO C30/37</t>
  </si>
  <si>
    <t>přechodové prefabrikáty 4 ks 
rovné 
2*2,96*0,46=2,723 [A] 
šikmé 
2*2,96*(0,46+0,396)/2=2,534 [B] 
Celkem: A+B=5,257 [C]</t>
  </si>
  <si>
    <t>36</t>
  </si>
  <si>
    <t>333221</t>
  </si>
  <si>
    <t>OBKLAD MOSTNÍCH OPĚR A KŘÍDEL KVÁDROVÝ A ŘÁDKOVÝ</t>
  </si>
  <si>
    <t>položka zahrnuje dodávku a osazení dvoustranně lícovaného kamene, jeho případné kotvení se všemi souvisejícími materiály a pracemi, dodávku předepsané malty, spárování.</t>
  </si>
  <si>
    <t>37</t>
  </si>
  <si>
    <t>389326R</t>
  </si>
  <si>
    <t>MOSTNÍ RÁMOVÉ KONSTR ZE ŽELEZOBETONU DO C40/50</t>
  </si>
  <si>
    <t>beton C35/45 - XF3, XD1, XC4 
25,66*(4,5+4,6+4,5)-4*0,15*10,73+0,6*0,03*2*2*8,9+1*0,95*0,3*4+4*5,7*3,18*0,55+4*0,3*0,2*5,7=385,564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</si>
  <si>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</si>
  <si>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38</t>
  </si>
  <si>
    <t>38936</t>
  </si>
  <si>
    <t>VÝZTUŽ MOSTNÍ RÁMOVÉ KONSTR ŽELBET Z OCELI</t>
  </si>
  <si>
    <t>Vodorovné konstrukce</t>
  </si>
  <si>
    <t>39</t>
  </si>
  <si>
    <t>451312</t>
  </si>
  <si>
    <t>PODKLADNÍ A VÝPLŇOVÉ VRSTVY Z PROSTÉHO BETONU C12/15</t>
  </si>
  <si>
    <t>podkladní beton pod základ C12/15 - X0 a pod přechodové prefabrikáty 
0,916*2*16,45*0,15+4*3,3*1,8*0,15=8,084 [A]</t>
  </si>
  <si>
    <t>40</t>
  </si>
  <si>
    <t>451314</t>
  </si>
  <si>
    <t>PODKLADNÍ A VÝPLŇOVÉ VRSTVY Z PROSTÉHO BETONU C25/30</t>
  </si>
  <si>
    <t>těsnící vrstva pod příčnou drenáží C25/30 - X0 
2*0,15*(13,68-1,1)*4,7=17,738 [A]</t>
  </si>
  <si>
    <t>41</t>
  </si>
  <si>
    <t>451324</t>
  </si>
  <si>
    <t>PODKL A VÝPLŇ VRSTVY ZE ŽELEZOBET DO C25/30</t>
  </si>
  <si>
    <t>tvrdá ochranná vrstva SVI na NK, C25/30 - XF1, XC2 
14,6*18*0,05=13,140 [A]</t>
  </si>
  <si>
    <t>42</t>
  </si>
  <si>
    <t>451368</t>
  </si>
  <si>
    <t>VÝZTUŽ PODKL VRSTEV ZE SVAŘ SÍTÍ</t>
  </si>
  <si>
    <t>výztuž tvrdé ochrany izolace 
20*1,1*0,000222*14,6*18=1,284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</si>
  <si>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veškerá opatření pro zajištění soudržnosti výztuže a betonu  
- vodivé propojení výztuže, které je součástí ochrany konstrukce proti vlivům bludných proudů, vyvedení do měřících skříní nebo míst pro měření bludných proudů  
- povrchovou antikorozní úpravu výztuže  
- separaci výztuže</t>
  </si>
  <si>
    <t>43</t>
  </si>
  <si>
    <t>458523</t>
  </si>
  <si>
    <t>VÝPLŇ ZA OPĚRAMI A ZDMI Z KAMENIVA DRCENÉHO, INDEX ZHUTNĚNÍ ID DO 0,9</t>
  </si>
  <si>
    <t>položka zahrnuje dodávku předepsaného kameniva, mimostaveništní a vnitrostaveništní dopravu a jeho uložení  
není-li v zadávací dokumentaci uvedeno jinak, jedná se o nakupovaný materiál</t>
  </si>
  <si>
    <t>44</t>
  </si>
  <si>
    <t>45861</t>
  </si>
  <si>
    <t>VÝPLŇ ZA OPĚRAMI A ZDMI ZE ZEMINY STABIL CEMENTEM</t>
  </si>
  <si>
    <t>zásyp základu štěrkodrtí stabilizovanou cementem 
(2,5*3,7+1*0,8)*14,4*2=289,440 [A]</t>
  </si>
  <si>
    <t>položka zahrnuje:  
- dodávku zeminy stabilizované cementem a zásyp se zhutněním včetně mimostaveništní a vnitrostaveništní dopravy</t>
  </si>
  <si>
    <t>Přidružená stavební výroba</t>
  </si>
  <si>
    <t>45</t>
  </si>
  <si>
    <t>711132R</t>
  </si>
  <si>
    <t>IZOLACE BĚŽNÝCH KONSTRUKCÍ PROTI VOLNĚ STÉKAJÍCÍ VODĚ ASFALTOVÝMI PÁSY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</si>
  <si>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</si>
  <si>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46</t>
  </si>
  <si>
    <t>711509</t>
  </si>
  <si>
    <t>OCHRANA IZOLACE NA POVRCHU TEXTILIÍ</t>
  </si>
  <si>
    <t>položka zahrnuje:  
- dodání  předepsaného ochranného materiálu  
- zřízení ochrany izolace</t>
  </si>
  <si>
    <t>47</t>
  </si>
  <si>
    <t>711509R</t>
  </si>
  <si>
    <t>Ostatní konstrukce a práce</t>
  </si>
  <si>
    <t>48</t>
  </si>
  <si>
    <t>9112A3</t>
  </si>
  <si>
    <t>ZÁBRADLÍ MOSTNÍ S VODOR MADLY - DEMONTÁŽ S PŘESUNEM</t>
  </si>
  <si>
    <t>8,0+8,2=16,200 [A]</t>
  </si>
  <si>
    <t>položka zahrnuje:  
- demontáž a odstranění zařízení  
- jeho odvoz na předepsané místo</t>
  </si>
  <si>
    <t>49</t>
  </si>
  <si>
    <t>9112B1</t>
  </si>
  <si>
    <t>ZÁBRADLÍ MOSTNÍ SE SVISLOU VÝPLNÍ - DODÁVKA A MONTÁŽ</t>
  </si>
  <si>
    <t>zábradlí městského typu (se svislou výplní) včetně PKO - žárové zinkování ponorem + trojvrstvý nátěr viz TZ 
2*36=72,000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</si>
  <si>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</si>
  <si>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50</t>
  </si>
  <si>
    <t>9312R</t>
  </si>
  <si>
    <t>Těsnící elastomerový profil pro podélné spáry mezi nosnými konstrukcemi</t>
  </si>
  <si>
    <t>2*18=36,000 [A]</t>
  </si>
  <si>
    <t>položka zahrnuje dodávku a osazení předepsaného materiálu, očištění ploch spáry před úpravou, očištění okolí spáry po úpravě</t>
  </si>
  <si>
    <t>51</t>
  </si>
  <si>
    <t>9352A2</t>
  </si>
  <si>
    <t>PŘÍKOPOVÉ ŽLABY Z BETON TVÁRNIC ŠÍŘ DO 300MM DO BETONU TL 100MM</t>
  </si>
  <si>
    <t>žlábek za rubem svahovek včetně betonového lože 
4*13=52,000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</si>
  <si>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</si>
  <si>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52</t>
  </si>
  <si>
    <t>936501</t>
  </si>
  <si>
    <t>DROBNÉ DOPLŇK KONSTR KOVOVÉ NEREZ</t>
  </si>
  <si>
    <t>KG</t>
  </si>
  <si>
    <t>nerezová trubka s límcem pro prostup drenáže křídlem 
4*7850*(0,4*0,4+0,18*3,14*0,85)*0,005=100,546 [A]</t>
  </si>
  <si>
    <t>položka zahrnuje:  
- dílenská dokumentace, včetně technologického předpisu spojování  
- dodání  materiálu  v požadované kvalitě a výroba konstrukce i dílenská (včetně  pomůcek,  přípravků a prostředků pro výrobu) bez ohledu na náročnost a její hmotnost, dílenská montáž  
- dodání spojovacího materiálu  
- zřízení  montážních  a  dilatačních  spojů,  spar, včetně potřebných úprav, vložek, opracování, očištění a ošetření  
- podpěr. konstr. a lešení všech druhů pro montáž konstrukcí i doplňkových, včetně požadovaných otvorů, ochranných a bezpečnostních opatření a základů pro tyto konstrukce a lešení  
- jakákoliv doprava a manipulace dílců  a  montážních  sestav,  včetně  dopravy konstrukce z výrobny na stavbu  
- montáž konstrukce na staveništi, včetně montážních prostředků a pomůcek a zednických výpomocí  
- výplň, těsnění a tmelení spar a spojů  
- čištění konstrukce a odstranění všech vrubů (vrypy, otlačeniny a pod.)  
- všechny druhy ocelového kotvení  
- dílenskou přejímku a montážní prohlídku, včetně požadovaných dokladů  
- zřízení kotevních otvorů nebo jam, nejsou-li částí jiné konstrukce, jejich úpravy, očištění a ošetření  
- osazení kotvení nebo přímo částí konstrukce do podpůrné konstrukce nebo do zeminy  
- výplň kotevních otvorů  (příp.  podlití  patních  desek)  maltou,  betonem  nebo  jinou speciální hmotou, vyplnění jam zeminou  
- předepsanou protikorozní ochranu a nátěry konstrukcí  
- osazení měřících zařízení a úpravy pro ně  
- ochranná opatření před účinky bludných proudů</t>
  </si>
  <si>
    <t>53</t>
  </si>
  <si>
    <t>96613A</t>
  </si>
  <si>
    <t>BOURÁNÍ KONSTRUKCÍ Z KAMENE NA MC - BEZ DOPRAVY</t>
  </si>
  <si>
    <t>původní kamenná spodní stavba 
2*(12,65+(6,3+5,8)*2/3)*1,8*5,2=387,816 [A]</t>
  </si>
  <si>
    <t>položka zahrnuje:  
- rozbourání konstrukce bez ohledu na použitou technologii  
- veškeré pomocné konstrukce (lešení a pod.) 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</si>
  <si>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54</t>
  </si>
  <si>
    <t>96613B</t>
  </si>
  <si>
    <t>BOURÁNÍ KONSTRUKCÍ Z KAMENE NA MC - DOPRAVA</t>
  </si>
  <si>
    <t>tkm</t>
  </si>
  <si>
    <t>odvoz na deponii 10 km 
387,16*2,3*10=8 904,680 [A]</t>
  </si>
  <si>
    <t>Položka zahrnuje samostatnou dopravu suti a vybouraných hmot. Množství se určí jako součin hmotnosti [t] a požadované vzdálenosti [km].</t>
  </si>
  <si>
    <t>55</t>
  </si>
  <si>
    <t>96616A</t>
  </si>
  <si>
    <t>BOURÁNÍ KONSTRUKCÍ ZE ŽELEZOBETONU - BEZ DOPRAVY</t>
  </si>
  <si>
    <t>6,00*6,08+0,75*(8,0-6,08)+0,75*(8,2-6,08)=39,510 [A]</t>
  </si>
  <si>
    <t>56</t>
  </si>
  <si>
    <t>96616B</t>
  </si>
  <si>
    <t>BOURÁNÍ KONSTRUKCÍ ZE ŽELEZOBETONU - DOPRAVA</t>
  </si>
  <si>
    <t>39,510*2,5*10=987,750 [A]</t>
  </si>
  <si>
    <t>57</t>
  </si>
  <si>
    <t>96618A</t>
  </si>
  <si>
    <t>BOURÁNÍ KONSTRUKCÍ KOVOVÝCH - BEZ DOPRAVY</t>
  </si>
  <si>
    <t>vybourání zabetonovaných nosníků IPN300 
35*4,4*0,0542=8,347 [A]</t>
  </si>
  <si>
    <t>položka zahrnuje:  
- rozebrání konstrukce bez ohledu na použitou technologii  
- veškeré pomocné konstrukce (lešení a pod.) 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</si>
  <si>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58</t>
  </si>
  <si>
    <t>96618B</t>
  </si>
  <si>
    <t>BOURÁNÍ KONSTRUKCÍ KOVOVÝCH - DOPRAVA</t>
  </si>
  <si>
    <t>odvoz ocelových nosníků dle pokynů investora, uvažováno 10 km 
35*4,4*0,0542*10=83,468 [A]</t>
  </si>
  <si>
    <t>ASPESZDC</t>
  </si>
  <si>
    <t>Firma: TOP CON SERVIS</t>
  </si>
  <si>
    <t xml:space="preserve">Stavba: </t>
  </si>
  <si>
    <t>SO 98-98</t>
  </si>
  <si>
    <t>Dokumentace stavby</t>
  </si>
  <si>
    <t>VSEOB001</t>
  </si>
  <si>
    <t>R-položka</t>
  </si>
  <si>
    <t>Geodetická dokumentace skutečného provedení stavby</t>
  </si>
  <si>
    <t>KPL</t>
  </si>
  <si>
    <t>Vypracování geodetické části dokumentace skutečného provedení</t>
  </si>
  <si>
    <t>v předepsaném rozsahu a počtu dle VTP a ZTP</t>
  </si>
  <si>
    <r>
      <t xml:space="preserve"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 </t>
    </r>
    <r>
      <rPr>
        <sz val="10"/>
        <color indexed="30"/>
        <rFont val="Arial"/>
        <family val="2"/>
      </rPr>
      <t>Zahrnuje také vytvoření podkladů pro pro souborné zpracování geodetické části dokumentace skutečného provedení stavby Optimalizace podle požadavků hlavního geodeta stavby Optimalizace</t>
    </r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</si>
  <si>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</si>
  <si>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</si>
  <si>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</si>
  <si>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</si>
  <si>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</si>
  <si>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</si>
  <si>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</si>
  <si>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 xml:space="preserve">Položka zahrnuje veškeré činnosti nezbytné k vypracování kompletní elktronické dokumentace skutečného provedení dle SOD na zhotovení stavby a v rozsahu vyhlášky č. 499/2006 Sb. v platném znění a dle požadavků VTP a ZTP. </t>
  </si>
  <si>
    <t>VSEOB004</t>
  </si>
  <si>
    <t>Projektová dokumentace pro provádění stavby (PDPS, RDS)</t>
  </si>
  <si>
    <t>Vypracování RDS viz. technická specifikace položky.</t>
  </si>
  <si>
    <t>Položka zahrnuje veškeré činnosti nezbytné k vypracování projektové dokumentace pro provádění stavby (dále také PDPS) nebo realizační dokumentace zhotovitele (dále také RDS), které doplňuje a upřesňuje projektovou dokumentaci pro stavební povolení nebo do ohlášení stavby do úplného obsahu stupně dokumentace pro provádění stavby.</t>
  </si>
  <si>
    <t>Ostatní</t>
  </si>
  <si>
    <t>VSEOB005</t>
  </si>
  <si>
    <t xml:space="preserve">Osvědčení o shodě notifikovanou osobou 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</si>
  <si>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</si>
  <si>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</si>
  <si>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</si>
  <si>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</si>
  <si>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</si>
  <si>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
Položka zahrnuje  všechny nezbytné práce, náklady a zařízení  včetně  všech doprav a pomocného materiálu nutných  pro uskutečnění dané činnosti.</t>
  </si>
  <si>
    <t>VSEOB007</t>
  </si>
  <si>
    <t>Publicita</t>
  </si>
  <si>
    <t>Zajištění propagace stavby dle podmínek poskytovatele dotace</t>
  </si>
  <si>
    <t>v předepsaném rozsahu a počtu dle ZTP</t>
  </si>
  <si>
    <t>Položka zahrnuje veškeré činnosti nezbytné pro zajištění publicity stavby. Veškerá požadavky na rozsah publicity určují podmínky příslušného poskytovatele dotačního programu. Součástí položky je zřízení dočasného billboardu, jeho instalace, přelep a deinstalace v průběhu realizace stavby. Součastí položky jsou také veškeré nezbytné práce, doprava a pomocný materiál, nezbytný pro uskutečnění dané činnosti. Detailně jsou specifikace požadavků na publicitu uvedené v ZTP.</t>
  </si>
  <si>
    <t>VSEOB008</t>
  </si>
  <si>
    <t>Korozní měření</t>
  </si>
  <si>
    <t>popis položky</t>
  </si>
  <si>
    <t>1. Položka obsahuje: měření na novém mostě, vyhodnocení a předání protokolu v tištěné i digitální formě  
2. Měrná jednotka: KOMPLET 
3. Způsob měření:  soubor všech úkonů a měření, které jsou třeba ve smyslu TKP státních drah 
     – u nových zařízení po jejich uvedení do provozu 
     – měření se provádí v místech specifikovaných v části B.06 dokumentace Optimalizace</t>
  </si>
  <si>
    <t>Celá položka z PD není součástí výběrového řízení, část bude zhotovena v rámci jiné stavby</t>
  </si>
  <si>
    <t>Celkem:</t>
  </si>
  <si>
    <t>Firma: TOP CON SERVIS s.r.o.</t>
  </si>
  <si>
    <t>0,00</t>
  </si>
  <si>
    <t>15,00</t>
  </si>
  <si>
    <t>21,00</t>
  </si>
  <si>
    <t>ohumusování svahů drážního tělesa za křídly podle vyznačení rozsahu v půdoryse 
77,6+102,4+72,4+58,3=310,700 [A]</t>
  </si>
  <si>
    <t>zatrávnění drážního tělesa za křídly 
77,6+102,4+72,4+58,3=310,700 [A]</t>
  </si>
  <si>
    <t>77,6+102,4+72,4+58,3=310,700 [A]</t>
  </si>
  <si>
    <t>21197</t>
  </si>
  <si>
    <t>OPLÁŠTĚNÍ ODVODŇOVACÍCH ŽEBER Z GEOTEXTILIE</t>
  </si>
  <si>
    <t>separační geotextílie mezi kamennou rovnaninou a zásypem za rubem opěr 
(3,5+3,4)*12,7=87,630 [A]</t>
  </si>
  <si>
    <t>položka zahrnuje dodávku předepsané geotextilie, mimostaveništní a vnitrostaveništní dopravu a její uložení včetně potřebných přesahů (nezapočítávají se do výměry)</t>
  </si>
  <si>
    <t>zabetonování zápor do vrtů 
36*2*0,15^2*3,14=5,087 [A]</t>
  </si>
  <si>
    <t>výkres č. C.2.1.13.1 a C.2.1.13.2. odečtené beraněné štětovnice v 1. etapě 
17,192-1,679+3,440=18,953 [A]</t>
  </si>
  <si>
    <t>dřevěné pažiny tl. 0,05 m 
výkres č. C.2.1.13.1 a C.2.1.13.2. 
(202+116)*0,05=15,900 [A]</t>
  </si>
  <si>
    <t>23217</t>
  </si>
  <si>
    <t>ŠTĚTOVÉ STĚNY BERANĚNÉ Z KOVOVÝCH DÍLCŮ DOČASNÉ (HMOTNOST)</t>
  </si>
  <si>
    <t>beraněné štětovnice pro spínání pažení v 1. etapě, výkres č. C.2.1.13.1.</t>
  </si>
  <si>
    <t>- zřízení stěny  
- opotřebení štětovnic, případně jejich ošetřování, řezání, nastavování a další úpravy  
- kleštiny, převázky. a další pomocné a doplňkové konstrukce  
- nastražení a zaberanění štětovnic do jakékoliv třídy horniny  
- veškerou dopravu, nájem, provoz a přemístění beranících zařízení a dalších mechanismů  
- lešení a podpěrné konstrukce pro práci a manipulaci beranících zařízení a dalších mechanismů  
- beranící plošiny vč. zemních prací, zpevnění, odvodnění a pod.  
- při provádění z lodi náklady na prám nebo lodi  
- těsnění stěny, je-li nutné  
- kotvení stěny, je-li nutné nebo vzepření, případně rozepření  
- vodící piloty nebo stabilizační hrázky  
- zhotovení koutových štětovnic  
- dílenská dokumentace, včetně technologického předpisu spojování,  
- dodání spojovacího materiálu,  
- zřízení  montážních  a  dilatačních  spojů,  spar, včetně potřebných úprav, vložek, opracování, očištění a ošetření,  
- jakákoliv doprava a manipulace dílců  a  montážních  sestav,  včetně  dopravy konstrukce z výrobny na stavbu,  
- montážní dokumentace včetně technologického předpisu montáže,  
- výplň, těsnění a tmelení spar a spojů,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</t>
  </si>
  <si>
    <t>237171</t>
  </si>
  <si>
    <t>VYTAŽENÍ ŠTĚTOVÝCH STĚN Z KOVOVÝCH DÍLCŮ (HMOTNOST)</t>
  </si>
  <si>
    <t>položka zahrnuje odstranění stěn včetně odvozu a uložení na skládku</t>
  </si>
  <si>
    <t>výkres č. C.2.1.13.1 a C.2.1.13.2. 
vrty pro zemní kotvy 
(16+3)*12=228,000 [A] 
2*8=16,000 [B] 
vrty pro tryskovou injektáž 
5*8=40,000 [C] 
Celkem: A+B+C=284,000 [D]</t>
  </si>
  <si>
    <t>zemní kotvy pro pažení stavební jámy podél koleje délky 8 m, výkres č. C.2.1.13.1 3x lano prof. 15,7 mm z oceli Y1860</t>
  </si>
  <si>
    <t>zemní kotvy pro pažení stavební jámy podél koleje 3x lano prof. 15,7 mm z oceli Y1860, délka 12 m - prvních 10 m 
výkres č. C.2.1.13.1 a C.2.1.13.2. 
16+3=19,000 [A]</t>
  </si>
  <si>
    <t>zemní kotvy pro pažení stavební jámy podél koleje 3x lano prof. 15,7 mm z oceli Y1860, délka 12 m - další 2 m 
výkres č. C.2.1.13.1 a C.2.1.13.2. 
2*19=38,000 [A]</t>
  </si>
  <si>
    <t>28537R1</t>
  </si>
  <si>
    <t>táhla pro sepnutí pažení kolejového lože dl. 3,5 m prof. 18 mm z oceli Y1050</t>
  </si>
  <si>
    <t>výkres č. C.2.1.13.1 a C.2.1.13.2. 
10+26=36,000 [A]</t>
  </si>
  <si>
    <t>položka zahrnuje dodávku a osazení a aktivaci tyčí včetně kotevních desek a matek</t>
  </si>
  <si>
    <t>28537R2</t>
  </si>
  <si>
    <t>táhla pro sepnutí záporového pažení dl. 4,0 m prof. 26,5 mm z oceli Y1050</t>
  </si>
  <si>
    <t>1. etapa, výkres č. C.2.1.13.1.</t>
  </si>
  <si>
    <t>28537R3</t>
  </si>
  <si>
    <t>táhla pro sepnutí záporového pažení dl. 11,5 m prof. 26,5 mm z oceli Y1050</t>
  </si>
  <si>
    <t>2. etapa, výkres č. C.2.1.13.2.</t>
  </si>
  <si>
    <t>na NK pod kolejí č.1 viz příloha č. C.2.1.8.1, položky č. 42 až 49 
1/1000*(0,888*(428+78+105+718+310)+1,578*(96+320+56+300))=2,674 [A] 
na NK pod kolejí č.4 viz příloha č. C.2.1.8.3, položky č. 42 až 49 
1/1000*(0,888*(455+105+78+752+310)+1,578*(96+320+56+300))=2,728 [B] 
na přechodových prefabrikátech, viz příloha č. C.2.1.9. 
0,191=0,191 [C] 
Celkem: A+B+C=5,593 [D]</t>
  </si>
  <si>
    <t>NK pod kolejí č. 1 - Viz příoha č. C.2.1.8.1, bez říms, viz položka č. 33 
27,678-2,674=25,004 [A] 
NK pod kolejí č. 2 - Viz příoha č. C.2.1.8.2 
22,411=22,411 [B] 
NK pod kolejí č. 4 - Viz příoha č. C.2.1.8.3, bez říms, viz položka č. 33 
27,902-2,728=25,174 [C] 
Celkem: A+B+C=72,589 [D]</t>
  </si>
  <si>
    <t>zásyp přechodové oblasti štěrkodrtí frakce 0-32A hutněnou po vrstvách tl. max 0,30 m na Id=min. 0,95 
2*3,3*6,5*12,6=540,540 [A]</t>
  </si>
  <si>
    <t>46321</t>
  </si>
  <si>
    <t>ROVNANINA Z LOMOVÉHO KAMENE</t>
  </si>
  <si>
    <t>(3,5+3,7)*12,7*0,6=54,864 [A]</t>
  </si>
  <si>
    <t>položka zahrnuje:  
- dodávku a vyrovnání lomového kamene předepsané frakce do předepsaného tvaru včetně mimostaveništní a vnitrostaveništní dopravy  
není-li v zadávací dokumentaci uvedeno jinak, jedná se o nakupovaný materiál</t>
  </si>
  <si>
    <t>vodotěsná vrstva systému schváleného pro použití na ŽDC 
viz výkaz na výkrese č. C.2.1.15.</t>
  </si>
  <si>
    <t>71150</t>
  </si>
  <si>
    <t>OCHRANA IZOLACE NA POVRCHU</t>
  </si>
  <si>
    <t>ochrana izolace deskami z XPS tl. 50 mm, viz výkaz na výkrese č. C.2.1.15., skladba C</t>
  </si>
  <si>
    <t>geotextílie o plošné hmotnosti min. 500g/m2 pod tvrdou ochrannou vrstvou na na deskách z XPS 
viz výkaz na výkrese č. C.2.1.15., skladba A a C 
262,2+105,8=368,000 [A]</t>
  </si>
  <si>
    <t>měkká ochranná vrstva dle příslušného SVI, viz výkaz na výkrese č. C.2.1.15., skladba B a D 
230,2+127,0=357,200 [A]</t>
  </si>
  <si>
    <t>59</t>
  </si>
  <si>
    <t>93631R</t>
  </si>
  <si>
    <t>DROBNÉ DOPLŇK KONSTR BETON MONOLIT</t>
  </si>
  <si>
    <t>letopočet výstavby vlysem do bednění</t>
  </si>
  <si>
    <t>60</t>
  </si>
  <si>
    <t>61</t>
  </si>
  <si>
    <t>62</t>
  </si>
  <si>
    <t>63</t>
  </si>
  <si>
    <t>64</t>
  </si>
  <si>
    <t>65</t>
  </si>
  <si>
    <t>66</t>
  </si>
  <si>
    <t>0,2*(1,20*5,43*4+4*5,7*0,5*(4,5+0,7)+2*4,55*13,8)=42,185 [A]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</si>
</sst>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</numFmts>
  <fonts count="45">
    <font>
      <sz val="10"/>
      <name val="Arial"/>
      <family val="0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8"/>
      <color indexed="54"/>
      <name val="Calibri Light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8"/>
      <color theme="3"/>
      <name val="Calibri Light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6B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B441A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43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0" borderId="0" xfId="46">
      <alignment vertical="center"/>
      <protection/>
    </xf>
    <xf numFmtId="0" fontId="0" fillId="33" borderId="0" xfId="46" applyFill="1">
      <alignment vertical="center"/>
      <protection/>
    </xf>
    <xf numFmtId="0" fontId="1" fillId="33" borderId="0" xfId="46" applyFont="1" applyFill="1" applyAlignment="1">
      <alignment horizontal="center" vertical="center"/>
      <protection/>
    </xf>
    <xf numFmtId="0" fontId="0" fillId="33" borderId="12" xfId="46" applyFill="1" applyBorder="1">
      <alignment vertical="center"/>
      <protection/>
    </xf>
    <xf numFmtId="0" fontId="2" fillId="33" borderId="0" xfId="46" applyFont="1" applyFill="1">
      <alignment vertical="center"/>
      <protection/>
    </xf>
    <xf numFmtId="0" fontId="2" fillId="33" borderId="0" xfId="46" applyFont="1" applyFill="1" applyAlignment="1">
      <alignment horizontal="left" vertical="center"/>
      <protection/>
    </xf>
    <xf numFmtId="0" fontId="0" fillId="33" borderId="11" xfId="46" applyFill="1" applyBorder="1">
      <alignment vertical="center"/>
      <protection/>
    </xf>
    <xf numFmtId="0" fontId="0" fillId="33" borderId="10" xfId="46" applyFill="1" applyBorder="1" applyAlignment="1">
      <alignment horizontal="center" vertical="center"/>
      <protection/>
    </xf>
    <xf numFmtId="4" fontId="0" fillId="33" borderId="10" xfId="46" applyNumberFormat="1" applyFill="1" applyBorder="1" applyAlignment="1">
      <alignment horizontal="center" vertical="center"/>
      <protection/>
    </xf>
    <xf numFmtId="0" fontId="2" fillId="33" borderId="12" xfId="46" applyFont="1" applyFill="1" applyBorder="1">
      <alignment vertical="center"/>
      <protection/>
    </xf>
    <xf numFmtId="0" fontId="2" fillId="33" borderId="12" xfId="46" applyFont="1" applyFill="1" applyBorder="1" applyAlignment="1">
      <alignment horizontal="left" vertical="center"/>
      <protection/>
    </xf>
    <xf numFmtId="0" fontId="0" fillId="33" borderId="13" xfId="46" applyFill="1" applyBorder="1">
      <alignment vertical="center"/>
      <protection/>
    </xf>
    <xf numFmtId="0" fontId="3" fillId="36" borderId="10" xfId="46" applyFont="1" applyFill="1" applyBorder="1" applyAlignment="1">
      <alignment horizontal="center" vertical="center" wrapText="1"/>
      <protection/>
    </xf>
    <xf numFmtId="0" fontId="4" fillId="33" borderId="13" xfId="46" applyFont="1" applyFill="1" applyBorder="1" applyAlignment="1">
      <alignment horizontal="right" vertical="center"/>
      <protection/>
    </xf>
    <xf numFmtId="0" fontId="4" fillId="33" borderId="13" xfId="46" applyFont="1" applyFill="1" applyBorder="1" applyAlignment="1">
      <alignment vertical="center" wrapText="1"/>
      <protection/>
    </xf>
    <xf numFmtId="4" fontId="4" fillId="33" borderId="13" xfId="46" applyNumberFormat="1" applyFont="1" applyFill="1" applyBorder="1" applyAlignment="1">
      <alignment horizontal="center" vertical="center"/>
      <protection/>
    </xf>
    <xf numFmtId="0" fontId="0" fillId="0" borderId="10" xfId="46" applyBorder="1">
      <alignment vertical="center"/>
      <protection/>
    </xf>
    <xf numFmtId="0" fontId="0" fillId="0" borderId="10" xfId="46" applyBorder="1" applyAlignment="1">
      <alignment horizontal="right" vertical="center"/>
      <protection/>
    </xf>
    <xf numFmtId="0" fontId="0" fillId="0" borderId="10" xfId="46" applyBorder="1" applyAlignment="1">
      <alignment vertical="center" wrapText="1"/>
      <protection/>
    </xf>
    <xf numFmtId="0" fontId="0" fillId="0" borderId="10" xfId="46" applyBorder="1" applyAlignment="1">
      <alignment horizontal="center" vertical="center"/>
      <protection/>
    </xf>
    <xf numFmtId="166" fontId="0" fillId="0" borderId="10" xfId="46" applyNumberFormat="1" applyBorder="1" applyAlignment="1">
      <alignment horizontal="center" vertical="center"/>
      <protection/>
    </xf>
    <xf numFmtId="4" fontId="0" fillId="0" borderId="10" xfId="46" applyNumberFormat="1" applyBorder="1" applyAlignment="1">
      <alignment horizontal="center" vertical="center"/>
      <protection/>
    </xf>
    <xf numFmtId="0" fontId="0" fillId="0" borderId="14" xfId="46" applyBorder="1" applyAlignment="1">
      <alignment vertical="top"/>
      <protection/>
    </xf>
    <xf numFmtId="0" fontId="0" fillId="0" borderId="10" xfId="46" applyBorder="1" applyAlignment="1">
      <alignment horizontal="left" vertical="center" wrapText="1"/>
      <protection/>
    </xf>
    <xf numFmtId="0" fontId="0" fillId="0" borderId="0" xfId="46" applyAlignment="1">
      <alignment vertical="top"/>
      <protection/>
    </xf>
    <xf numFmtId="0" fontId="5" fillId="0" borderId="10" xfId="46" applyFont="1" applyBorder="1" applyAlignment="1">
      <alignment horizontal="left" vertical="center" wrapText="1"/>
      <protection/>
    </xf>
    <xf numFmtId="0" fontId="4" fillId="33" borderId="12" xfId="46" applyFont="1" applyFill="1" applyBorder="1" applyAlignment="1">
      <alignment horizontal="right" vertical="center"/>
      <protection/>
    </xf>
    <xf numFmtId="4" fontId="4" fillId="33" borderId="12" xfId="46" applyNumberFormat="1" applyFont="1" applyFill="1" applyBorder="1" applyAlignment="1">
      <alignment horizontal="center" vertical="center"/>
      <protection/>
    </xf>
    <xf numFmtId="0" fontId="0" fillId="0" borderId="10" xfId="46" applyFont="1" applyBorder="1" applyAlignment="1">
      <alignment vertical="center" wrapText="1"/>
      <protection/>
    </xf>
    <xf numFmtId="0" fontId="0" fillId="35" borderId="10" xfId="46" applyFill="1" applyBorder="1" applyAlignment="1">
      <alignment horizontal="right" vertical="center"/>
      <protection/>
    </xf>
    <xf numFmtId="0" fontId="0" fillId="35" borderId="10" xfId="46" applyFill="1" applyBorder="1">
      <alignment vertical="center"/>
      <protection/>
    </xf>
    <xf numFmtId="0" fontId="0" fillId="35" borderId="10" xfId="46" applyFill="1" applyBorder="1" applyAlignment="1">
      <alignment vertical="center" wrapText="1"/>
      <protection/>
    </xf>
    <xf numFmtId="0" fontId="0" fillId="35" borderId="10" xfId="46" applyFill="1" applyBorder="1" applyAlignment="1">
      <alignment horizontal="center" vertical="center"/>
      <protection/>
    </xf>
    <xf numFmtId="0" fontId="5" fillId="35" borderId="10" xfId="46" applyFont="1" applyFill="1" applyBorder="1" applyAlignment="1">
      <alignment horizontal="left" vertical="center" wrapText="1"/>
      <protection/>
    </xf>
    <xf numFmtId="0" fontId="0" fillId="0" borderId="0" xfId="46" applyBorder="1" applyAlignment="1">
      <alignment vertical="top"/>
      <protection/>
    </xf>
    <xf numFmtId="0" fontId="3" fillId="36" borderId="10" xfId="46" applyFont="1" applyFill="1" applyBorder="1" applyAlignment="1">
      <alignment horizontal="center" vertical="center" wrapText="1"/>
      <protection/>
    </xf>
    <xf numFmtId="0" fontId="2" fillId="33" borderId="0" xfId="46" applyFont="1" applyFill="1" applyAlignment="1">
      <alignment horizontal="right" vertical="center"/>
      <protection/>
    </xf>
    <xf numFmtId="0" fontId="0" fillId="33" borderId="0" xfId="46" applyFill="1">
      <alignment vertical="center"/>
      <protection/>
    </xf>
    <xf numFmtId="0" fontId="2" fillId="33" borderId="12" xfId="46" applyFont="1" applyFill="1" applyBorder="1" applyAlignment="1">
      <alignment horizontal="right" vertical="center"/>
      <protection/>
    </xf>
    <xf numFmtId="0" fontId="0" fillId="33" borderId="12" xfId="46" applyFill="1" applyBorder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166" fontId="44" fillId="35" borderId="10" xfId="46" applyNumberFormat="1" applyFont="1" applyFill="1" applyBorder="1" applyAlignment="1">
      <alignment horizontal="center" vertical="center"/>
      <protection/>
    </xf>
    <xf numFmtId="0" fontId="0" fillId="0" borderId="10" xfId="46" applyFill="1" applyBorder="1" applyAlignment="1">
      <alignment horizontal="right" vertical="center"/>
      <protection/>
    </xf>
    <xf numFmtId="0" fontId="0" fillId="0" borderId="10" xfId="46" applyFill="1" applyBorder="1">
      <alignment vertical="center"/>
      <protection/>
    </xf>
    <xf numFmtId="0" fontId="0" fillId="0" borderId="10" xfId="46" applyFill="1" applyBorder="1" applyAlignment="1">
      <alignment vertical="center" wrapText="1"/>
      <protection/>
    </xf>
    <xf numFmtId="0" fontId="0" fillId="0" borderId="10" xfId="46" applyFill="1" applyBorder="1" applyAlignment="1">
      <alignment horizontal="center" vertical="center"/>
      <protection/>
    </xf>
    <xf numFmtId="166" fontId="0" fillId="0" borderId="10" xfId="46" applyNumberFormat="1" applyFill="1" applyBorder="1" applyAlignment="1">
      <alignment horizontal="center" vertical="center"/>
      <protection/>
    </xf>
    <xf numFmtId="0" fontId="0" fillId="0" borderId="0" xfId="46" applyFill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4" fontId="0" fillId="0" borderId="10" xfId="46" applyNumberFormat="1" applyFill="1" applyBorder="1" applyAlignment="1">
      <alignment horizontal="center" vertical="center"/>
      <protection/>
    </xf>
    <xf numFmtId="0" fontId="0" fillId="0" borderId="14" xfId="46" applyFill="1" applyBorder="1" applyAlignment="1">
      <alignment vertical="top"/>
      <protection/>
    </xf>
    <xf numFmtId="0" fontId="0" fillId="0" borderId="10" xfId="46" applyFill="1" applyBorder="1" applyAlignment="1">
      <alignment horizontal="left" vertical="center" wrapText="1"/>
      <protection/>
    </xf>
    <xf numFmtId="0" fontId="0" fillId="0" borderId="0" xfId="46" applyFill="1" applyAlignment="1">
      <alignment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9.7109375" style="0" customWidth="1"/>
  </cols>
  <sheetData>
    <row r="2" spans="1:2" ht="12.75">
      <c r="A2" s="31" t="s">
        <v>10</v>
      </c>
      <c r="B2" s="25">
        <f>+'SO 201'!I3</f>
        <v>0</v>
      </c>
    </row>
    <row r="3" spans="1:2" ht="12.75">
      <c r="A3" s="31" t="s">
        <v>291</v>
      </c>
      <c r="B3" s="25">
        <f>+'SO 98-98'!I3</f>
        <v>0</v>
      </c>
    </row>
    <row r="5" spans="1:2" ht="12.75">
      <c r="A5" s="31" t="s">
        <v>331</v>
      </c>
      <c r="B5" s="25">
        <f>SUM(B2:B4)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8"/>
  <sheetViews>
    <sheetView tabSelected="1" zoomScale="85" zoomScaleNormal="85" zoomScalePageLayoutView="0" workbookViewId="0" topLeftCell="B1">
      <pane ySplit="7" topLeftCell="A85" activePane="bottomLeft" state="frozen"/>
      <selection pane="topLeft" activeCell="A1" sqref="A1"/>
      <selection pane="bottomLeft" activeCell="G95" sqref="G95"/>
    </sheetView>
  </sheetViews>
  <sheetFormatPr defaultColWidth="9.140625" defaultRowHeight="12.75" customHeight="1"/>
  <cols>
    <col min="1" max="1" width="9.140625" style="33" hidden="1" customWidth="1"/>
    <col min="2" max="2" width="11.7109375" style="33" customWidth="1"/>
    <col min="3" max="3" width="14.7109375" style="33" customWidth="1"/>
    <col min="4" max="4" width="9.7109375" style="33" customWidth="1"/>
    <col min="5" max="5" width="70.7109375" style="33" customWidth="1"/>
    <col min="6" max="6" width="11.7109375" style="33" customWidth="1"/>
    <col min="7" max="9" width="16.7109375" style="33" customWidth="1"/>
    <col min="10" max="14" width="9.140625" style="33" customWidth="1"/>
    <col min="15" max="18" width="9.140625" style="33" hidden="1" customWidth="1"/>
    <col min="19" max="16384" width="9.140625" style="33" customWidth="1"/>
  </cols>
  <sheetData>
    <row r="1" spans="1:16" ht="12.75" customHeight="1">
      <c r="A1" s="33" t="s">
        <v>0</v>
      </c>
      <c r="B1" s="34"/>
      <c r="C1" s="34"/>
      <c r="D1" s="34"/>
      <c r="E1" s="34" t="s">
        <v>332</v>
      </c>
      <c r="F1" s="34"/>
      <c r="G1" s="34"/>
      <c r="H1" s="34"/>
      <c r="I1" s="34"/>
      <c r="P1" s="33" t="s">
        <v>8</v>
      </c>
    </row>
    <row r="2" spans="2:16" ht="24.75" customHeight="1">
      <c r="B2" s="34"/>
      <c r="C2" s="34"/>
      <c r="D2" s="34"/>
      <c r="E2" s="35" t="s">
        <v>2</v>
      </c>
      <c r="F2" s="34"/>
      <c r="G2" s="34"/>
      <c r="H2" s="36"/>
      <c r="I2" s="36"/>
      <c r="O2" s="33">
        <f>0+O8+O21+O54+O155+O184+O213+O230</f>
        <v>0</v>
      </c>
      <c r="P2" s="33" t="s">
        <v>8</v>
      </c>
    </row>
    <row r="3" spans="1:16" ht="15" customHeight="1">
      <c r="A3" s="33" t="s">
        <v>1</v>
      </c>
      <c r="B3" s="37" t="s">
        <v>3</v>
      </c>
      <c r="C3" s="69" t="s">
        <v>4</v>
      </c>
      <c r="D3" s="70"/>
      <c r="E3" s="38" t="s">
        <v>5</v>
      </c>
      <c r="F3" s="34"/>
      <c r="G3" s="39"/>
      <c r="H3" s="40" t="s">
        <v>10</v>
      </c>
      <c r="I3" s="41">
        <f>0+I8+I21+I54+I155+I184+I213+I230</f>
        <v>0</v>
      </c>
      <c r="O3" s="33" t="s">
        <v>333</v>
      </c>
      <c r="P3" s="33" t="s">
        <v>9</v>
      </c>
    </row>
    <row r="4" spans="1:16" ht="15" customHeight="1">
      <c r="A4" s="33" t="s">
        <v>6</v>
      </c>
      <c r="B4" s="42" t="s">
        <v>7</v>
      </c>
      <c r="C4" s="71" t="s">
        <v>10</v>
      </c>
      <c r="D4" s="72"/>
      <c r="E4" s="43" t="s">
        <v>11</v>
      </c>
      <c r="F4" s="36"/>
      <c r="G4" s="36"/>
      <c r="H4" s="44"/>
      <c r="I4" s="44"/>
      <c r="O4" s="33" t="s">
        <v>334</v>
      </c>
      <c r="P4" s="33" t="s">
        <v>9</v>
      </c>
    </row>
    <row r="5" spans="1:16" ht="12.75" customHeight="1">
      <c r="A5" s="68" t="s">
        <v>12</v>
      </c>
      <c r="B5" s="68" t="s">
        <v>14</v>
      </c>
      <c r="C5" s="68" t="s">
        <v>16</v>
      </c>
      <c r="D5" s="68" t="s">
        <v>17</v>
      </c>
      <c r="E5" s="68" t="s">
        <v>18</v>
      </c>
      <c r="F5" s="68" t="s">
        <v>20</v>
      </c>
      <c r="G5" s="68" t="s">
        <v>22</v>
      </c>
      <c r="H5" s="68" t="s">
        <v>24</v>
      </c>
      <c r="I5" s="68"/>
      <c r="O5" s="33" t="s">
        <v>335</v>
      </c>
      <c r="P5" s="33" t="s">
        <v>9</v>
      </c>
    </row>
    <row r="6" spans="1:9" ht="12.75" customHeight="1">
      <c r="A6" s="68"/>
      <c r="B6" s="68"/>
      <c r="C6" s="68"/>
      <c r="D6" s="68"/>
      <c r="E6" s="68"/>
      <c r="F6" s="68"/>
      <c r="G6" s="68"/>
      <c r="H6" s="45" t="s">
        <v>25</v>
      </c>
      <c r="I6" s="45" t="s">
        <v>27</v>
      </c>
    </row>
    <row r="7" spans="1:9" ht="12.75" customHeight="1">
      <c r="A7" s="45" t="s">
        <v>13</v>
      </c>
      <c r="B7" s="45" t="s">
        <v>15</v>
      </c>
      <c r="C7" s="45" t="s">
        <v>9</v>
      </c>
      <c r="D7" s="45" t="s">
        <v>8</v>
      </c>
      <c r="E7" s="45" t="s">
        <v>19</v>
      </c>
      <c r="F7" s="45" t="s">
        <v>21</v>
      </c>
      <c r="G7" s="45" t="s">
        <v>23</v>
      </c>
      <c r="H7" s="45" t="s">
        <v>26</v>
      </c>
      <c r="I7" s="45" t="s">
        <v>28</v>
      </c>
    </row>
    <row r="8" spans="1:18" ht="12.75" customHeight="1">
      <c r="A8" s="44" t="s">
        <v>29</v>
      </c>
      <c r="B8" s="44"/>
      <c r="C8" s="46" t="s">
        <v>13</v>
      </c>
      <c r="D8" s="44"/>
      <c r="E8" s="47" t="s">
        <v>30</v>
      </c>
      <c r="F8" s="44"/>
      <c r="G8" s="44"/>
      <c r="H8" s="44"/>
      <c r="I8" s="48">
        <f>0+Q8</f>
        <v>0</v>
      </c>
      <c r="O8" s="33">
        <f>0+R8</f>
        <v>0</v>
      </c>
      <c r="Q8" s="33">
        <f>0+I9+I13+I17</f>
        <v>0</v>
      </c>
      <c r="R8" s="33">
        <f>0+O9+O13+O17</f>
        <v>0</v>
      </c>
    </row>
    <row r="9" spans="1:16" ht="12.75">
      <c r="A9" s="49" t="s">
        <v>31</v>
      </c>
      <c r="B9" s="50" t="s">
        <v>15</v>
      </c>
      <c r="C9" s="50" t="s">
        <v>32</v>
      </c>
      <c r="D9" s="49" t="s">
        <v>15</v>
      </c>
      <c r="E9" s="51" t="s">
        <v>33</v>
      </c>
      <c r="F9" s="52" t="s">
        <v>34</v>
      </c>
      <c r="G9" s="53">
        <v>5428.022</v>
      </c>
      <c r="H9" s="54"/>
      <c r="I9" s="54">
        <f>ROUND(ROUND(H9,2)*ROUND(G9,3),2)</f>
        <v>0</v>
      </c>
      <c r="O9" s="33">
        <f>(I9*21)/100</f>
        <v>0</v>
      </c>
      <c r="P9" s="33" t="s">
        <v>9</v>
      </c>
    </row>
    <row r="10" spans="1:5" ht="12.75">
      <c r="A10" s="55" t="s">
        <v>35</v>
      </c>
      <c r="E10" s="56" t="s">
        <v>36</v>
      </c>
    </row>
    <row r="11" spans="1:5" ht="63.75">
      <c r="A11" s="57" t="s">
        <v>37</v>
      </c>
      <c r="E11" s="58" t="s">
        <v>38</v>
      </c>
    </row>
    <row r="12" spans="1:5" ht="25.5">
      <c r="A12" s="33" t="s">
        <v>39</v>
      </c>
      <c r="E12" s="56" t="s">
        <v>40</v>
      </c>
    </row>
    <row r="13" spans="1:16" ht="12.75">
      <c r="A13" s="49" t="s">
        <v>31</v>
      </c>
      <c r="B13" s="50" t="s">
        <v>9</v>
      </c>
      <c r="C13" s="50" t="s">
        <v>32</v>
      </c>
      <c r="D13" s="49" t="s">
        <v>9</v>
      </c>
      <c r="E13" s="51" t="s">
        <v>33</v>
      </c>
      <c r="F13" s="52" t="s">
        <v>34</v>
      </c>
      <c r="G13" s="53">
        <v>891.977</v>
      </c>
      <c r="H13" s="54"/>
      <c r="I13" s="54">
        <f>ROUND(ROUND(H13,2)*ROUND(G13,3),2)</f>
        <v>0</v>
      </c>
      <c r="O13" s="33">
        <f>(I13*21)/100</f>
        <v>0</v>
      </c>
      <c r="P13" s="33" t="s">
        <v>9</v>
      </c>
    </row>
    <row r="14" spans="1:5" ht="12.75">
      <c r="A14" s="55" t="s">
        <v>35</v>
      </c>
      <c r="E14" s="56" t="s">
        <v>36</v>
      </c>
    </row>
    <row r="15" spans="1:5" ht="25.5">
      <c r="A15" s="57" t="s">
        <v>37</v>
      </c>
      <c r="E15" s="58" t="s">
        <v>41</v>
      </c>
    </row>
    <row r="16" spans="1:5" ht="25.5">
      <c r="A16" s="33" t="s">
        <v>39</v>
      </c>
      <c r="E16" s="56" t="s">
        <v>40</v>
      </c>
    </row>
    <row r="17" spans="1:16" ht="12.75">
      <c r="A17" s="49" t="s">
        <v>31</v>
      </c>
      <c r="B17" s="50" t="s">
        <v>8</v>
      </c>
      <c r="C17" s="50" t="s">
        <v>32</v>
      </c>
      <c r="D17" s="49" t="s">
        <v>8</v>
      </c>
      <c r="E17" s="51" t="s">
        <v>33</v>
      </c>
      <c r="F17" s="52" t="s">
        <v>34</v>
      </c>
      <c r="G17" s="53">
        <v>98.775</v>
      </c>
      <c r="H17" s="54"/>
      <c r="I17" s="54">
        <f>ROUND(ROUND(H17,2)*ROUND(G17,3),2)</f>
        <v>0</v>
      </c>
      <c r="O17" s="33">
        <f>(I17*21)/100</f>
        <v>0</v>
      </c>
      <c r="P17" s="33" t="s">
        <v>9</v>
      </c>
    </row>
    <row r="18" spans="1:5" ht="12.75">
      <c r="A18" s="55" t="s">
        <v>35</v>
      </c>
      <c r="E18" s="56" t="s">
        <v>36</v>
      </c>
    </row>
    <row r="19" spans="1:5" ht="25.5">
      <c r="A19" s="57" t="s">
        <v>37</v>
      </c>
      <c r="E19" s="58" t="s">
        <v>42</v>
      </c>
    </row>
    <row r="20" spans="1:5" ht="25.5">
      <c r="A20" s="33" t="s">
        <v>39</v>
      </c>
      <c r="E20" s="56" t="s">
        <v>40</v>
      </c>
    </row>
    <row r="21" spans="1:18" ht="12.75" customHeight="1">
      <c r="A21" s="36" t="s">
        <v>29</v>
      </c>
      <c r="B21" s="36"/>
      <c r="C21" s="59" t="s">
        <v>15</v>
      </c>
      <c r="D21" s="36"/>
      <c r="E21" s="47" t="s">
        <v>43</v>
      </c>
      <c r="F21" s="36"/>
      <c r="G21" s="36"/>
      <c r="H21" s="36"/>
      <c r="I21" s="60">
        <f>0+Q21</f>
        <v>0</v>
      </c>
      <c r="O21" s="33">
        <f>0+R21</f>
        <v>0</v>
      </c>
      <c r="Q21" s="33">
        <f>0+I22+I26+I30+I34+I38+I42+I46+I50</f>
        <v>0</v>
      </c>
      <c r="R21" s="33">
        <f>0+O22+O26+O30+O34+O38+O42+O46+O50</f>
        <v>0</v>
      </c>
    </row>
    <row r="22" spans="1:16" ht="12.75">
      <c r="A22" s="49" t="s">
        <v>31</v>
      </c>
      <c r="B22" s="50" t="s">
        <v>19</v>
      </c>
      <c r="C22" s="50" t="s">
        <v>44</v>
      </c>
      <c r="D22" s="49" t="s">
        <v>36</v>
      </c>
      <c r="E22" s="51" t="s">
        <v>45</v>
      </c>
      <c r="F22" s="52" t="s">
        <v>46</v>
      </c>
      <c r="G22" s="53">
        <v>2381.393</v>
      </c>
      <c r="H22" s="54"/>
      <c r="I22" s="54">
        <f>ROUND(ROUND(H22,2)*ROUND(G22,3),2)</f>
        <v>0</v>
      </c>
      <c r="O22" s="33">
        <f>(I22*21)/100</f>
        <v>0</v>
      </c>
      <c r="P22" s="33" t="s">
        <v>9</v>
      </c>
    </row>
    <row r="23" spans="1:5" ht="12.75">
      <c r="A23" s="55" t="s">
        <v>35</v>
      </c>
      <c r="E23" s="56" t="s">
        <v>36</v>
      </c>
    </row>
    <row r="24" spans="1:5" ht="12.75">
      <c r="A24" s="57" t="s">
        <v>37</v>
      </c>
      <c r="E24" s="58" t="s">
        <v>47</v>
      </c>
    </row>
    <row r="25" spans="1:5" ht="318.75">
      <c r="A25" s="33" t="s">
        <v>39</v>
      </c>
      <c r="E25" s="56" t="s">
        <v>48</v>
      </c>
    </row>
    <row r="26" spans="1:16" ht="12.75">
      <c r="A26" s="49" t="s">
        <v>31</v>
      </c>
      <c r="B26" s="50" t="s">
        <v>21</v>
      </c>
      <c r="C26" s="50" t="s">
        <v>49</v>
      </c>
      <c r="D26" s="49" t="s">
        <v>36</v>
      </c>
      <c r="E26" s="51" t="s">
        <v>50</v>
      </c>
      <c r="F26" s="52" t="s">
        <v>51</v>
      </c>
      <c r="G26" s="53">
        <v>20021.93</v>
      </c>
      <c r="H26" s="54"/>
      <c r="I26" s="54">
        <f>ROUND(ROUND(H26,2)*ROUND(G26,3),2)</f>
        <v>0</v>
      </c>
      <c r="O26" s="33">
        <f>(I26*21)/100</f>
        <v>0</v>
      </c>
      <c r="P26" s="33" t="s">
        <v>9</v>
      </c>
    </row>
    <row r="27" spans="1:5" ht="12.75">
      <c r="A27" s="55" t="s">
        <v>35</v>
      </c>
      <c r="E27" s="56" t="s">
        <v>36</v>
      </c>
    </row>
    <row r="28" spans="1:5" ht="25.5">
      <c r="A28" s="57" t="s">
        <v>37</v>
      </c>
      <c r="E28" s="58" t="s">
        <v>52</v>
      </c>
    </row>
    <row r="29" spans="1:5" ht="25.5">
      <c r="A29" s="33" t="s">
        <v>39</v>
      </c>
      <c r="E29" s="56" t="s">
        <v>53</v>
      </c>
    </row>
    <row r="30" spans="1:16" ht="12.75">
      <c r="A30" s="49" t="s">
        <v>31</v>
      </c>
      <c r="B30" s="50" t="s">
        <v>23</v>
      </c>
      <c r="C30" s="50" t="s">
        <v>54</v>
      </c>
      <c r="D30" s="49" t="s">
        <v>36</v>
      </c>
      <c r="E30" s="51" t="s">
        <v>55</v>
      </c>
      <c r="F30" s="52" t="s">
        <v>46</v>
      </c>
      <c r="G30" s="53">
        <v>597.365</v>
      </c>
      <c r="H30" s="54"/>
      <c r="I30" s="54">
        <f>ROUND(ROUND(H30,2)*ROUND(G30,3),2)</f>
        <v>0</v>
      </c>
      <c r="O30" s="33">
        <f>(I30*21)/100</f>
        <v>0</v>
      </c>
      <c r="P30" s="33" t="s">
        <v>9</v>
      </c>
    </row>
    <row r="31" spans="1:5" ht="12.75">
      <c r="A31" s="55" t="s">
        <v>35</v>
      </c>
      <c r="E31" s="56" t="s">
        <v>36</v>
      </c>
    </row>
    <row r="32" spans="1:5" ht="12.75">
      <c r="A32" s="57" t="s">
        <v>37</v>
      </c>
      <c r="E32" s="58" t="s">
        <v>56</v>
      </c>
    </row>
    <row r="33" spans="1:5" ht="318.75">
      <c r="A33" s="33" t="s">
        <v>39</v>
      </c>
      <c r="E33" s="56" t="s">
        <v>57</v>
      </c>
    </row>
    <row r="34" spans="1:16" ht="12.75">
      <c r="A34" s="49" t="s">
        <v>31</v>
      </c>
      <c r="B34" s="50" t="s">
        <v>58</v>
      </c>
      <c r="C34" s="50" t="s">
        <v>59</v>
      </c>
      <c r="D34" s="49" t="s">
        <v>36</v>
      </c>
      <c r="E34" s="51" t="s">
        <v>60</v>
      </c>
      <c r="F34" s="52" t="s">
        <v>51</v>
      </c>
      <c r="G34" s="53">
        <v>5973.65</v>
      </c>
      <c r="H34" s="54"/>
      <c r="I34" s="54">
        <f>ROUND(ROUND(H34,2)*ROUND(G34,3),2)</f>
        <v>0</v>
      </c>
      <c r="O34" s="33">
        <f>(I34*21)/100</f>
        <v>0</v>
      </c>
      <c r="P34" s="33" t="s">
        <v>9</v>
      </c>
    </row>
    <row r="35" spans="1:5" ht="12.75">
      <c r="A35" s="55" t="s">
        <v>35</v>
      </c>
      <c r="E35" s="56" t="s">
        <v>36</v>
      </c>
    </row>
    <row r="36" spans="1:5" ht="12.75">
      <c r="A36" s="57" t="s">
        <v>37</v>
      </c>
      <c r="E36" s="58" t="s">
        <v>61</v>
      </c>
    </row>
    <row r="37" spans="1:5" ht="25.5">
      <c r="A37" s="33" t="s">
        <v>39</v>
      </c>
      <c r="E37" s="56" t="s">
        <v>53</v>
      </c>
    </row>
    <row r="38" spans="1:16" ht="12.75">
      <c r="A38" s="49" t="s">
        <v>31</v>
      </c>
      <c r="B38" s="50" t="s">
        <v>62</v>
      </c>
      <c r="C38" s="50" t="s">
        <v>63</v>
      </c>
      <c r="D38" s="49" t="s">
        <v>36</v>
      </c>
      <c r="E38" s="51" t="s">
        <v>64</v>
      </c>
      <c r="F38" s="52" t="s">
        <v>46</v>
      </c>
      <c r="G38" s="53">
        <v>379.2</v>
      </c>
      <c r="H38" s="54"/>
      <c r="I38" s="54">
        <f>ROUND(ROUND(H38,2)*ROUND(G38,3),2)</f>
        <v>0</v>
      </c>
      <c r="O38" s="33">
        <f>(I38*21)/100</f>
        <v>0</v>
      </c>
      <c r="P38" s="33" t="s">
        <v>9</v>
      </c>
    </row>
    <row r="39" spans="1:5" ht="12.75">
      <c r="A39" s="55" t="s">
        <v>35</v>
      </c>
      <c r="E39" s="56" t="s">
        <v>36</v>
      </c>
    </row>
    <row r="40" spans="1:5" ht="25.5">
      <c r="A40" s="57" t="s">
        <v>37</v>
      </c>
      <c r="E40" s="58" t="s">
        <v>65</v>
      </c>
    </row>
    <row r="41" spans="1:5" ht="280.5">
      <c r="A41" s="33" t="s">
        <v>39</v>
      </c>
      <c r="E41" s="56" t="s">
        <v>66</v>
      </c>
    </row>
    <row r="42" spans="1:16" ht="12.75">
      <c r="A42" s="49" t="s">
        <v>31</v>
      </c>
      <c r="B42" s="50" t="s">
        <v>26</v>
      </c>
      <c r="C42" s="50" t="s">
        <v>67</v>
      </c>
      <c r="D42" s="49" t="s">
        <v>36</v>
      </c>
      <c r="E42" s="51" t="s">
        <v>68</v>
      </c>
      <c r="F42" s="52" t="s">
        <v>69</v>
      </c>
      <c r="G42" s="53">
        <v>310.7</v>
      </c>
      <c r="H42" s="54"/>
      <c r="I42" s="54">
        <f>ROUND(ROUND(H42,2)*ROUND(G42,3),2)</f>
        <v>0</v>
      </c>
      <c r="O42" s="33">
        <f>(I42*21)/100</f>
        <v>0</v>
      </c>
      <c r="P42" s="33" t="s">
        <v>9</v>
      </c>
    </row>
    <row r="43" spans="1:5" ht="12.75">
      <c r="A43" s="55" t="s">
        <v>35</v>
      </c>
      <c r="E43" s="56" t="s">
        <v>36</v>
      </c>
    </row>
    <row r="44" spans="1:5" ht="25.5">
      <c r="A44" s="57" t="s">
        <v>37</v>
      </c>
      <c r="E44" s="58" t="s">
        <v>336</v>
      </c>
    </row>
    <row r="45" spans="1:5" ht="38.25">
      <c r="A45" s="33" t="s">
        <v>39</v>
      </c>
      <c r="E45" s="56" t="s">
        <v>70</v>
      </c>
    </row>
    <row r="46" spans="1:16" ht="12.75">
      <c r="A46" s="49" t="s">
        <v>31</v>
      </c>
      <c r="B46" s="50" t="s">
        <v>28</v>
      </c>
      <c r="C46" s="50" t="s">
        <v>71</v>
      </c>
      <c r="D46" s="49" t="s">
        <v>36</v>
      </c>
      <c r="E46" s="51" t="s">
        <v>72</v>
      </c>
      <c r="F46" s="52" t="s">
        <v>69</v>
      </c>
      <c r="G46" s="53">
        <v>310.7</v>
      </c>
      <c r="H46" s="54"/>
      <c r="I46" s="54">
        <f>ROUND(ROUND(H46,2)*ROUND(G46,3),2)</f>
        <v>0</v>
      </c>
      <c r="O46" s="33">
        <f>(I46*21)/100</f>
        <v>0</v>
      </c>
      <c r="P46" s="33" t="s">
        <v>9</v>
      </c>
    </row>
    <row r="47" spans="1:5" ht="12.75">
      <c r="A47" s="55" t="s">
        <v>35</v>
      </c>
      <c r="E47" s="56" t="s">
        <v>36</v>
      </c>
    </row>
    <row r="48" spans="1:5" ht="25.5">
      <c r="A48" s="57" t="s">
        <v>37</v>
      </c>
      <c r="E48" s="58" t="s">
        <v>337</v>
      </c>
    </row>
    <row r="49" spans="1:5" ht="25.5">
      <c r="A49" s="33" t="s">
        <v>39</v>
      </c>
      <c r="E49" s="56" t="s">
        <v>73</v>
      </c>
    </row>
    <row r="50" spans="1:16" ht="12.75">
      <c r="A50" s="49" t="s">
        <v>31</v>
      </c>
      <c r="B50" s="50" t="s">
        <v>74</v>
      </c>
      <c r="C50" s="50" t="s">
        <v>75</v>
      </c>
      <c r="D50" s="49" t="s">
        <v>36</v>
      </c>
      <c r="E50" s="51" t="s">
        <v>76</v>
      </c>
      <c r="F50" s="52" t="s">
        <v>69</v>
      </c>
      <c r="G50" s="53">
        <v>310.7</v>
      </c>
      <c r="H50" s="54"/>
      <c r="I50" s="54">
        <f>ROUND(ROUND(H50,2)*ROUND(G50,3),2)</f>
        <v>0</v>
      </c>
      <c r="O50" s="33">
        <f>(I50*21)/100</f>
        <v>0</v>
      </c>
      <c r="P50" s="33" t="s">
        <v>9</v>
      </c>
    </row>
    <row r="51" spans="1:5" ht="12.75">
      <c r="A51" s="55" t="s">
        <v>35</v>
      </c>
      <c r="E51" s="56" t="s">
        <v>36</v>
      </c>
    </row>
    <row r="52" spans="1:5" ht="12.75">
      <c r="A52" s="57" t="s">
        <v>37</v>
      </c>
      <c r="E52" s="58" t="s">
        <v>338</v>
      </c>
    </row>
    <row r="53" spans="1:5" ht="38.25">
      <c r="A53" s="33" t="s">
        <v>39</v>
      </c>
      <c r="E53" s="56" t="s">
        <v>77</v>
      </c>
    </row>
    <row r="54" spans="1:18" ht="12.75" customHeight="1">
      <c r="A54" s="36" t="s">
        <v>29</v>
      </c>
      <c r="B54" s="36"/>
      <c r="C54" s="59" t="s">
        <v>9</v>
      </c>
      <c r="D54" s="36"/>
      <c r="E54" s="47" t="s">
        <v>78</v>
      </c>
      <c r="F54" s="36"/>
      <c r="G54" s="36"/>
      <c r="H54" s="36"/>
      <c r="I54" s="60">
        <f>0+Q54</f>
        <v>0</v>
      </c>
      <c r="O54" s="33">
        <f>0+R54</f>
        <v>0</v>
      </c>
      <c r="Q54" s="33">
        <f>0+I55+I59+I63+I67+I71+I75+I79+I83+I87+I91+I95+I99+I103+I107+I111+I115+I119+I123+I127+I131+I135+I139+I143+I147+I151</f>
        <v>0</v>
      </c>
      <c r="R54" s="33">
        <f>0+O55+O59+O63+O67+O71+O75+O79+O83+O87+O91+O95+O99+O103+O107+O111+O115+O119+O123+O127+O131+O135+O139+O143+O147+O151</f>
        <v>0</v>
      </c>
    </row>
    <row r="55" spans="1:16" ht="12.75">
      <c r="A55" s="49" t="s">
        <v>31</v>
      </c>
      <c r="B55" s="50" t="s">
        <v>79</v>
      </c>
      <c r="C55" s="50" t="s">
        <v>339</v>
      </c>
      <c r="D55" s="49" t="s">
        <v>36</v>
      </c>
      <c r="E55" s="51" t="s">
        <v>340</v>
      </c>
      <c r="F55" s="52" t="s">
        <v>69</v>
      </c>
      <c r="G55" s="53">
        <v>87.63</v>
      </c>
      <c r="H55" s="54"/>
      <c r="I55" s="54">
        <f>ROUND(ROUND(H55,2)*ROUND(G55,3),2)</f>
        <v>0</v>
      </c>
      <c r="O55" s="33">
        <f>(I55*21)/100</f>
        <v>0</v>
      </c>
      <c r="P55" s="33" t="s">
        <v>9</v>
      </c>
    </row>
    <row r="56" spans="1:5" ht="12.75">
      <c r="A56" s="55" t="s">
        <v>35</v>
      </c>
      <c r="E56" s="56" t="s">
        <v>36</v>
      </c>
    </row>
    <row r="57" spans="1:5" ht="25.5">
      <c r="A57" s="57" t="s">
        <v>37</v>
      </c>
      <c r="E57" s="58" t="s">
        <v>341</v>
      </c>
    </row>
    <row r="58" spans="1:5" ht="38.25">
      <c r="A58" s="33" t="s">
        <v>39</v>
      </c>
      <c r="E58" s="56" t="s">
        <v>342</v>
      </c>
    </row>
    <row r="59" spans="1:16" ht="12.75">
      <c r="A59" s="49" t="s">
        <v>31</v>
      </c>
      <c r="B59" s="50" t="s">
        <v>85</v>
      </c>
      <c r="C59" s="50" t="s">
        <v>80</v>
      </c>
      <c r="D59" s="49" t="s">
        <v>36</v>
      </c>
      <c r="E59" s="51" t="s">
        <v>81</v>
      </c>
      <c r="F59" s="52" t="s">
        <v>82</v>
      </c>
      <c r="G59" s="53">
        <v>29</v>
      </c>
      <c r="H59" s="54"/>
      <c r="I59" s="54">
        <f>ROUND(ROUND(H59,2)*ROUND(G59,3),2)</f>
        <v>0</v>
      </c>
      <c r="O59" s="33">
        <f>(I59*21)/100</f>
        <v>0</v>
      </c>
      <c r="P59" s="33" t="s">
        <v>9</v>
      </c>
    </row>
    <row r="60" spans="1:5" ht="12.75">
      <c r="A60" s="55" t="s">
        <v>35</v>
      </c>
      <c r="E60" s="56" t="s">
        <v>36</v>
      </c>
    </row>
    <row r="61" spans="1:5" ht="25.5">
      <c r="A61" s="57" t="s">
        <v>37</v>
      </c>
      <c r="E61" s="58" t="s">
        <v>83</v>
      </c>
    </row>
    <row r="62" spans="1:5" ht="165.75">
      <c r="A62" s="33" t="s">
        <v>39</v>
      </c>
      <c r="E62" s="56" t="s">
        <v>84</v>
      </c>
    </row>
    <row r="63" spans="1:16" ht="12.75">
      <c r="A63" s="49" t="s">
        <v>31</v>
      </c>
      <c r="B63" s="79" t="s">
        <v>86</v>
      </c>
      <c r="C63" s="79" t="s">
        <v>87</v>
      </c>
      <c r="D63" s="80" t="s">
        <v>36</v>
      </c>
      <c r="E63" s="81" t="s">
        <v>88</v>
      </c>
      <c r="F63" s="82" t="s">
        <v>46</v>
      </c>
      <c r="G63" s="83">
        <v>5.087</v>
      </c>
      <c r="H63" s="54"/>
      <c r="I63" s="54">
        <f>ROUND(ROUND(H63,2)*ROUND(G63,3),2)</f>
        <v>0</v>
      </c>
      <c r="O63" s="33">
        <f>(I63*21)/100</f>
        <v>0</v>
      </c>
      <c r="P63" s="33" t="s">
        <v>9</v>
      </c>
    </row>
    <row r="64" spans="1:7" ht="12.75">
      <c r="A64" s="55" t="s">
        <v>35</v>
      </c>
      <c r="B64" s="84"/>
      <c r="C64" s="84"/>
      <c r="D64" s="84"/>
      <c r="E64" s="85"/>
      <c r="F64" s="84"/>
      <c r="G64" s="84"/>
    </row>
    <row r="65" spans="1:7" ht="25.5">
      <c r="A65" s="57" t="s">
        <v>37</v>
      </c>
      <c r="B65" s="84"/>
      <c r="C65" s="84"/>
      <c r="D65" s="84"/>
      <c r="E65" s="86" t="s">
        <v>343</v>
      </c>
      <c r="F65" s="84"/>
      <c r="G65" s="84"/>
    </row>
    <row r="66" spans="1:5" ht="409.5">
      <c r="A66" s="33" t="s">
        <v>39</v>
      </c>
      <c r="E66" s="56" t="s">
        <v>89</v>
      </c>
    </row>
    <row r="67" spans="1:16" ht="12.75">
      <c r="A67" s="49" t="s">
        <v>31</v>
      </c>
      <c r="B67" s="50" t="s">
        <v>90</v>
      </c>
      <c r="C67" s="50" t="s">
        <v>91</v>
      </c>
      <c r="D67" s="49" t="s">
        <v>36</v>
      </c>
      <c r="E67" s="51" t="s">
        <v>92</v>
      </c>
      <c r="F67" s="52" t="s">
        <v>46</v>
      </c>
      <c r="G67" s="53">
        <v>91.562</v>
      </c>
      <c r="H67" s="54"/>
      <c r="I67" s="54">
        <f>ROUND(ROUND(H67,2)*ROUND(G67,3),2)</f>
        <v>0</v>
      </c>
      <c r="O67" s="33">
        <f>(I67*21)/100</f>
        <v>0</v>
      </c>
      <c r="P67" s="33" t="s">
        <v>9</v>
      </c>
    </row>
    <row r="68" spans="1:5" ht="12.75">
      <c r="A68" s="55" t="s">
        <v>35</v>
      </c>
      <c r="E68" s="56" t="s">
        <v>36</v>
      </c>
    </row>
    <row r="69" spans="1:5" ht="25.5">
      <c r="A69" s="57" t="s">
        <v>37</v>
      </c>
      <c r="E69" s="58" t="s">
        <v>93</v>
      </c>
    </row>
    <row r="70" spans="1:5" ht="409.5">
      <c r="A70" s="33" t="s">
        <v>39</v>
      </c>
      <c r="E70" s="56" t="s">
        <v>94</v>
      </c>
    </row>
    <row r="71" spans="1:16" ht="12.75">
      <c r="A71" s="49" t="s">
        <v>31</v>
      </c>
      <c r="B71" s="50" t="s">
        <v>95</v>
      </c>
      <c r="C71" s="50" t="s">
        <v>96</v>
      </c>
      <c r="D71" s="49" t="s">
        <v>36</v>
      </c>
      <c r="E71" s="51" t="s">
        <v>97</v>
      </c>
      <c r="F71" s="52" t="s">
        <v>34</v>
      </c>
      <c r="G71" s="53">
        <v>8.71</v>
      </c>
      <c r="H71" s="54"/>
      <c r="I71" s="54">
        <f>ROUND(ROUND(H71,2)*ROUND(G71,3),2)</f>
        <v>0</v>
      </c>
      <c r="O71" s="33">
        <f>(I71*21)/100</f>
        <v>0</v>
      </c>
      <c r="P71" s="33" t="s">
        <v>9</v>
      </c>
    </row>
    <row r="72" spans="1:5" ht="12.75">
      <c r="A72" s="55" t="s">
        <v>35</v>
      </c>
      <c r="E72" s="56" t="s">
        <v>36</v>
      </c>
    </row>
    <row r="73" spans="1:5" ht="12.75">
      <c r="A73" s="57" t="s">
        <v>37</v>
      </c>
      <c r="E73" s="58" t="s">
        <v>98</v>
      </c>
    </row>
    <row r="74" spans="1:5" ht="267.75">
      <c r="A74" s="33" t="s">
        <v>39</v>
      </c>
      <c r="E74" s="56" t="s">
        <v>99</v>
      </c>
    </row>
    <row r="75" spans="1:16" ht="12.75">
      <c r="A75" s="49" t="s">
        <v>31</v>
      </c>
      <c r="B75" s="62" t="s">
        <v>100</v>
      </c>
      <c r="C75" s="62" t="s">
        <v>101</v>
      </c>
      <c r="D75" s="63" t="s">
        <v>36</v>
      </c>
      <c r="E75" s="64" t="s">
        <v>102</v>
      </c>
      <c r="F75" s="65" t="s">
        <v>34</v>
      </c>
      <c r="G75" s="78">
        <f>18.953-7.562</f>
        <v>11.390999999999998</v>
      </c>
      <c r="H75" s="54"/>
      <c r="I75" s="54">
        <f>ROUND(ROUND(H75,2)*ROUND(G75,3),2)</f>
        <v>0</v>
      </c>
      <c r="O75" s="33">
        <f>(I75*21)/100</f>
        <v>0</v>
      </c>
      <c r="P75" s="33" t="s">
        <v>9</v>
      </c>
    </row>
    <row r="76" spans="1:5" ht="25.5">
      <c r="A76" s="67"/>
      <c r="E76" s="32" t="s">
        <v>330</v>
      </c>
    </row>
    <row r="77" spans="1:5" ht="25.5">
      <c r="A77" s="57" t="s">
        <v>37</v>
      </c>
      <c r="E77" s="66" t="s">
        <v>344</v>
      </c>
    </row>
    <row r="78" spans="1:5" ht="38.25">
      <c r="A78" s="33" t="s">
        <v>39</v>
      </c>
      <c r="E78" s="56" t="s">
        <v>103</v>
      </c>
    </row>
    <row r="79" spans="1:16" ht="12.75">
      <c r="A79" s="49" t="s">
        <v>31</v>
      </c>
      <c r="B79" s="50" t="s">
        <v>104</v>
      </c>
      <c r="C79" s="50" t="s">
        <v>105</v>
      </c>
      <c r="D79" s="49" t="s">
        <v>36</v>
      </c>
      <c r="E79" s="51" t="s">
        <v>106</v>
      </c>
      <c r="F79" s="52" t="s">
        <v>46</v>
      </c>
      <c r="G79" s="53">
        <v>15.9</v>
      </c>
      <c r="H79" s="54"/>
      <c r="I79" s="54">
        <f>ROUND(ROUND(H79,2)*ROUND(G79,3),2)</f>
        <v>0</v>
      </c>
      <c r="O79" s="33">
        <f>(I79*21)/100</f>
        <v>0</v>
      </c>
      <c r="P79" s="33" t="s">
        <v>9</v>
      </c>
    </row>
    <row r="80" spans="1:5" ht="12.75">
      <c r="A80" s="55" t="s">
        <v>35</v>
      </c>
      <c r="E80" s="56" t="s">
        <v>36</v>
      </c>
    </row>
    <row r="81" spans="1:5" ht="38.25">
      <c r="A81" s="57" t="s">
        <v>37</v>
      </c>
      <c r="E81" s="58" t="s">
        <v>345</v>
      </c>
    </row>
    <row r="82" spans="1:5" ht="25.5">
      <c r="A82" s="33" t="s">
        <v>39</v>
      </c>
      <c r="E82" s="56" t="s">
        <v>107</v>
      </c>
    </row>
    <row r="83" spans="1:16" ht="12.75">
      <c r="A83" s="49" t="s">
        <v>31</v>
      </c>
      <c r="B83" s="50" t="s">
        <v>108</v>
      </c>
      <c r="C83" s="50" t="s">
        <v>346</v>
      </c>
      <c r="D83" s="49" t="s">
        <v>36</v>
      </c>
      <c r="E83" s="51" t="s">
        <v>347</v>
      </c>
      <c r="F83" s="52" t="s">
        <v>34</v>
      </c>
      <c r="G83" s="53">
        <v>1.679</v>
      </c>
      <c r="H83" s="54"/>
      <c r="I83" s="54">
        <f>ROUND(ROUND(H83,2)*ROUND(G83,3),2)</f>
        <v>0</v>
      </c>
      <c r="O83" s="33">
        <f>(I83*21)/100</f>
        <v>0</v>
      </c>
      <c r="P83" s="33" t="s">
        <v>9</v>
      </c>
    </row>
    <row r="84" spans="1:5" ht="12.75">
      <c r="A84" s="55" t="s">
        <v>35</v>
      </c>
      <c r="E84" s="56" t="s">
        <v>36</v>
      </c>
    </row>
    <row r="85" spans="1:5" ht="12.75">
      <c r="A85" s="57" t="s">
        <v>37</v>
      </c>
      <c r="E85" s="58" t="s">
        <v>348</v>
      </c>
    </row>
    <row r="86" spans="1:5" ht="344.25">
      <c r="A86" s="33" t="s">
        <v>39</v>
      </c>
      <c r="E86" s="56" t="s">
        <v>349</v>
      </c>
    </row>
    <row r="87" spans="1:16" ht="12.75">
      <c r="A87" s="49" t="s">
        <v>31</v>
      </c>
      <c r="B87" s="50" t="s">
        <v>112</v>
      </c>
      <c r="C87" s="50" t="s">
        <v>350</v>
      </c>
      <c r="D87" s="49" t="s">
        <v>36</v>
      </c>
      <c r="E87" s="51" t="s">
        <v>351</v>
      </c>
      <c r="F87" s="52" t="s">
        <v>34</v>
      </c>
      <c r="G87" s="53">
        <v>1.679</v>
      </c>
      <c r="H87" s="54"/>
      <c r="I87" s="54">
        <f>ROUND(ROUND(H87,2)*ROUND(G87,3),2)</f>
        <v>0</v>
      </c>
      <c r="O87" s="33">
        <f>(I87*21)/100</f>
        <v>0</v>
      </c>
      <c r="P87" s="33" t="s">
        <v>9</v>
      </c>
    </row>
    <row r="88" spans="1:5" ht="12.75">
      <c r="A88" s="55" t="s">
        <v>35</v>
      </c>
      <c r="E88" s="56" t="s">
        <v>36</v>
      </c>
    </row>
    <row r="89" spans="1:5" ht="12.75">
      <c r="A89" s="57" t="s">
        <v>37</v>
      </c>
      <c r="E89" s="58" t="s">
        <v>348</v>
      </c>
    </row>
    <row r="90" spans="1:5" ht="12.75">
      <c r="A90" s="33" t="s">
        <v>39</v>
      </c>
      <c r="E90" s="56" t="s">
        <v>352</v>
      </c>
    </row>
    <row r="91" spans="1:16" ht="12.75">
      <c r="A91" s="49" t="s">
        <v>31</v>
      </c>
      <c r="B91" s="50" t="s">
        <v>116</v>
      </c>
      <c r="C91" s="50" t="s">
        <v>109</v>
      </c>
      <c r="D91" s="49" t="s">
        <v>36</v>
      </c>
      <c r="E91" s="51" t="s">
        <v>110</v>
      </c>
      <c r="F91" s="52" t="s">
        <v>82</v>
      </c>
      <c r="G91" s="53">
        <v>284</v>
      </c>
      <c r="H91" s="54"/>
      <c r="I91" s="54">
        <f>ROUND(ROUND(H91,2)*ROUND(G91,3),2)</f>
        <v>0</v>
      </c>
      <c r="O91" s="33">
        <f>(I91*21)/100</f>
        <v>0</v>
      </c>
      <c r="P91" s="33" t="s">
        <v>9</v>
      </c>
    </row>
    <row r="92" spans="1:5" ht="12.75">
      <c r="A92" s="55" t="s">
        <v>35</v>
      </c>
      <c r="E92" s="56" t="s">
        <v>36</v>
      </c>
    </row>
    <row r="93" spans="1:5" ht="89.25">
      <c r="A93" s="57" t="s">
        <v>37</v>
      </c>
      <c r="E93" s="58" t="s">
        <v>353</v>
      </c>
    </row>
    <row r="94" spans="1:5" ht="63.75">
      <c r="A94" s="33" t="s">
        <v>39</v>
      </c>
      <c r="E94" s="56" t="s">
        <v>111</v>
      </c>
    </row>
    <row r="95" spans="1:16" ht="12.75">
      <c r="A95" s="49" t="s">
        <v>31</v>
      </c>
      <c r="B95" s="62" t="s">
        <v>120</v>
      </c>
      <c r="C95" s="62" t="s">
        <v>113</v>
      </c>
      <c r="D95" s="63" t="s">
        <v>36</v>
      </c>
      <c r="E95" s="64" t="s">
        <v>114</v>
      </c>
      <c r="F95" s="65" t="s">
        <v>82</v>
      </c>
      <c r="G95" s="78">
        <f>218.5-177.5</f>
        <v>41</v>
      </c>
      <c r="H95" s="54"/>
      <c r="I95" s="54">
        <f>ROUND(ROUND(H95,2)*ROUND(G95,3),2)</f>
        <v>0</v>
      </c>
      <c r="O95" s="33">
        <f>(I95*21)/100</f>
        <v>0</v>
      </c>
      <c r="P95" s="33" t="s">
        <v>9</v>
      </c>
    </row>
    <row r="96" spans="1:5" ht="25.5">
      <c r="A96" s="55" t="s">
        <v>35</v>
      </c>
      <c r="E96" s="32" t="s">
        <v>330</v>
      </c>
    </row>
    <row r="97" spans="1:5" ht="25.5">
      <c r="A97" s="57" t="s">
        <v>37</v>
      </c>
      <c r="E97" s="66" t="s">
        <v>115</v>
      </c>
    </row>
    <row r="98" spans="1:5" ht="63.75">
      <c r="A98" s="33" t="s">
        <v>39</v>
      </c>
      <c r="E98" s="56" t="s">
        <v>111</v>
      </c>
    </row>
    <row r="99" spans="1:16" ht="12.75">
      <c r="A99" s="49" t="s">
        <v>31</v>
      </c>
      <c r="B99" s="50" t="s">
        <v>125</v>
      </c>
      <c r="C99" s="50" t="s">
        <v>117</v>
      </c>
      <c r="D99" s="49" t="s">
        <v>36</v>
      </c>
      <c r="E99" s="51" t="s">
        <v>118</v>
      </c>
      <c r="F99" s="52" t="s">
        <v>82</v>
      </c>
      <c r="G99" s="53">
        <v>42</v>
      </c>
      <c r="H99" s="54"/>
      <c r="I99" s="54">
        <f>ROUND(ROUND(H99,2)*ROUND(G99,3),2)</f>
        <v>0</v>
      </c>
      <c r="O99" s="33">
        <f>(I99*21)/100</f>
        <v>0</v>
      </c>
      <c r="P99" s="33" t="s">
        <v>9</v>
      </c>
    </row>
    <row r="100" spans="1:5" ht="12.75">
      <c r="A100" s="55" t="s">
        <v>35</v>
      </c>
      <c r="E100" s="56" t="s">
        <v>36</v>
      </c>
    </row>
    <row r="101" spans="1:5" ht="38.25">
      <c r="A101" s="57" t="s">
        <v>37</v>
      </c>
      <c r="E101" s="58" t="s">
        <v>119</v>
      </c>
    </row>
    <row r="102" spans="1:5" ht="63.75">
      <c r="A102" s="33" t="s">
        <v>39</v>
      </c>
      <c r="E102" s="56" t="s">
        <v>111</v>
      </c>
    </row>
    <row r="103" spans="1:16" ht="12.75">
      <c r="A103" s="49" t="s">
        <v>31</v>
      </c>
      <c r="B103" s="50" t="s">
        <v>129</v>
      </c>
      <c r="C103" s="50" t="s">
        <v>121</v>
      </c>
      <c r="D103" s="49" t="s">
        <v>36</v>
      </c>
      <c r="E103" s="51" t="s">
        <v>122</v>
      </c>
      <c r="F103" s="52" t="s">
        <v>82</v>
      </c>
      <c r="G103" s="53">
        <v>132</v>
      </c>
      <c r="H103" s="54"/>
      <c r="I103" s="54">
        <f>ROUND(ROUND(H103,2)*ROUND(G103,3),2)</f>
        <v>0</v>
      </c>
      <c r="O103" s="33">
        <f>(I103*21)/100</f>
        <v>0</v>
      </c>
      <c r="P103" s="33" t="s">
        <v>9</v>
      </c>
    </row>
    <row r="104" spans="1:5" ht="12.75">
      <c r="A104" s="55" t="s">
        <v>35</v>
      </c>
      <c r="E104" s="56" t="s">
        <v>36</v>
      </c>
    </row>
    <row r="105" spans="1:5" ht="25.5">
      <c r="A105" s="57" t="s">
        <v>37</v>
      </c>
      <c r="E105" s="58" t="s">
        <v>123</v>
      </c>
    </row>
    <row r="106" spans="1:5" ht="191.25">
      <c r="A106" s="33" t="s">
        <v>39</v>
      </c>
      <c r="E106" s="56" t="s">
        <v>124</v>
      </c>
    </row>
    <row r="107" spans="1:16" ht="12.75">
      <c r="A107" s="49" t="s">
        <v>31</v>
      </c>
      <c r="B107" s="50" t="s">
        <v>134</v>
      </c>
      <c r="C107" s="50" t="s">
        <v>126</v>
      </c>
      <c r="D107" s="49" t="s">
        <v>36</v>
      </c>
      <c r="E107" s="51" t="s">
        <v>127</v>
      </c>
      <c r="F107" s="52" t="s">
        <v>82</v>
      </c>
      <c r="G107" s="53">
        <v>48</v>
      </c>
      <c r="H107" s="54"/>
      <c r="I107" s="54">
        <f>ROUND(ROUND(H107,2)*ROUND(G107,3),2)</f>
        <v>0</v>
      </c>
      <c r="O107" s="33">
        <f>(I107*21)/100</f>
        <v>0</v>
      </c>
      <c r="P107" s="33" t="s">
        <v>9</v>
      </c>
    </row>
    <row r="108" spans="1:5" ht="12.75">
      <c r="A108" s="55" t="s">
        <v>35</v>
      </c>
      <c r="E108" s="56" t="s">
        <v>36</v>
      </c>
    </row>
    <row r="109" spans="1:5" ht="25.5">
      <c r="A109" s="57" t="s">
        <v>37</v>
      </c>
      <c r="E109" s="58" t="s">
        <v>128</v>
      </c>
    </row>
    <row r="110" spans="1:5" ht="191.25">
      <c r="A110" s="33" t="s">
        <v>39</v>
      </c>
      <c r="E110" s="56" t="s">
        <v>124</v>
      </c>
    </row>
    <row r="111" spans="1:16" ht="12.75">
      <c r="A111" s="49" t="s">
        <v>31</v>
      </c>
      <c r="B111" s="50" t="s">
        <v>138</v>
      </c>
      <c r="C111" s="50" t="s">
        <v>130</v>
      </c>
      <c r="D111" s="49" t="s">
        <v>36</v>
      </c>
      <c r="E111" s="51" t="s">
        <v>131</v>
      </c>
      <c r="F111" s="52" t="s">
        <v>46</v>
      </c>
      <c r="G111" s="53">
        <v>7.109</v>
      </c>
      <c r="H111" s="54"/>
      <c r="I111" s="54">
        <f>ROUND(ROUND(H111,2)*ROUND(G111,3),2)</f>
        <v>0</v>
      </c>
      <c r="O111" s="33">
        <f>(I111*21)/100</f>
        <v>0</v>
      </c>
      <c r="P111" s="33" t="s">
        <v>9</v>
      </c>
    </row>
    <row r="112" spans="1:5" ht="12.75">
      <c r="A112" s="55" t="s">
        <v>35</v>
      </c>
      <c r="E112" s="56" t="s">
        <v>36</v>
      </c>
    </row>
    <row r="113" spans="1:5" ht="25.5">
      <c r="A113" s="57" t="s">
        <v>37</v>
      </c>
      <c r="E113" s="58" t="s">
        <v>132</v>
      </c>
    </row>
    <row r="114" spans="1:5" ht="369.75">
      <c r="A114" s="33" t="s">
        <v>39</v>
      </c>
      <c r="E114" s="56" t="s">
        <v>133</v>
      </c>
    </row>
    <row r="115" spans="1:16" ht="12.75">
      <c r="A115" s="49" t="s">
        <v>31</v>
      </c>
      <c r="B115" s="50" t="s">
        <v>143</v>
      </c>
      <c r="C115" s="50" t="s">
        <v>135</v>
      </c>
      <c r="D115" s="49" t="s">
        <v>36</v>
      </c>
      <c r="E115" s="51" t="s">
        <v>136</v>
      </c>
      <c r="F115" s="52" t="s">
        <v>46</v>
      </c>
      <c r="G115" s="53">
        <v>70.658</v>
      </c>
      <c r="H115" s="54"/>
      <c r="I115" s="54">
        <f>ROUND(ROUND(H115,2)*ROUND(G115,3),2)</f>
        <v>0</v>
      </c>
      <c r="O115" s="33">
        <f>(I115*21)/100</f>
        <v>0</v>
      </c>
      <c r="P115" s="33" t="s">
        <v>9</v>
      </c>
    </row>
    <row r="116" spans="1:5" ht="12.75">
      <c r="A116" s="55" t="s">
        <v>35</v>
      </c>
      <c r="E116" s="56" t="s">
        <v>36</v>
      </c>
    </row>
    <row r="117" spans="1:5" ht="25.5">
      <c r="A117" s="57" t="s">
        <v>37</v>
      </c>
      <c r="E117" s="58" t="s">
        <v>137</v>
      </c>
    </row>
    <row r="118" spans="1:5" ht="369.75">
      <c r="A118" s="33" t="s">
        <v>39</v>
      </c>
      <c r="E118" s="56" t="s">
        <v>133</v>
      </c>
    </row>
    <row r="119" spans="1:16" ht="12.75">
      <c r="A119" s="49" t="s">
        <v>31</v>
      </c>
      <c r="B119" s="50" t="s">
        <v>149</v>
      </c>
      <c r="C119" s="50" t="s">
        <v>139</v>
      </c>
      <c r="D119" s="49" t="s">
        <v>36</v>
      </c>
      <c r="E119" s="51" t="s">
        <v>140</v>
      </c>
      <c r="F119" s="52" t="s">
        <v>34</v>
      </c>
      <c r="G119" s="53">
        <v>9.964</v>
      </c>
      <c r="H119" s="54"/>
      <c r="I119" s="54">
        <f>ROUND(ROUND(H119,2)*ROUND(G119,3),2)</f>
        <v>0</v>
      </c>
      <c r="O119" s="33">
        <f>(I119*21)/100</f>
        <v>0</v>
      </c>
      <c r="P119" s="33" t="s">
        <v>9</v>
      </c>
    </row>
    <row r="120" spans="1:5" ht="12.75">
      <c r="A120" s="55" t="s">
        <v>35</v>
      </c>
      <c r="E120" s="56" t="s">
        <v>36</v>
      </c>
    </row>
    <row r="121" spans="1:5" ht="12.75">
      <c r="A121" s="57" t="s">
        <v>37</v>
      </c>
      <c r="E121" s="58" t="s">
        <v>141</v>
      </c>
    </row>
    <row r="122" spans="1:5" ht="267.75">
      <c r="A122" s="33" t="s">
        <v>39</v>
      </c>
      <c r="E122" s="56" t="s">
        <v>142</v>
      </c>
    </row>
    <row r="123" spans="1:16" ht="12.75">
      <c r="A123" s="49" t="s">
        <v>31</v>
      </c>
      <c r="B123" s="50" t="s">
        <v>152</v>
      </c>
      <c r="C123" s="50" t="s">
        <v>144</v>
      </c>
      <c r="D123" s="49" t="s">
        <v>36</v>
      </c>
      <c r="E123" s="51" t="s">
        <v>145</v>
      </c>
      <c r="F123" s="52" t="s">
        <v>146</v>
      </c>
      <c r="G123" s="53">
        <v>28</v>
      </c>
      <c r="H123" s="54"/>
      <c r="I123" s="54">
        <f>ROUND(ROUND(H123,2)*ROUND(G123,3),2)</f>
        <v>0</v>
      </c>
      <c r="O123" s="33">
        <f>(I123*21)/100</f>
        <v>0</v>
      </c>
      <c r="P123" s="33" t="s">
        <v>9</v>
      </c>
    </row>
    <row r="124" spans="1:5" ht="12.75">
      <c r="A124" s="55" t="s">
        <v>35</v>
      </c>
      <c r="E124" s="56" t="s">
        <v>36</v>
      </c>
    </row>
    <row r="125" spans="1:5" ht="38.25">
      <c r="A125" s="57" t="s">
        <v>37</v>
      </c>
      <c r="E125" s="58" t="s">
        <v>147</v>
      </c>
    </row>
    <row r="126" spans="1:5" ht="38.25">
      <c r="A126" s="33" t="s">
        <v>39</v>
      </c>
      <c r="E126" s="56" t="s">
        <v>148</v>
      </c>
    </row>
    <row r="127" spans="1:16" ht="12.75">
      <c r="A127" s="49" t="s">
        <v>31</v>
      </c>
      <c r="B127" s="50" t="s">
        <v>155</v>
      </c>
      <c r="C127" s="50" t="s">
        <v>150</v>
      </c>
      <c r="D127" s="49" t="s">
        <v>36</v>
      </c>
      <c r="E127" s="51" t="s">
        <v>151</v>
      </c>
      <c r="F127" s="52" t="s">
        <v>146</v>
      </c>
      <c r="G127" s="53">
        <v>2</v>
      </c>
      <c r="H127" s="54"/>
      <c r="I127" s="54">
        <f>ROUND(ROUND(H127,2)*ROUND(G127,3),2)</f>
        <v>0</v>
      </c>
      <c r="O127" s="33">
        <f>(I127*21)/100</f>
        <v>0</v>
      </c>
      <c r="P127" s="33" t="s">
        <v>9</v>
      </c>
    </row>
    <row r="128" spans="1:5" ht="12.75">
      <c r="A128" s="55" t="s">
        <v>35</v>
      </c>
      <c r="E128" s="56" t="s">
        <v>36</v>
      </c>
    </row>
    <row r="129" spans="1:5" ht="25.5">
      <c r="A129" s="57" t="s">
        <v>37</v>
      </c>
      <c r="E129" s="58" t="s">
        <v>354</v>
      </c>
    </row>
    <row r="130" spans="1:5" ht="38.25">
      <c r="A130" s="33" t="s">
        <v>39</v>
      </c>
      <c r="E130" s="56" t="s">
        <v>148</v>
      </c>
    </row>
    <row r="131" spans="1:16" ht="12.75">
      <c r="A131" s="49" t="s">
        <v>31</v>
      </c>
      <c r="B131" s="50" t="s">
        <v>159</v>
      </c>
      <c r="C131" s="50" t="s">
        <v>153</v>
      </c>
      <c r="D131" s="49" t="s">
        <v>36</v>
      </c>
      <c r="E131" s="51" t="s">
        <v>154</v>
      </c>
      <c r="F131" s="52" t="s">
        <v>146</v>
      </c>
      <c r="G131" s="53">
        <v>19</v>
      </c>
      <c r="H131" s="54"/>
      <c r="I131" s="54">
        <f>ROUND(ROUND(H131,2)*ROUND(G131,3),2)</f>
        <v>0</v>
      </c>
      <c r="O131" s="33">
        <f>(I131*21)/100</f>
        <v>0</v>
      </c>
      <c r="P131" s="33" t="s">
        <v>9</v>
      </c>
    </row>
    <row r="132" spans="1:5" ht="12.75">
      <c r="A132" s="55" t="s">
        <v>35</v>
      </c>
      <c r="E132" s="56" t="s">
        <v>36</v>
      </c>
    </row>
    <row r="133" spans="1:5" ht="51">
      <c r="A133" s="57" t="s">
        <v>37</v>
      </c>
      <c r="E133" s="58" t="s">
        <v>355</v>
      </c>
    </row>
    <row r="134" spans="1:5" ht="38.25">
      <c r="A134" s="33" t="s">
        <v>39</v>
      </c>
      <c r="E134" s="56" t="s">
        <v>148</v>
      </c>
    </row>
    <row r="135" spans="1:16" ht="12.75">
      <c r="A135" s="49" t="s">
        <v>31</v>
      </c>
      <c r="B135" s="50" t="s">
        <v>165</v>
      </c>
      <c r="C135" s="50" t="s">
        <v>156</v>
      </c>
      <c r="D135" s="49" t="s">
        <v>36</v>
      </c>
      <c r="E135" s="51" t="s">
        <v>157</v>
      </c>
      <c r="F135" s="52" t="s">
        <v>82</v>
      </c>
      <c r="G135" s="53">
        <v>38</v>
      </c>
      <c r="H135" s="54"/>
      <c r="I135" s="54">
        <f>ROUND(ROUND(H135,2)*ROUND(G135,3),2)</f>
        <v>0</v>
      </c>
      <c r="O135" s="33">
        <f>(I135*21)/100</f>
        <v>0</v>
      </c>
      <c r="P135" s="33" t="s">
        <v>9</v>
      </c>
    </row>
    <row r="136" spans="1:5" ht="12.75">
      <c r="A136" s="55" t="s">
        <v>35</v>
      </c>
      <c r="E136" s="56" t="s">
        <v>36</v>
      </c>
    </row>
    <row r="137" spans="1:5" ht="51">
      <c r="A137" s="57" t="s">
        <v>37</v>
      </c>
      <c r="E137" s="58" t="s">
        <v>356</v>
      </c>
    </row>
    <row r="138" spans="1:5" ht="38.25">
      <c r="A138" s="33" t="s">
        <v>39</v>
      </c>
      <c r="E138" s="56" t="s">
        <v>158</v>
      </c>
    </row>
    <row r="139" spans="1:16" ht="12.75">
      <c r="A139" s="49" t="s">
        <v>31</v>
      </c>
      <c r="B139" s="50" t="s">
        <v>170</v>
      </c>
      <c r="C139" s="50" t="s">
        <v>357</v>
      </c>
      <c r="D139" s="49" t="s">
        <v>36</v>
      </c>
      <c r="E139" s="51" t="s">
        <v>358</v>
      </c>
      <c r="F139" s="52" t="s">
        <v>146</v>
      </c>
      <c r="G139" s="53">
        <v>36</v>
      </c>
      <c r="H139" s="54"/>
      <c r="I139" s="54">
        <f>ROUND(ROUND(H139,2)*ROUND(G139,3),2)</f>
        <v>0</v>
      </c>
      <c r="O139" s="33">
        <f>(I139*21)/100</f>
        <v>0</v>
      </c>
      <c r="P139" s="33" t="s">
        <v>9</v>
      </c>
    </row>
    <row r="140" spans="1:5" ht="12.75">
      <c r="A140" s="55" t="s">
        <v>35</v>
      </c>
      <c r="E140" s="56" t="s">
        <v>36</v>
      </c>
    </row>
    <row r="141" spans="1:5" ht="25.5">
      <c r="A141" s="57" t="s">
        <v>37</v>
      </c>
      <c r="E141" s="58" t="s">
        <v>359</v>
      </c>
    </row>
    <row r="142" spans="1:5" ht="25.5">
      <c r="A142" s="33" t="s">
        <v>39</v>
      </c>
      <c r="E142" s="56" t="s">
        <v>360</v>
      </c>
    </row>
    <row r="143" spans="1:16" ht="12.75">
      <c r="A143" s="49" t="s">
        <v>31</v>
      </c>
      <c r="B143" s="50" t="s">
        <v>174</v>
      </c>
      <c r="C143" s="50" t="s">
        <v>361</v>
      </c>
      <c r="D143" s="49" t="s">
        <v>36</v>
      </c>
      <c r="E143" s="51" t="s">
        <v>362</v>
      </c>
      <c r="F143" s="52" t="s">
        <v>146</v>
      </c>
      <c r="G143" s="53">
        <v>9</v>
      </c>
      <c r="H143" s="54"/>
      <c r="I143" s="54">
        <f>ROUND(ROUND(H143,2)*ROUND(G143,3),2)</f>
        <v>0</v>
      </c>
      <c r="O143" s="33">
        <f>(I143*21)/100</f>
        <v>0</v>
      </c>
      <c r="P143" s="33" t="s">
        <v>9</v>
      </c>
    </row>
    <row r="144" spans="1:5" ht="12.75">
      <c r="A144" s="55" t="s">
        <v>35</v>
      </c>
      <c r="E144" s="56" t="s">
        <v>36</v>
      </c>
    </row>
    <row r="145" spans="1:5" ht="12.75">
      <c r="A145" s="57" t="s">
        <v>37</v>
      </c>
      <c r="E145" s="58" t="s">
        <v>363</v>
      </c>
    </row>
    <row r="146" spans="1:5" ht="25.5">
      <c r="A146" s="33" t="s">
        <v>39</v>
      </c>
      <c r="E146" s="56" t="s">
        <v>360</v>
      </c>
    </row>
    <row r="147" spans="1:16" ht="12.75">
      <c r="A147" s="49" t="s">
        <v>31</v>
      </c>
      <c r="B147" s="50" t="s">
        <v>179</v>
      </c>
      <c r="C147" s="50" t="s">
        <v>364</v>
      </c>
      <c r="D147" s="49" t="s">
        <v>36</v>
      </c>
      <c r="E147" s="51" t="s">
        <v>365</v>
      </c>
      <c r="F147" s="52" t="s">
        <v>36</v>
      </c>
      <c r="G147" s="53">
        <v>8</v>
      </c>
      <c r="H147" s="54"/>
      <c r="I147" s="54">
        <f>ROUND(ROUND(H147,2)*ROUND(G147,3),2)</f>
        <v>0</v>
      </c>
      <c r="O147" s="33">
        <f>(I147*21)/100</f>
        <v>0</v>
      </c>
      <c r="P147" s="33" t="s">
        <v>9</v>
      </c>
    </row>
    <row r="148" spans="1:5" ht="12.75">
      <c r="A148" s="55" t="s">
        <v>35</v>
      </c>
      <c r="E148" s="56" t="s">
        <v>36</v>
      </c>
    </row>
    <row r="149" spans="1:5" ht="12.75">
      <c r="A149" s="57" t="s">
        <v>37</v>
      </c>
      <c r="E149" s="58" t="s">
        <v>366</v>
      </c>
    </row>
    <row r="150" spans="1:5" ht="25.5">
      <c r="A150" s="33" t="s">
        <v>39</v>
      </c>
      <c r="E150" s="56" t="s">
        <v>360</v>
      </c>
    </row>
    <row r="151" spans="1:16" ht="12.75">
      <c r="A151" s="49" t="s">
        <v>31</v>
      </c>
      <c r="B151" s="50" t="s">
        <v>183</v>
      </c>
      <c r="C151" s="50" t="s">
        <v>160</v>
      </c>
      <c r="D151" s="49" t="s">
        <v>36</v>
      </c>
      <c r="E151" s="51" t="s">
        <v>161</v>
      </c>
      <c r="F151" s="52" t="s">
        <v>46</v>
      </c>
      <c r="G151" s="53">
        <v>12.058</v>
      </c>
      <c r="H151" s="54"/>
      <c r="I151" s="54">
        <f>ROUND(ROUND(H151,2)*ROUND(G151,3),2)</f>
        <v>0</v>
      </c>
      <c r="O151" s="33">
        <f>(I151*21)/100</f>
        <v>0</v>
      </c>
      <c r="P151" s="33" t="s">
        <v>9</v>
      </c>
    </row>
    <row r="152" spans="1:5" ht="12.75">
      <c r="A152" s="55" t="s">
        <v>35</v>
      </c>
      <c r="E152" s="56" t="s">
        <v>36</v>
      </c>
    </row>
    <row r="153" spans="1:5" ht="38.25">
      <c r="A153" s="57" t="s">
        <v>37</v>
      </c>
      <c r="E153" s="58" t="s">
        <v>162</v>
      </c>
    </row>
    <row r="154" spans="1:5" ht="38.25">
      <c r="A154" s="33" t="s">
        <v>39</v>
      </c>
      <c r="E154" s="56" t="s">
        <v>163</v>
      </c>
    </row>
    <row r="155" spans="1:18" ht="12.75" customHeight="1">
      <c r="A155" s="36" t="s">
        <v>29</v>
      </c>
      <c r="B155" s="36"/>
      <c r="C155" s="59" t="s">
        <v>8</v>
      </c>
      <c r="D155" s="36"/>
      <c r="E155" s="47" t="s">
        <v>164</v>
      </c>
      <c r="F155" s="36"/>
      <c r="G155" s="36"/>
      <c r="H155" s="36"/>
      <c r="I155" s="60">
        <f>0+Q155</f>
        <v>0</v>
      </c>
      <c r="O155" s="33">
        <f>0+R155</f>
        <v>0</v>
      </c>
      <c r="Q155" s="33">
        <f>0+I156+I160+I164+I168+I172+I176+I180</f>
        <v>0</v>
      </c>
      <c r="R155" s="33">
        <f>0+O156+O160+O164+O168+O172+O176+O180</f>
        <v>0</v>
      </c>
    </row>
    <row r="156" spans="1:16" ht="12.75">
      <c r="A156" s="49" t="s">
        <v>31</v>
      </c>
      <c r="B156" s="50" t="s">
        <v>187</v>
      </c>
      <c r="C156" s="50" t="s">
        <v>166</v>
      </c>
      <c r="D156" s="49" t="s">
        <v>36</v>
      </c>
      <c r="E156" s="51" t="s">
        <v>167</v>
      </c>
      <c r="F156" s="52" t="s">
        <v>46</v>
      </c>
      <c r="G156" s="53">
        <v>43.32</v>
      </c>
      <c r="H156" s="54"/>
      <c r="I156" s="54">
        <f>ROUND(ROUND(H156,2)*ROUND(G156,3),2)</f>
        <v>0</v>
      </c>
      <c r="O156" s="33">
        <f>(I156*21)/100</f>
        <v>0</v>
      </c>
      <c r="P156" s="33" t="s">
        <v>9</v>
      </c>
    </row>
    <row r="157" spans="1:5" ht="12.75">
      <c r="A157" s="55" t="s">
        <v>35</v>
      </c>
      <c r="E157" s="56" t="s">
        <v>36</v>
      </c>
    </row>
    <row r="158" spans="1:5" ht="38.25">
      <c r="A158" s="57" t="s">
        <v>37</v>
      </c>
      <c r="E158" s="58" t="s">
        <v>168</v>
      </c>
    </row>
    <row r="159" spans="1:5" ht="382.5">
      <c r="A159" s="33" t="s">
        <v>39</v>
      </c>
      <c r="E159" s="56" t="s">
        <v>169</v>
      </c>
    </row>
    <row r="160" spans="1:16" ht="12.75">
      <c r="A160" s="49" t="s">
        <v>31</v>
      </c>
      <c r="B160" s="50" t="s">
        <v>192</v>
      </c>
      <c r="C160" s="50" t="s">
        <v>171</v>
      </c>
      <c r="D160" s="49" t="s">
        <v>36</v>
      </c>
      <c r="E160" s="51" t="s">
        <v>172</v>
      </c>
      <c r="F160" s="52" t="s">
        <v>34</v>
      </c>
      <c r="G160" s="53">
        <v>5.593</v>
      </c>
      <c r="H160" s="54"/>
      <c r="I160" s="54">
        <f>ROUND(ROUND(H160,2)*ROUND(G160,3),2)</f>
        <v>0</v>
      </c>
      <c r="O160" s="33">
        <f>(I160*21)/100</f>
        <v>0</v>
      </c>
      <c r="P160" s="33" t="s">
        <v>9</v>
      </c>
    </row>
    <row r="161" spans="1:5" ht="12.75">
      <c r="A161" s="55" t="s">
        <v>35</v>
      </c>
      <c r="E161" s="56" t="s">
        <v>36</v>
      </c>
    </row>
    <row r="162" spans="1:5" ht="89.25">
      <c r="A162" s="57" t="s">
        <v>37</v>
      </c>
      <c r="E162" s="58" t="s">
        <v>367</v>
      </c>
    </row>
    <row r="163" spans="1:5" ht="242.25">
      <c r="A163" s="33" t="s">
        <v>39</v>
      </c>
      <c r="E163" s="56" t="s">
        <v>173</v>
      </c>
    </row>
    <row r="164" spans="1:16" ht="12.75">
      <c r="A164" s="49" t="s">
        <v>31</v>
      </c>
      <c r="B164" s="50" t="s">
        <v>196</v>
      </c>
      <c r="C164" s="50" t="s">
        <v>175</v>
      </c>
      <c r="D164" s="49" t="s">
        <v>36</v>
      </c>
      <c r="E164" s="51" t="s">
        <v>176</v>
      </c>
      <c r="F164" s="52" t="s">
        <v>46</v>
      </c>
      <c r="G164" s="53">
        <v>13.9</v>
      </c>
      <c r="H164" s="54"/>
      <c r="I164" s="54">
        <f>ROUND(ROUND(H164,2)*ROUND(G164,3),2)</f>
        <v>0</v>
      </c>
      <c r="O164" s="33">
        <f>(I164*21)/100</f>
        <v>0</v>
      </c>
      <c r="P164" s="33" t="s">
        <v>9</v>
      </c>
    </row>
    <row r="165" spans="1:5" ht="12.75">
      <c r="A165" s="55" t="s">
        <v>35</v>
      </c>
      <c r="E165" s="56" t="s">
        <v>36</v>
      </c>
    </row>
    <row r="166" spans="1:5" ht="12.75">
      <c r="A166" s="57" t="s">
        <v>37</v>
      </c>
      <c r="E166" s="58" t="s">
        <v>177</v>
      </c>
    </row>
    <row r="167" spans="1:5" ht="229.5">
      <c r="A167" s="33" t="s">
        <v>39</v>
      </c>
      <c r="E167" s="56" t="s">
        <v>178</v>
      </c>
    </row>
    <row r="168" spans="1:16" ht="12.75">
      <c r="A168" s="49" t="s">
        <v>31</v>
      </c>
      <c r="B168" s="50" t="s">
        <v>200</v>
      </c>
      <c r="C168" s="50" t="s">
        <v>180</v>
      </c>
      <c r="D168" s="49" t="s">
        <v>36</v>
      </c>
      <c r="E168" s="51" t="s">
        <v>181</v>
      </c>
      <c r="F168" s="52" t="s">
        <v>46</v>
      </c>
      <c r="G168" s="53">
        <v>5.257</v>
      </c>
      <c r="H168" s="54"/>
      <c r="I168" s="54">
        <f>ROUND(ROUND(H168,2)*ROUND(G168,3),2)</f>
        <v>0</v>
      </c>
      <c r="O168" s="33">
        <f>(I168*21)/100</f>
        <v>0</v>
      </c>
      <c r="P168" s="33" t="s">
        <v>9</v>
      </c>
    </row>
    <row r="169" spans="1:5" ht="12.75">
      <c r="A169" s="55" t="s">
        <v>35</v>
      </c>
      <c r="E169" s="56" t="s">
        <v>36</v>
      </c>
    </row>
    <row r="170" spans="1:5" ht="76.5">
      <c r="A170" s="57" t="s">
        <v>37</v>
      </c>
      <c r="E170" s="58" t="s">
        <v>182</v>
      </c>
    </row>
    <row r="171" spans="1:5" ht="229.5">
      <c r="A171" s="33" t="s">
        <v>39</v>
      </c>
      <c r="E171" s="56" t="s">
        <v>178</v>
      </c>
    </row>
    <row r="172" spans="1:16" s="84" customFormat="1" ht="12.75">
      <c r="A172" s="80" t="s">
        <v>31</v>
      </c>
      <c r="B172" s="79" t="s">
        <v>204</v>
      </c>
      <c r="C172" s="79" t="s">
        <v>184</v>
      </c>
      <c r="D172" s="80" t="s">
        <v>36</v>
      </c>
      <c r="E172" s="81" t="s">
        <v>185</v>
      </c>
      <c r="F172" s="82" t="s">
        <v>46</v>
      </c>
      <c r="G172" s="83">
        <v>42.185</v>
      </c>
      <c r="H172" s="87"/>
      <c r="I172" s="87">
        <f>ROUND(ROUND(H172,2)*ROUND(G172,3),2)</f>
        <v>0</v>
      </c>
      <c r="O172" s="84">
        <f>(I172*21)/100</f>
        <v>0</v>
      </c>
      <c r="P172" s="84" t="s">
        <v>9</v>
      </c>
    </row>
    <row r="173" spans="1:5" s="84" customFormat="1" ht="12.75">
      <c r="A173" s="88" t="s">
        <v>35</v>
      </c>
      <c r="E173" s="89" t="s">
        <v>36</v>
      </c>
    </row>
    <row r="174" spans="1:5" s="84" customFormat="1" ht="12.75">
      <c r="A174" s="90" t="s">
        <v>37</v>
      </c>
      <c r="E174" s="86" t="s">
        <v>391</v>
      </c>
    </row>
    <row r="175" spans="1:5" ht="38.25">
      <c r="A175" s="33" t="s">
        <v>39</v>
      </c>
      <c r="E175" s="56" t="s">
        <v>186</v>
      </c>
    </row>
    <row r="176" spans="1:16" ht="12.75">
      <c r="A176" s="49" t="s">
        <v>31</v>
      </c>
      <c r="B176" s="50" t="s">
        <v>208</v>
      </c>
      <c r="C176" s="50" t="s">
        <v>188</v>
      </c>
      <c r="D176" s="49" t="s">
        <v>36</v>
      </c>
      <c r="E176" s="51" t="s">
        <v>189</v>
      </c>
      <c r="F176" s="52" t="s">
        <v>46</v>
      </c>
      <c r="G176" s="53">
        <v>385.564</v>
      </c>
      <c r="H176" s="54"/>
      <c r="I176" s="54">
        <f>ROUND(ROUND(H176,2)*ROUND(G176,3),2)</f>
        <v>0</v>
      </c>
      <c r="O176" s="33">
        <f>(I176*21)/100</f>
        <v>0</v>
      </c>
      <c r="P176" s="33" t="s">
        <v>9</v>
      </c>
    </row>
    <row r="177" spans="1:5" ht="12.75">
      <c r="A177" s="55" t="s">
        <v>35</v>
      </c>
      <c r="E177" s="56" t="s">
        <v>36</v>
      </c>
    </row>
    <row r="178" spans="1:5" ht="51">
      <c r="A178" s="57" t="s">
        <v>37</v>
      </c>
      <c r="E178" s="58" t="s">
        <v>190</v>
      </c>
    </row>
    <row r="179" spans="1:5" ht="369.75">
      <c r="A179" s="33" t="s">
        <v>39</v>
      </c>
      <c r="E179" s="56" t="s">
        <v>191</v>
      </c>
    </row>
    <row r="180" spans="1:16" ht="12.75">
      <c r="A180" s="49" t="s">
        <v>31</v>
      </c>
      <c r="B180" s="50" t="s">
        <v>213</v>
      </c>
      <c r="C180" s="50" t="s">
        <v>193</v>
      </c>
      <c r="D180" s="49" t="s">
        <v>36</v>
      </c>
      <c r="E180" s="51" t="s">
        <v>194</v>
      </c>
      <c r="F180" s="52" t="s">
        <v>34</v>
      </c>
      <c r="G180" s="53">
        <v>72.589</v>
      </c>
      <c r="H180" s="54"/>
      <c r="I180" s="54">
        <f>ROUND(ROUND(H180,2)*ROUND(G180,3),2)</f>
        <v>0</v>
      </c>
      <c r="O180" s="33">
        <f>(I180*21)/100</f>
        <v>0</v>
      </c>
      <c r="P180" s="33" t="s">
        <v>9</v>
      </c>
    </row>
    <row r="181" spans="1:5" ht="12.75">
      <c r="A181" s="55" t="s">
        <v>35</v>
      </c>
      <c r="E181" s="56" t="s">
        <v>36</v>
      </c>
    </row>
    <row r="182" spans="1:5" ht="89.25">
      <c r="A182" s="57" t="s">
        <v>37</v>
      </c>
      <c r="E182" s="58" t="s">
        <v>368</v>
      </c>
    </row>
    <row r="183" spans="1:5" ht="267.75">
      <c r="A183" s="33" t="s">
        <v>39</v>
      </c>
      <c r="E183" s="56" t="s">
        <v>142</v>
      </c>
    </row>
    <row r="184" spans="1:18" ht="12.75" customHeight="1">
      <c r="A184" s="36" t="s">
        <v>29</v>
      </c>
      <c r="B184" s="36"/>
      <c r="C184" s="59" t="s">
        <v>19</v>
      </c>
      <c r="D184" s="36"/>
      <c r="E184" s="47" t="s">
        <v>195</v>
      </c>
      <c r="F184" s="36"/>
      <c r="G184" s="36"/>
      <c r="H184" s="36"/>
      <c r="I184" s="60">
        <f>0+Q184</f>
        <v>0</v>
      </c>
      <c r="O184" s="33">
        <f>0+R184</f>
        <v>0</v>
      </c>
      <c r="Q184" s="33">
        <f>0+I185+I189+I193+I197+I201+I205+I209</f>
        <v>0</v>
      </c>
      <c r="R184" s="33">
        <f>0+O185+O189+O193+O197+O201+O205+O209</f>
        <v>0</v>
      </c>
    </row>
    <row r="185" spans="1:16" ht="12.75">
      <c r="A185" s="49" t="s">
        <v>31</v>
      </c>
      <c r="B185" s="50" t="s">
        <v>217</v>
      </c>
      <c r="C185" s="50" t="s">
        <v>197</v>
      </c>
      <c r="D185" s="49" t="s">
        <v>36</v>
      </c>
      <c r="E185" s="51" t="s">
        <v>198</v>
      </c>
      <c r="F185" s="52" t="s">
        <v>46</v>
      </c>
      <c r="G185" s="53">
        <v>8.084</v>
      </c>
      <c r="H185" s="54"/>
      <c r="I185" s="54">
        <f>ROUND(ROUND(H185,2)*ROUND(G185,3),2)</f>
        <v>0</v>
      </c>
      <c r="O185" s="33">
        <f>(I185*21)/100</f>
        <v>0</v>
      </c>
      <c r="P185" s="33" t="s">
        <v>9</v>
      </c>
    </row>
    <row r="186" spans="1:5" ht="12.75">
      <c r="A186" s="55" t="s">
        <v>35</v>
      </c>
      <c r="E186" s="56" t="s">
        <v>36</v>
      </c>
    </row>
    <row r="187" spans="1:5" ht="25.5">
      <c r="A187" s="57" t="s">
        <v>37</v>
      </c>
      <c r="E187" s="58" t="s">
        <v>199</v>
      </c>
    </row>
    <row r="188" spans="1:5" ht="369.75">
      <c r="A188" s="33" t="s">
        <v>39</v>
      </c>
      <c r="E188" s="56" t="s">
        <v>191</v>
      </c>
    </row>
    <row r="189" spans="1:16" ht="12.75">
      <c r="A189" s="49" t="s">
        <v>31</v>
      </c>
      <c r="B189" s="50" t="s">
        <v>223</v>
      </c>
      <c r="C189" s="50" t="s">
        <v>201</v>
      </c>
      <c r="D189" s="49" t="s">
        <v>36</v>
      </c>
      <c r="E189" s="51" t="s">
        <v>202</v>
      </c>
      <c r="F189" s="52" t="s">
        <v>46</v>
      </c>
      <c r="G189" s="53">
        <v>17.738</v>
      </c>
      <c r="H189" s="54"/>
      <c r="I189" s="54">
        <f>ROUND(ROUND(H189,2)*ROUND(G189,3),2)</f>
        <v>0</v>
      </c>
      <c r="O189" s="33">
        <f>(I189*21)/100</f>
        <v>0</v>
      </c>
      <c r="P189" s="33" t="s">
        <v>9</v>
      </c>
    </row>
    <row r="190" spans="1:5" ht="12.75">
      <c r="A190" s="55" t="s">
        <v>35</v>
      </c>
      <c r="E190" s="56" t="s">
        <v>36</v>
      </c>
    </row>
    <row r="191" spans="1:5" ht="25.5">
      <c r="A191" s="57" t="s">
        <v>37</v>
      </c>
      <c r="E191" s="58" t="s">
        <v>203</v>
      </c>
    </row>
    <row r="192" spans="1:5" ht="369.75">
      <c r="A192" s="33" t="s">
        <v>39</v>
      </c>
      <c r="E192" s="56" t="s">
        <v>191</v>
      </c>
    </row>
    <row r="193" spans="1:16" ht="12.75">
      <c r="A193" s="49" t="s">
        <v>31</v>
      </c>
      <c r="B193" s="50" t="s">
        <v>227</v>
      </c>
      <c r="C193" s="50" t="s">
        <v>205</v>
      </c>
      <c r="D193" s="49" t="s">
        <v>36</v>
      </c>
      <c r="E193" s="51" t="s">
        <v>206</v>
      </c>
      <c r="F193" s="52" t="s">
        <v>46</v>
      </c>
      <c r="G193" s="53">
        <v>13.14</v>
      </c>
      <c r="H193" s="54"/>
      <c r="I193" s="54">
        <f>ROUND(ROUND(H193,2)*ROUND(G193,3),2)</f>
        <v>0</v>
      </c>
      <c r="O193" s="33">
        <f>(I193*21)/100</f>
        <v>0</v>
      </c>
      <c r="P193" s="33" t="s">
        <v>9</v>
      </c>
    </row>
    <row r="194" spans="1:5" ht="12.75">
      <c r="A194" s="55" t="s">
        <v>35</v>
      </c>
      <c r="E194" s="56" t="s">
        <v>36</v>
      </c>
    </row>
    <row r="195" spans="1:5" ht="25.5">
      <c r="A195" s="57" t="s">
        <v>37</v>
      </c>
      <c r="E195" s="58" t="s">
        <v>207</v>
      </c>
    </row>
    <row r="196" spans="1:5" ht="369.75">
      <c r="A196" s="33" t="s">
        <v>39</v>
      </c>
      <c r="E196" s="56" t="s">
        <v>191</v>
      </c>
    </row>
    <row r="197" spans="1:16" ht="12.75">
      <c r="A197" s="49" t="s">
        <v>31</v>
      </c>
      <c r="B197" s="50" t="s">
        <v>231</v>
      </c>
      <c r="C197" s="50" t="s">
        <v>209</v>
      </c>
      <c r="D197" s="49" t="s">
        <v>36</v>
      </c>
      <c r="E197" s="51" t="s">
        <v>210</v>
      </c>
      <c r="F197" s="52" t="s">
        <v>34</v>
      </c>
      <c r="G197" s="53">
        <v>1.284</v>
      </c>
      <c r="H197" s="54"/>
      <c r="I197" s="54">
        <f>ROUND(ROUND(H197,2)*ROUND(G197,3),2)</f>
        <v>0</v>
      </c>
      <c r="O197" s="33">
        <f>(I197*21)/100</f>
        <v>0</v>
      </c>
      <c r="P197" s="33" t="s">
        <v>9</v>
      </c>
    </row>
    <row r="198" spans="1:5" ht="12.75">
      <c r="A198" s="55" t="s">
        <v>35</v>
      </c>
      <c r="E198" s="56" t="s">
        <v>36</v>
      </c>
    </row>
    <row r="199" spans="1:5" ht="25.5">
      <c r="A199" s="57" t="s">
        <v>37</v>
      </c>
      <c r="E199" s="58" t="s">
        <v>211</v>
      </c>
    </row>
    <row r="200" spans="1:5" ht="191.25">
      <c r="A200" s="33" t="s">
        <v>39</v>
      </c>
      <c r="E200" s="56" t="s">
        <v>212</v>
      </c>
    </row>
    <row r="201" spans="1:16" ht="25.5">
      <c r="A201" s="49" t="s">
        <v>31</v>
      </c>
      <c r="B201" s="50" t="s">
        <v>234</v>
      </c>
      <c r="C201" s="50" t="s">
        <v>214</v>
      </c>
      <c r="D201" s="49" t="s">
        <v>36</v>
      </c>
      <c r="E201" s="51" t="s">
        <v>215</v>
      </c>
      <c r="F201" s="52" t="s">
        <v>46</v>
      </c>
      <c r="G201" s="53">
        <v>540.54</v>
      </c>
      <c r="H201" s="54"/>
      <c r="I201" s="54">
        <f>ROUND(ROUND(H201,2)*ROUND(G201,3),2)</f>
        <v>0</v>
      </c>
      <c r="O201" s="33">
        <f>(I201*21)/100</f>
        <v>0</v>
      </c>
      <c r="P201" s="33" t="s">
        <v>9</v>
      </c>
    </row>
    <row r="202" spans="1:5" ht="12.75">
      <c r="A202" s="55" t="s">
        <v>35</v>
      </c>
      <c r="E202" s="56" t="s">
        <v>36</v>
      </c>
    </row>
    <row r="203" spans="1:5" ht="38.25">
      <c r="A203" s="57" t="s">
        <v>37</v>
      </c>
      <c r="E203" s="58" t="s">
        <v>369</v>
      </c>
    </row>
    <row r="204" spans="1:5" ht="38.25">
      <c r="A204" s="33" t="s">
        <v>39</v>
      </c>
      <c r="E204" s="56" t="s">
        <v>216</v>
      </c>
    </row>
    <row r="205" spans="1:16" ht="12.75">
      <c r="A205" s="49" t="s">
        <v>31</v>
      </c>
      <c r="B205" s="50" t="s">
        <v>239</v>
      </c>
      <c r="C205" s="50" t="s">
        <v>218</v>
      </c>
      <c r="D205" s="49" t="s">
        <v>36</v>
      </c>
      <c r="E205" s="51" t="s">
        <v>219</v>
      </c>
      <c r="F205" s="52" t="s">
        <v>46</v>
      </c>
      <c r="G205" s="53">
        <v>289.44</v>
      </c>
      <c r="H205" s="54"/>
      <c r="I205" s="54">
        <f>ROUND(ROUND(H205,2)*ROUND(G205,3),2)</f>
        <v>0</v>
      </c>
      <c r="O205" s="33">
        <f>(I205*21)/100</f>
        <v>0</v>
      </c>
      <c r="P205" s="33" t="s">
        <v>9</v>
      </c>
    </row>
    <row r="206" spans="1:5" ht="12.75">
      <c r="A206" s="55" t="s">
        <v>35</v>
      </c>
      <c r="E206" s="56" t="s">
        <v>36</v>
      </c>
    </row>
    <row r="207" spans="1:5" ht="25.5">
      <c r="A207" s="57" t="s">
        <v>37</v>
      </c>
      <c r="E207" s="58" t="s">
        <v>220</v>
      </c>
    </row>
    <row r="208" spans="1:5" ht="38.25">
      <c r="A208" s="33" t="s">
        <v>39</v>
      </c>
      <c r="E208" s="56" t="s">
        <v>221</v>
      </c>
    </row>
    <row r="209" spans="1:16" ht="12.75">
      <c r="A209" s="49" t="s">
        <v>31</v>
      </c>
      <c r="B209" s="50" t="s">
        <v>244</v>
      </c>
      <c r="C209" s="50" t="s">
        <v>370</v>
      </c>
      <c r="D209" s="49" t="s">
        <v>36</v>
      </c>
      <c r="E209" s="61" t="s">
        <v>371</v>
      </c>
      <c r="F209" s="52" t="s">
        <v>46</v>
      </c>
      <c r="G209" s="53">
        <v>54.864</v>
      </c>
      <c r="H209" s="54"/>
      <c r="I209" s="54">
        <f>ROUND(ROUND(H209,2)*ROUND(G209,3),2)</f>
        <v>0</v>
      </c>
      <c r="O209" s="33">
        <f>(I209*21)/100</f>
        <v>0</v>
      </c>
      <c r="P209" s="33" t="s">
        <v>9</v>
      </c>
    </row>
    <row r="210" spans="1:5" ht="12.75">
      <c r="A210" s="55" t="s">
        <v>35</v>
      </c>
      <c r="E210" s="56" t="s">
        <v>36</v>
      </c>
    </row>
    <row r="211" spans="1:5" ht="12.75">
      <c r="A211" s="57" t="s">
        <v>37</v>
      </c>
      <c r="E211" s="58" t="s">
        <v>372</v>
      </c>
    </row>
    <row r="212" spans="1:5" ht="51">
      <c r="A212" s="33" t="s">
        <v>39</v>
      </c>
      <c r="E212" s="56" t="s">
        <v>373</v>
      </c>
    </row>
    <row r="213" spans="1:18" ht="12.75" customHeight="1">
      <c r="A213" s="36" t="s">
        <v>29</v>
      </c>
      <c r="B213" s="36"/>
      <c r="C213" s="59" t="s">
        <v>58</v>
      </c>
      <c r="D213" s="36"/>
      <c r="E213" s="47" t="s">
        <v>222</v>
      </c>
      <c r="F213" s="36"/>
      <c r="G213" s="36"/>
      <c r="H213" s="36"/>
      <c r="I213" s="60">
        <f>0+Q213</f>
        <v>0</v>
      </c>
      <c r="O213" s="33">
        <f>0+R213</f>
        <v>0</v>
      </c>
      <c r="Q213" s="33">
        <f>0+I214+I218+I222+I226</f>
        <v>0</v>
      </c>
      <c r="R213" s="33">
        <f>0+O214+O218+O222+O226</f>
        <v>0</v>
      </c>
    </row>
    <row r="214" spans="1:16" ht="25.5">
      <c r="A214" s="49" t="s">
        <v>31</v>
      </c>
      <c r="B214" s="50" t="s">
        <v>249</v>
      </c>
      <c r="C214" s="50" t="s">
        <v>224</v>
      </c>
      <c r="D214" s="49" t="s">
        <v>36</v>
      </c>
      <c r="E214" s="51" t="s">
        <v>225</v>
      </c>
      <c r="F214" s="52" t="s">
        <v>69</v>
      </c>
      <c r="G214" s="53">
        <v>725.3</v>
      </c>
      <c r="H214" s="54"/>
      <c r="I214" s="54">
        <f>ROUND(ROUND(H214,2)*ROUND(G214,3),2)</f>
        <v>0</v>
      </c>
      <c r="O214" s="33">
        <f>(I214*21)/100</f>
        <v>0</v>
      </c>
      <c r="P214" s="33" t="s">
        <v>9</v>
      </c>
    </row>
    <row r="215" spans="1:5" ht="12.75">
      <c r="A215" s="55" t="s">
        <v>35</v>
      </c>
      <c r="E215" s="56" t="s">
        <v>36</v>
      </c>
    </row>
    <row r="216" spans="1:5" ht="25.5">
      <c r="A216" s="57" t="s">
        <v>37</v>
      </c>
      <c r="E216" s="58" t="s">
        <v>374</v>
      </c>
    </row>
    <row r="217" spans="1:5" ht="191.25">
      <c r="A217" s="33" t="s">
        <v>39</v>
      </c>
      <c r="E217" s="56" t="s">
        <v>226</v>
      </c>
    </row>
    <row r="218" spans="1:16" ht="12.75">
      <c r="A218" s="49" t="s">
        <v>31</v>
      </c>
      <c r="B218" s="50" t="s">
        <v>254</v>
      </c>
      <c r="C218" s="50" t="s">
        <v>375</v>
      </c>
      <c r="D218" s="49" t="s">
        <v>36</v>
      </c>
      <c r="E218" s="51" t="s">
        <v>376</v>
      </c>
      <c r="F218" s="52" t="s">
        <v>69</v>
      </c>
      <c r="G218" s="53">
        <v>105.8</v>
      </c>
      <c r="H218" s="54"/>
      <c r="I218" s="54">
        <f>ROUND(ROUND(H218,2)*ROUND(G218,3),2)</f>
        <v>0</v>
      </c>
      <c r="O218" s="33">
        <f>(I218*21)/100</f>
        <v>0</v>
      </c>
      <c r="P218" s="33" t="s">
        <v>9</v>
      </c>
    </row>
    <row r="219" spans="1:5" ht="12.75">
      <c r="A219" s="55" t="s">
        <v>35</v>
      </c>
      <c r="E219" s="56" t="s">
        <v>36</v>
      </c>
    </row>
    <row r="220" spans="1:5" ht="25.5">
      <c r="A220" s="57" t="s">
        <v>37</v>
      </c>
      <c r="E220" s="58" t="s">
        <v>377</v>
      </c>
    </row>
    <row r="221" spans="1:5" ht="38.25">
      <c r="A221" s="33" t="s">
        <v>39</v>
      </c>
      <c r="E221" s="56" t="s">
        <v>230</v>
      </c>
    </row>
    <row r="222" spans="1:16" ht="12.75">
      <c r="A222" s="49" t="s">
        <v>31</v>
      </c>
      <c r="B222" s="50" t="s">
        <v>260</v>
      </c>
      <c r="C222" s="50" t="s">
        <v>228</v>
      </c>
      <c r="D222" s="49" t="s">
        <v>9</v>
      </c>
      <c r="E222" s="51" t="s">
        <v>229</v>
      </c>
      <c r="F222" s="52" t="s">
        <v>69</v>
      </c>
      <c r="G222" s="53">
        <v>368</v>
      </c>
      <c r="H222" s="54"/>
      <c r="I222" s="54">
        <f>ROUND(ROUND(H222,2)*ROUND(G222,3),2)</f>
        <v>0</v>
      </c>
      <c r="O222" s="33">
        <f>(I222*21)/100</f>
        <v>0</v>
      </c>
      <c r="P222" s="33" t="s">
        <v>9</v>
      </c>
    </row>
    <row r="223" spans="1:5" ht="12.75">
      <c r="A223" s="55" t="s">
        <v>35</v>
      </c>
      <c r="E223" s="56" t="s">
        <v>36</v>
      </c>
    </row>
    <row r="224" spans="1:5" ht="51">
      <c r="A224" s="57" t="s">
        <v>37</v>
      </c>
      <c r="E224" s="58" t="s">
        <v>378</v>
      </c>
    </row>
    <row r="225" spans="1:5" ht="38.25">
      <c r="A225" s="33" t="s">
        <v>39</v>
      </c>
      <c r="E225" s="56" t="s">
        <v>230</v>
      </c>
    </row>
    <row r="226" spans="1:16" ht="12.75">
      <c r="A226" s="49" t="s">
        <v>31</v>
      </c>
      <c r="B226" s="50" t="s">
        <v>265</v>
      </c>
      <c r="C226" s="50" t="s">
        <v>232</v>
      </c>
      <c r="D226" s="49" t="s">
        <v>15</v>
      </c>
      <c r="E226" s="51" t="s">
        <v>229</v>
      </c>
      <c r="F226" s="52" t="s">
        <v>69</v>
      </c>
      <c r="G226" s="53">
        <v>357.2</v>
      </c>
      <c r="H226" s="54"/>
      <c r="I226" s="54">
        <f>ROUND(ROUND(H226,2)*ROUND(G226,3),2)</f>
        <v>0</v>
      </c>
      <c r="O226" s="33">
        <f>(I226*21)/100</f>
        <v>0</v>
      </c>
      <c r="P226" s="33" t="s">
        <v>9</v>
      </c>
    </row>
    <row r="227" spans="1:5" ht="12.75">
      <c r="A227" s="55" t="s">
        <v>35</v>
      </c>
      <c r="E227" s="56" t="s">
        <v>36</v>
      </c>
    </row>
    <row r="228" spans="1:5" ht="38.25">
      <c r="A228" s="57" t="s">
        <v>37</v>
      </c>
      <c r="E228" s="58" t="s">
        <v>379</v>
      </c>
    </row>
    <row r="229" spans="1:5" ht="38.25">
      <c r="A229" s="33" t="s">
        <v>39</v>
      </c>
      <c r="E229" s="56" t="s">
        <v>230</v>
      </c>
    </row>
    <row r="230" spans="1:18" ht="12.75" customHeight="1">
      <c r="A230" s="36" t="s">
        <v>29</v>
      </c>
      <c r="B230" s="36"/>
      <c r="C230" s="59" t="s">
        <v>26</v>
      </c>
      <c r="D230" s="36"/>
      <c r="E230" s="47" t="s">
        <v>233</v>
      </c>
      <c r="F230" s="36"/>
      <c r="G230" s="36"/>
      <c r="H230" s="36"/>
      <c r="I230" s="60">
        <f>0+Q230</f>
        <v>0</v>
      </c>
      <c r="O230" s="33">
        <f>0+R230</f>
        <v>0</v>
      </c>
      <c r="Q230" s="33">
        <f>0+I231+I235+I239+I243+I247+I251+I255+I259+I263+I267+I271+I275</f>
        <v>0</v>
      </c>
      <c r="R230" s="33">
        <f>0+O231+O235+O239+O243+O247+O251+O255+O259+O263+O267+O271+O275</f>
        <v>0</v>
      </c>
    </row>
    <row r="231" spans="1:16" ht="12.75">
      <c r="A231" s="49" t="s">
        <v>31</v>
      </c>
      <c r="B231" s="50" t="s">
        <v>271</v>
      </c>
      <c r="C231" s="50" t="s">
        <v>235</v>
      </c>
      <c r="D231" s="49" t="s">
        <v>36</v>
      </c>
      <c r="E231" s="51" t="s">
        <v>236</v>
      </c>
      <c r="F231" s="52" t="s">
        <v>82</v>
      </c>
      <c r="G231" s="53">
        <v>16.2</v>
      </c>
      <c r="H231" s="54"/>
      <c r="I231" s="54">
        <f>ROUND(ROUND(H231,2)*ROUND(G231,3),2)</f>
        <v>0</v>
      </c>
      <c r="O231" s="33">
        <f>(I231*21)/100</f>
        <v>0</v>
      </c>
      <c r="P231" s="33" t="s">
        <v>9</v>
      </c>
    </row>
    <row r="232" spans="1:5" ht="12.75">
      <c r="A232" s="55" t="s">
        <v>35</v>
      </c>
      <c r="E232" s="56" t="s">
        <v>36</v>
      </c>
    </row>
    <row r="233" spans="1:5" ht="12.75">
      <c r="A233" s="57" t="s">
        <v>37</v>
      </c>
      <c r="E233" s="58" t="s">
        <v>237</v>
      </c>
    </row>
    <row r="234" spans="1:5" ht="38.25">
      <c r="A234" s="33" t="s">
        <v>39</v>
      </c>
      <c r="E234" s="56" t="s">
        <v>238</v>
      </c>
    </row>
    <row r="235" spans="1:16" ht="12.75">
      <c r="A235" s="49" t="s">
        <v>31</v>
      </c>
      <c r="B235" s="50" t="s">
        <v>275</v>
      </c>
      <c r="C235" s="50" t="s">
        <v>240</v>
      </c>
      <c r="D235" s="49" t="s">
        <v>36</v>
      </c>
      <c r="E235" s="51" t="s">
        <v>241</v>
      </c>
      <c r="F235" s="52" t="s">
        <v>82</v>
      </c>
      <c r="G235" s="53">
        <v>72</v>
      </c>
      <c r="H235" s="54"/>
      <c r="I235" s="54">
        <f>ROUND(ROUND(H235,2)*ROUND(G235,3),2)</f>
        <v>0</v>
      </c>
      <c r="O235" s="33">
        <f>(I235*21)/100</f>
        <v>0</v>
      </c>
      <c r="P235" s="33" t="s">
        <v>9</v>
      </c>
    </row>
    <row r="236" spans="1:5" ht="12.75">
      <c r="A236" s="55" t="s">
        <v>35</v>
      </c>
      <c r="E236" s="56" t="s">
        <v>36</v>
      </c>
    </row>
    <row r="237" spans="1:5" ht="38.25">
      <c r="A237" s="57" t="s">
        <v>37</v>
      </c>
      <c r="E237" s="58" t="s">
        <v>242</v>
      </c>
    </row>
    <row r="238" spans="1:5" ht="63.75">
      <c r="A238" s="33" t="s">
        <v>39</v>
      </c>
      <c r="E238" s="56" t="s">
        <v>243</v>
      </c>
    </row>
    <row r="239" spans="1:16" ht="12.75">
      <c r="A239" s="49" t="s">
        <v>31</v>
      </c>
      <c r="B239" s="50" t="s">
        <v>279</v>
      </c>
      <c r="C239" s="50" t="s">
        <v>245</v>
      </c>
      <c r="D239" s="49" t="s">
        <v>36</v>
      </c>
      <c r="E239" s="51" t="s">
        <v>246</v>
      </c>
      <c r="F239" s="52" t="s">
        <v>82</v>
      </c>
      <c r="G239" s="53">
        <v>36</v>
      </c>
      <c r="H239" s="54"/>
      <c r="I239" s="54">
        <f>ROUND(ROUND(H239,2)*ROUND(G239,3),2)</f>
        <v>0</v>
      </c>
      <c r="O239" s="33">
        <f>(I239*21)/100</f>
        <v>0</v>
      </c>
      <c r="P239" s="33" t="s">
        <v>9</v>
      </c>
    </row>
    <row r="240" spans="1:5" ht="12.75">
      <c r="A240" s="55" t="s">
        <v>35</v>
      </c>
      <c r="E240" s="56" t="s">
        <v>36</v>
      </c>
    </row>
    <row r="241" spans="1:5" ht="12.75">
      <c r="A241" s="57" t="s">
        <v>37</v>
      </c>
      <c r="E241" s="58" t="s">
        <v>247</v>
      </c>
    </row>
    <row r="242" spans="1:5" ht="25.5">
      <c r="A242" s="33" t="s">
        <v>39</v>
      </c>
      <c r="E242" s="56" t="s">
        <v>248</v>
      </c>
    </row>
    <row r="243" spans="1:16" ht="25.5">
      <c r="A243" s="49" t="s">
        <v>31</v>
      </c>
      <c r="B243" s="50" t="s">
        <v>284</v>
      </c>
      <c r="C243" s="50" t="s">
        <v>250</v>
      </c>
      <c r="D243" s="49" t="s">
        <v>36</v>
      </c>
      <c r="E243" s="51" t="s">
        <v>251</v>
      </c>
      <c r="F243" s="52" t="s">
        <v>82</v>
      </c>
      <c r="G243" s="53">
        <v>52</v>
      </c>
      <c r="H243" s="54"/>
      <c r="I243" s="54">
        <f>ROUND(ROUND(H243,2)*ROUND(G243,3),2)</f>
        <v>0</v>
      </c>
      <c r="O243" s="33">
        <f>(I243*21)/100</f>
        <v>0</v>
      </c>
      <c r="P243" s="33" t="s">
        <v>9</v>
      </c>
    </row>
    <row r="244" spans="1:5" ht="12.75">
      <c r="A244" s="55" t="s">
        <v>35</v>
      </c>
      <c r="E244" s="56" t="s">
        <v>36</v>
      </c>
    </row>
    <row r="245" spans="1:5" ht="25.5">
      <c r="A245" s="57" t="s">
        <v>37</v>
      </c>
      <c r="E245" s="58" t="s">
        <v>252</v>
      </c>
    </row>
    <row r="246" spans="1:5" ht="89.25">
      <c r="A246" s="33" t="s">
        <v>39</v>
      </c>
      <c r="E246" s="56" t="s">
        <v>253</v>
      </c>
    </row>
    <row r="247" spans="1:16" ht="12.75">
      <c r="A247" s="49" t="s">
        <v>31</v>
      </c>
      <c r="B247" s="50" t="s">
        <v>380</v>
      </c>
      <c r="C247" s="50" t="s">
        <v>381</v>
      </c>
      <c r="D247" s="49" t="s">
        <v>36</v>
      </c>
      <c r="E247" s="51" t="s">
        <v>382</v>
      </c>
      <c r="F247" s="52" t="s">
        <v>146</v>
      </c>
      <c r="G247" s="53">
        <v>2</v>
      </c>
      <c r="H247" s="54"/>
      <c r="I247" s="54">
        <f>ROUND(ROUND(H247,2)*ROUND(G247,3),2)</f>
        <v>0</v>
      </c>
      <c r="O247" s="33">
        <f>(I247*21)/100</f>
        <v>0</v>
      </c>
      <c r="P247" s="33" t="s">
        <v>9</v>
      </c>
    </row>
    <row r="248" spans="1:5" ht="12.75">
      <c r="A248" s="55" t="s">
        <v>35</v>
      </c>
      <c r="E248" s="56" t="s">
        <v>36</v>
      </c>
    </row>
    <row r="249" spans="1:5" ht="12.75">
      <c r="A249" s="57" t="s">
        <v>37</v>
      </c>
      <c r="E249" s="58" t="s">
        <v>383</v>
      </c>
    </row>
    <row r="250" spans="1:5" ht="369.75">
      <c r="A250" s="33" t="s">
        <v>39</v>
      </c>
      <c r="E250" s="56" t="s">
        <v>191</v>
      </c>
    </row>
    <row r="251" spans="1:16" ht="12.75">
      <c r="A251" s="49" t="s">
        <v>31</v>
      </c>
      <c r="B251" s="50" t="s">
        <v>384</v>
      </c>
      <c r="C251" s="50" t="s">
        <v>255</v>
      </c>
      <c r="D251" s="49" t="s">
        <v>36</v>
      </c>
      <c r="E251" s="51" t="s">
        <v>256</v>
      </c>
      <c r="F251" s="52" t="s">
        <v>257</v>
      </c>
      <c r="G251" s="53">
        <v>100.546</v>
      </c>
      <c r="H251" s="54"/>
      <c r="I251" s="54">
        <f>ROUND(ROUND(H251,2)*ROUND(G251,3),2)</f>
        <v>0</v>
      </c>
      <c r="O251" s="33">
        <f>(I251*21)/100</f>
        <v>0</v>
      </c>
      <c r="P251" s="33" t="s">
        <v>9</v>
      </c>
    </row>
    <row r="252" spans="1:5" ht="12.75">
      <c r="A252" s="55" t="s">
        <v>35</v>
      </c>
      <c r="E252" s="56" t="s">
        <v>36</v>
      </c>
    </row>
    <row r="253" spans="1:5" ht="25.5">
      <c r="A253" s="57" t="s">
        <v>37</v>
      </c>
      <c r="E253" s="58" t="s">
        <v>258</v>
      </c>
    </row>
    <row r="254" spans="1:5" ht="357">
      <c r="A254" s="33" t="s">
        <v>39</v>
      </c>
      <c r="E254" s="56" t="s">
        <v>259</v>
      </c>
    </row>
    <row r="255" spans="1:16" ht="12.75">
      <c r="A255" s="49" t="s">
        <v>31</v>
      </c>
      <c r="B255" s="50" t="s">
        <v>385</v>
      </c>
      <c r="C255" s="50" t="s">
        <v>261</v>
      </c>
      <c r="D255" s="49" t="s">
        <v>36</v>
      </c>
      <c r="E255" s="51" t="s">
        <v>262</v>
      </c>
      <c r="F255" s="52" t="s">
        <v>46</v>
      </c>
      <c r="G255" s="53">
        <v>387.816</v>
      </c>
      <c r="H255" s="54"/>
      <c r="I255" s="54">
        <f>ROUND(ROUND(H255,2)*ROUND(G255,3),2)</f>
        <v>0</v>
      </c>
      <c r="O255" s="33">
        <f>(I255*21)/100</f>
        <v>0</v>
      </c>
      <c r="P255" s="33" t="s">
        <v>9</v>
      </c>
    </row>
    <row r="256" spans="1:5" ht="12.75">
      <c r="A256" s="55" t="s">
        <v>35</v>
      </c>
      <c r="E256" s="56" t="s">
        <v>36</v>
      </c>
    </row>
    <row r="257" spans="1:5" ht="25.5">
      <c r="A257" s="57" t="s">
        <v>37</v>
      </c>
      <c r="E257" s="58" t="s">
        <v>263</v>
      </c>
    </row>
    <row r="258" spans="1:5" ht="114.75">
      <c r="A258" s="33" t="s">
        <v>39</v>
      </c>
      <c r="E258" s="56" t="s">
        <v>264</v>
      </c>
    </row>
    <row r="259" spans="1:16" ht="12.75">
      <c r="A259" s="49" t="s">
        <v>31</v>
      </c>
      <c r="B259" s="50" t="s">
        <v>386</v>
      </c>
      <c r="C259" s="50" t="s">
        <v>266</v>
      </c>
      <c r="D259" s="49" t="s">
        <v>36</v>
      </c>
      <c r="E259" s="51" t="s">
        <v>267</v>
      </c>
      <c r="F259" s="52" t="s">
        <v>268</v>
      </c>
      <c r="G259" s="53">
        <v>8904.68</v>
      </c>
      <c r="H259" s="54"/>
      <c r="I259" s="54">
        <f>ROUND(ROUND(H259,2)*ROUND(G259,3),2)</f>
        <v>0</v>
      </c>
      <c r="O259" s="33">
        <f>(I259*21)/100</f>
        <v>0</v>
      </c>
      <c r="P259" s="33" t="s">
        <v>9</v>
      </c>
    </row>
    <row r="260" spans="1:5" ht="12.75">
      <c r="A260" s="55" t="s">
        <v>35</v>
      </c>
      <c r="E260" s="56" t="s">
        <v>36</v>
      </c>
    </row>
    <row r="261" spans="1:5" ht="25.5">
      <c r="A261" s="57" t="s">
        <v>37</v>
      </c>
      <c r="E261" s="58" t="s">
        <v>269</v>
      </c>
    </row>
    <row r="262" spans="1:5" ht="25.5">
      <c r="A262" s="33" t="s">
        <v>39</v>
      </c>
      <c r="E262" s="56" t="s">
        <v>270</v>
      </c>
    </row>
    <row r="263" spans="1:16" ht="12.75">
      <c r="A263" s="49" t="s">
        <v>31</v>
      </c>
      <c r="B263" s="50" t="s">
        <v>387</v>
      </c>
      <c r="C263" s="50" t="s">
        <v>272</v>
      </c>
      <c r="D263" s="49" t="s">
        <v>36</v>
      </c>
      <c r="E263" s="51" t="s">
        <v>273</v>
      </c>
      <c r="F263" s="52" t="s">
        <v>46</v>
      </c>
      <c r="G263" s="53">
        <v>39.51</v>
      </c>
      <c r="H263" s="54"/>
      <c r="I263" s="54">
        <f>ROUND(ROUND(H263,2)*ROUND(G263,3),2)</f>
        <v>0</v>
      </c>
      <c r="O263" s="33">
        <f>(I263*21)/100</f>
        <v>0</v>
      </c>
      <c r="P263" s="33" t="s">
        <v>9</v>
      </c>
    </row>
    <row r="264" spans="1:5" ht="12.75">
      <c r="A264" s="55" t="s">
        <v>35</v>
      </c>
      <c r="E264" s="56" t="s">
        <v>36</v>
      </c>
    </row>
    <row r="265" spans="1:5" ht="12.75">
      <c r="A265" s="57" t="s">
        <v>37</v>
      </c>
      <c r="E265" s="58" t="s">
        <v>274</v>
      </c>
    </row>
    <row r="266" spans="1:5" ht="114.75">
      <c r="A266" s="33" t="s">
        <v>39</v>
      </c>
      <c r="E266" s="56" t="s">
        <v>264</v>
      </c>
    </row>
    <row r="267" spans="1:16" ht="12.75">
      <c r="A267" s="49" t="s">
        <v>31</v>
      </c>
      <c r="B267" s="50" t="s">
        <v>388</v>
      </c>
      <c r="C267" s="50" t="s">
        <v>276</v>
      </c>
      <c r="D267" s="49" t="s">
        <v>36</v>
      </c>
      <c r="E267" s="51" t="s">
        <v>277</v>
      </c>
      <c r="F267" s="52" t="s">
        <v>268</v>
      </c>
      <c r="G267" s="53">
        <v>987.75</v>
      </c>
      <c r="H267" s="54"/>
      <c r="I267" s="54">
        <f>ROUND(ROUND(H267,2)*ROUND(G267,3),2)</f>
        <v>0</v>
      </c>
      <c r="O267" s="33">
        <f>(I267*21)/100</f>
        <v>0</v>
      </c>
      <c r="P267" s="33" t="s">
        <v>9</v>
      </c>
    </row>
    <row r="268" spans="1:5" ht="12.75">
      <c r="A268" s="55" t="s">
        <v>35</v>
      </c>
      <c r="E268" s="56" t="s">
        <v>36</v>
      </c>
    </row>
    <row r="269" spans="1:5" ht="12.75">
      <c r="A269" s="57" t="s">
        <v>37</v>
      </c>
      <c r="E269" s="58" t="s">
        <v>278</v>
      </c>
    </row>
    <row r="270" spans="1:5" ht="25.5">
      <c r="A270" s="33" t="s">
        <v>39</v>
      </c>
      <c r="E270" s="56" t="s">
        <v>270</v>
      </c>
    </row>
    <row r="271" spans="1:16" ht="12.75">
      <c r="A271" s="49" t="s">
        <v>31</v>
      </c>
      <c r="B271" s="50" t="s">
        <v>389</v>
      </c>
      <c r="C271" s="50" t="s">
        <v>280</v>
      </c>
      <c r="D271" s="49" t="s">
        <v>36</v>
      </c>
      <c r="E271" s="51" t="s">
        <v>281</v>
      </c>
      <c r="F271" s="52" t="s">
        <v>34</v>
      </c>
      <c r="G271" s="53">
        <v>8.347</v>
      </c>
      <c r="H271" s="54"/>
      <c r="I271" s="54">
        <f>ROUND(ROUND(H271,2)*ROUND(G271,3),2)</f>
        <v>0</v>
      </c>
      <c r="O271" s="33">
        <f>(I271*21)/100</f>
        <v>0</v>
      </c>
      <c r="P271" s="33" t="s">
        <v>9</v>
      </c>
    </row>
    <row r="272" spans="1:5" ht="12.75">
      <c r="A272" s="55" t="s">
        <v>35</v>
      </c>
      <c r="E272" s="56" t="s">
        <v>36</v>
      </c>
    </row>
    <row r="273" spans="1:5" ht="25.5">
      <c r="A273" s="57" t="s">
        <v>37</v>
      </c>
      <c r="E273" s="58" t="s">
        <v>282</v>
      </c>
    </row>
    <row r="274" spans="1:5" ht="114.75">
      <c r="A274" s="33" t="s">
        <v>39</v>
      </c>
      <c r="E274" s="56" t="s">
        <v>283</v>
      </c>
    </row>
    <row r="275" spans="1:16" ht="12.75">
      <c r="A275" s="49" t="s">
        <v>31</v>
      </c>
      <c r="B275" s="50" t="s">
        <v>390</v>
      </c>
      <c r="C275" s="50" t="s">
        <v>285</v>
      </c>
      <c r="D275" s="49" t="s">
        <v>36</v>
      </c>
      <c r="E275" s="51" t="s">
        <v>286</v>
      </c>
      <c r="F275" s="52" t="s">
        <v>268</v>
      </c>
      <c r="G275" s="53">
        <v>83.468</v>
      </c>
      <c r="H275" s="54"/>
      <c r="I275" s="54">
        <f>ROUND(ROUND(H275,2)*ROUND(G275,3),2)</f>
        <v>0</v>
      </c>
      <c r="O275" s="33">
        <f>(I275*21)/100</f>
        <v>0</v>
      </c>
      <c r="P275" s="33" t="s">
        <v>9</v>
      </c>
    </row>
    <row r="276" spans="1:5" ht="12.75">
      <c r="A276" s="55" t="s">
        <v>35</v>
      </c>
      <c r="E276" s="56" t="s">
        <v>36</v>
      </c>
    </row>
    <row r="277" spans="1:5" ht="25.5">
      <c r="A277" s="57" t="s">
        <v>37</v>
      </c>
      <c r="E277" s="58" t="s">
        <v>287</v>
      </c>
    </row>
    <row r="278" spans="1:5" ht="25.5">
      <c r="A278" s="33" t="s">
        <v>39</v>
      </c>
      <c r="E278" s="56" t="s">
        <v>270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85" zoomScaleSheetLayoutView="85" zoomScalePageLayoutView="0" workbookViewId="0" topLeftCell="B1">
      <pane ySplit="7" topLeftCell="A8" activePane="bottomLeft" state="frozen"/>
      <selection pane="topLeft" activeCell="G8" sqref="G8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8.140625" style="0" customWidth="1"/>
    <col min="3" max="3" width="15.8515625" style="0" customWidth="1"/>
    <col min="4" max="4" width="9.140625" style="0" customWidth="1"/>
    <col min="5" max="5" width="70.7109375" style="0" customWidth="1"/>
    <col min="6" max="6" width="6.7109375" style="0" customWidth="1"/>
    <col min="7" max="7" width="12.28125" style="0" customWidth="1"/>
    <col min="8" max="9" width="16.7109375" style="0" customWidth="1"/>
  </cols>
  <sheetData>
    <row r="1" spans="1:9" ht="12.75" customHeight="1">
      <c r="A1" t="s">
        <v>288</v>
      </c>
      <c r="B1" s="1"/>
      <c r="C1" s="1"/>
      <c r="D1" s="1"/>
      <c r="E1" s="1" t="s">
        <v>289</v>
      </c>
      <c r="F1" s="1"/>
      <c r="G1" s="1"/>
      <c r="H1" s="1"/>
      <c r="I1" s="1"/>
    </row>
    <row r="2" spans="2:9" ht="24.75" customHeight="1">
      <c r="B2" s="1"/>
      <c r="C2" s="1"/>
      <c r="D2" s="1"/>
      <c r="E2" s="16" t="s">
        <v>2</v>
      </c>
      <c r="F2" s="1"/>
      <c r="G2" s="1"/>
      <c r="H2" s="4"/>
      <c r="I2" s="4"/>
    </row>
    <row r="3" spans="1:9" ht="15" customHeight="1">
      <c r="A3" t="s">
        <v>1</v>
      </c>
      <c r="B3" s="17" t="s">
        <v>290</v>
      </c>
      <c r="C3" s="74" t="s">
        <v>4</v>
      </c>
      <c r="D3" s="75"/>
      <c r="E3" s="18" t="s">
        <v>5</v>
      </c>
      <c r="F3" s="1"/>
      <c r="G3" s="3"/>
      <c r="H3" s="2" t="s">
        <v>291</v>
      </c>
      <c r="I3" s="15">
        <f>I8+I25</f>
        <v>0</v>
      </c>
    </row>
    <row r="4" spans="1:9" ht="15" customHeight="1">
      <c r="A4" t="s">
        <v>6</v>
      </c>
      <c r="B4" s="19" t="s">
        <v>7</v>
      </c>
      <c r="C4" s="76" t="s">
        <v>10</v>
      </c>
      <c r="D4" s="77"/>
      <c r="E4" s="20" t="s">
        <v>11</v>
      </c>
      <c r="F4" s="4"/>
      <c r="G4" s="4"/>
      <c r="H4" s="5"/>
      <c r="I4" s="5"/>
    </row>
    <row r="5" spans="1:9" ht="12.75" customHeight="1">
      <c r="A5" s="73" t="s">
        <v>12</v>
      </c>
      <c r="B5" s="73" t="s">
        <v>14</v>
      </c>
      <c r="C5" s="73" t="s">
        <v>16</v>
      </c>
      <c r="D5" s="73" t="s">
        <v>17</v>
      </c>
      <c r="E5" s="73" t="s">
        <v>18</v>
      </c>
      <c r="F5" s="73" t="s">
        <v>20</v>
      </c>
      <c r="G5" s="73" t="s">
        <v>22</v>
      </c>
      <c r="H5" s="73" t="s">
        <v>24</v>
      </c>
      <c r="I5" s="73"/>
    </row>
    <row r="6" spans="1:9" ht="12.75" customHeight="1">
      <c r="A6" s="73"/>
      <c r="B6" s="73"/>
      <c r="C6" s="73"/>
      <c r="D6" s="73"/>
      <c r="E6" s="73"/>
      <c r="F6" s="73"/>
      <c r="G6" s="73"/>
      <c r="H6" s="21" t="s">
        <v>25</v>
      </c>
      <c r="I6" s="21" t="s">
        <v>27</v>
      </c>
    </row>
    <row r="7" spans="1:9" ht="12.75" customHeight="1">
      <c r="A7" s="21" t="s">
        <v>13</v>
      </c>
      <c r="B7" s="21" t="s">
        <v>15</v>
      </c>
      <c r="C7" s="21" t="s">
        <v>9</v>
      </c>
      <c r="D7" s="21" t="s">
        <v>8</v>
      </c>
      <c r="E7" s="21" t="s">
        <v>19</v>
      </c>
      <c r="F7" s="21" t="s">
        <v>21</v>
      </c>
      <c r="G7" s="21" t="s">
        <v>23</v>
      </c>
      <c r="H7" s="21" t="s">
        <v>26</v>
      </c>
      <c r="I7" s="21" t="s">
        <v>28</v>
      </c>
    </row>
    <row r="8" spans="1:9" ht="12.75" customHeight="1" thickBot="1">
      <c r="A8" s="5" t="s">
        <v>29</v>
      </c>
      <c r="B8" s="5"/>
      <c r="C8" s="22">
        <v>1</v>
      </c>
      <c r="D8" s="5"/>
      <c r="E8" s="23" t="s">
        <v>292</v>
      </c>
      <c r="F8" s="5"/>
      <c r="G8" s="5"/>
      <c r="H8" s="5"/>
      <c r="I8" s="24">
        <f>+SUBTOTAL(9,I9:I24)</f>
        <v>0</v>
      </c>
    </row>
    <row r="9" spans="1:9" ht="15.75" thickBot="1">
      <c r="A9" s="6" t="s">
        <v>31</v>
      </c>
      <c r="B9" s="7" t="s">
        <v>15</v>
      </c>
      <c r="C9" s="26" t="s">
        <v>293</v>
      </c>
      <c r="D9" s="6" t="s">
        <v>294</v>
      </c>
      <c r="E9" s="8" t="s">
        <v>295</v>
      </c>
      <c r="F9" s="9" t="s">
        <v>296</v>
      </c>
      <c r="G9" s="10">
        <v>1</v>
      </c>
      <c r="H9" s="11"/>
      <c r="I9" s="11">
        <f>ROUND(ROUND(H9,2)*ROUND(G9,3),2)</f>
        <v>0</v>
      </c>
    </row>
    <row r="10" spans="1:5" ht="12.75">
      <c r="A10" s="12" t="s">
        <v>35</v>
      </c>
      <c r="E10" s="13" t="s">
        <v>297</v>
      </c>
    </row>
    <row r="11" spans="1:5" ht="12.75">
      <c r="A11" s="14" t="s">
        <v>37</v>
      </c>
      <c r="E11" s="27" t="s">
        <v>298</v>
      </c>
    </row>
    <row r="12" spans="1:5" ht="128.25" thickBot="1">
      <c r="A12" t="s">
        <v>39</v>
      </c>
      <c r="E12" s="28" t="s">
        <v>299</v>
      </c>
    </row>
    <row r="13" spans="1:9" ht="15.75" thickBot="1">
      <c r="A13" s="6" t="s">
        <v>31</v>
      </c>
      <c r="B13" s="7" t="s">
        <v>9</v>
      </c>
      <c r="C13" s="26" t="s">
        <v>300</v>
      </c>
      <c r="D13" s="6" t="s">
        <v>294</v>
      </c>
      <c r="E13" s="8" t="s">
        <v>301</v>
      </c>
      <c r="F13" s="9" t="s">
        <v>296</v>
      </c>
      <c r="G13" s="10">
        <v>1</v>
      </c>
      <c r="H13" s="11"/>
      <c r="I13" s="11">
        <f>ROUND(ROUND(H13,2)*ROUND(G13,3),2)</f>
        <v>0</v>
      </c>
    </row>
    <row r="14" spans="1:5" ht="12.75">
      <c r="A14" s="12" t="s">
        <v>35</v>
      </c>
      <c r="E14" s="13" t="s">
        <v>302</v>
      </c>
    </row>
    <row r="15" spans="1:5" ht="12.75">
      <c r="A15" s="14" t="s">
        <v>37</v>
      </c>
      <c r="E15" s="27" t="s">
        <v>298</v>
      </c>
    </row>
    <row r="16" spans="1:5" ht="115.5" thickBot="1">
      <c r="A16" t="s">
        <v>39</v>
      </c>
      <c r="E16" s="28" t="s">
        <v>303</v>
      </c>
    </row>
    <row r="17" spans="1:9" ht="15.75" thickBot="1">
      <c r="A17" s="6" t="s">
        <v>31</v>
      </c>
      <c r="B17" s="7" t="s">
        <v>8</v>
      </c>
      <c r="C17" s="26" t="s">
        <v>304</v>
      </c>
      <c r="D17" s="6" t="s">
        <v>294</v>
      </c>
      <c r="E17" s="8" t="s">
        <v>305</v>
      </c>
      <c r="F17" s="9" t="s">
        <v>296</v>
      </c>
      <c r="G17" s="10">
        <v>1</v>
      </c>
      <c r="H17" s="11"/>
      <c r="I17" s="11">
        <f>ROUND(ROUND(H17,2)*ROUND(G17,3),2)</f>
        <v>0</v>
      </c>
    </row>
    <row r="18" spans="1:5" ht="12.75">
      <c r="A18" s="12" t="s">
        <v>35</v>
      </c>
      <c r="E18" s="13" t="s">
        <v>306</v>
      </c>
    </row>
    <row r="19" spans="1:5" ht="12.75">
      <c r="A19" s="14" t="s">
        <v>37</v>
      </c>
      <c r="E19" s="27" t="s">
        <v>298</v>
      </c>
    </row>
    <row r="20" spans="1:5" ht="39" thickBot="1">
      <c r="A20" t="s">
        <v>39</v>
      </c>
      <c r="E20" s="13" t="s">
        <v>307</v>
      </c>
    </row>
    <row r="21" spans="1:9" ht="15.75" thickBot="1">
      <c r="A21" s="6" t="s">
        <v>31</v>
      </c>
      <c r="B21" s="7" t="s">
        <v>19</v>
      </c>
      <c r="C21" s="26" t="s">
        <v>308</v>
      </c>
      <c r="D21" s="6" t="s">
        <v>294</v>
      </c>
      <c r="E21" s="8" t="s">
        <v>309</v>
      </c>
      <c r="F21" s="9" t="s">
        <v>296</v>
      </c>
      <c r="G21" s="29">
        <v>1</v>
      </c>
      <c r="H21" s="11"/>
      <c r="I21" s="11">
        <f>ROUND(ROUND(H21,2)*ROUND(G21,3),2)</f>
        <v>0</v>
      </c>
    </row>
    <row r="22" spans="1:5" ht="12.75">
      <c r="A22" s="12" t="s">
        <v>35</v>
      </c>
      <c r="E22" s="13" t="s">
        <v>310</v>
      </c>
    </row>
    <row r="23" spans="1:5" ht="12.75">
      <c r="A23" s="14" t="s">
        <v>37</v>
      </c>
      <c r="E23" s="27" t="s">
        <v>298</v>
      </c>
    </row>
    <row r="24" spans="1:5" ht="63.75">
      <c r="A24" t="s">
        <v>39</v>
      </c>
      <c r="E24" s="13" t="s">
        <v>311</v>
      </c>
    </row>
    <row r="25" spans="1:9" ht="12.75" customHeight="1" thickBot="1">
      <c r="A25" s="4" t="s">
        <v>29</v>
      </c>
      <c r="B25" s="4"/>
      <c r="C25" s="30">
        <v>2</v>
      </c>
      <c r="D25" s="4"/>
      <c r="E25" s="23" t="s">
        <v>312</v>
      </c>
      <c r="F25" s="4"/>
      <c r="G25" s="4"/>
      <c r="H25" s="4"/>
      <c r="I25" s="24">
        <f>+SUBTOTAL(9,I26:I41)</f>
        <v>0</v>
      </c>
    </row>
    <row r="26" spans="1:9" ht="15.75" thickBot="1">
      <c r="A26" s="6" t="s">
        <v>31</v>
      </c>
      <c r="B26" s="7">
        <v>5</v>
      </c>
      <c r="C26" s="26" t="s">
        <v>313</v>
      </c>
      <c r="D26" s="6" t="s">
        <v>36</v>
      </c>
      <c r="E26" s="8" t="s">
        <v>314</v>
      </c>
      <c r="F26" s="9" t="s">
        <v>296</v>
      </c>
      <c r="G26" s="10">
        <v>1</v>
      </c>
      <c r="H26" s="11"/>
      <c r="I26" s="11">
        <f>ROUND(ROUND(H26,2)*ROUND(G26,3),2)</f>
        <v>0</v>
      </c>
    </row>
    <row r="27" spans="1:5" ht="12.75">
      <c r="A27" s="12" t="s">
        <v>35</v>
      </c>
      <c r="E27" s="13" t="s">
        <v>315</v>
      </c>
    </row>
    <row r="28" spans="1:5" ht="12.75">
      <c r="A28" s="14" t="s">
        <v>37</v>
      </c>
      <c r="E28" s="13" t="s">
        <v>298</v>
      </c>
    </row>
    <row r="29" spans="1:5" ht="90" thickBot="1">
      <c r="A29" t="s">
        <v>39</v>
      </c>
      <c r="E29" s="13" t="s">
        <v>316</v>
      </c>
    </row>
    <row r="30" spans="1:9" ht="15.75" thickBot="1">
      <c r="A30" s="6" t="s">
        <v>31</v>
      </c>
      <c r="B30" s="7">
        <v>6</v>
      </c>
      <c r="C30" s="26" t="s">
        <v>317</v>
      </c>
      <c r="D30" s="6" t="s">
        <v>36</v>
      </c>
      <c r="E30" s="8" t="s">
        <v>318</v>
      </c>
      <c r="F30" s="9" t="s">
        <v>296</v>
      </c>
      <c r="G30" s="10">
        <v>1</v>
      </c>
      <c r="H30" s="11"/>
      <c r="I30" s="11">
        <f>ROUND(ROUND(H30,2)*ROUND(G30,3),2)</f>
        <v>0</v>
      </c>
    </row>
    <row r="31" spans="1:5" ht="12.75">
      <c r="A31" s="12" t="s">
        <v>35</v>
      </c>
      <c r="E31" s="13" t="s">
        <v>319</v>
      </c>
    </row>
    <row r="32" spans="1:5" ht="12.75">
      <c r="A32" s="14" t="s">
        <v>37</v>
      </c>
      <c r="E32" s="27" t="s">
        <v>298</v>
      </c>
    </row>
    <row r="33" spans="1:5" ht="77.25" thickBot="1">
      <c r="A33" t="s">
        <v>39</v>
      </c>
      <c r="E33" s="13" t="s">
        <v>320</v>
      </c>
    </row>
    <row r="34" spans="1:9" ht="15.75" thickBot="1">
      <c r="A34" s="6" t="s">
        <v>31</v>
      </c>
      <c r="B34" s="7">
        <v>7</v>
      </c>
      <c r="C34" s="26" t="s">
        <v>321</v>
      </c>
      <c r="D34" s="6" t="s">
        <v>36</v>
      </c>
      <c r="E34" s="8" t="s">
        <v>322</v>
      </c>
      <c r="F34" s="9" t="s">
        <v>296</v>
      </c>
      <c r="G34" s="10">
        <v>1</v>
      </c>
      <c r="H34" s="11"/>
      <c r="I34" s="11">
        <f>ROUND(ROUND(H34,2)*ROUND(G34,3),2)</f>
        <v>0</v>
      </c>
    </row>
    <row r="35" spans="1:5" ht="12.75">
      <c r="A35" s="12" t="s">
        <v>35</v>
      </c>
      <c r="E35" s="13" t="s">
        <v>323</v>
      </c>
    </row>
    <row r="36" spans="1:5" ht="12.75">
      <c r="A36" s="14" t="s">
        <v>37</v>
      </c>
      <c r="E36" s="27" t="s">
        <v>324</v>
      </c>
    </row>
    <row r="37" spans="1:5" ht="90" thickBot="1">
      <c r="A37" t="s">
        <v>39</v>
      </c>
      <c r="E37" s="13" t="s">
        <v>325</v>
      </c>
    </row>
    <row r="38" spans="1:9" ht="15.75" thickBot="1">
      <c r="A38" s="6" t="s">
        <v>31</v>
      </c>
      <c r="B38" s="7">
        <v>8</v>
      </c>
      <c r="C38" s="26" t="s">
        <v>326</v>
      </c>
      <c r="D38" s="6" t="s">
        <v>36</v>
      </c>
      <c r="E38" s="8" t="s">
        <v>327</v>
      </c>
      <c r="F38" s="9" t="s">
        <v>296</v>
      </c>
      <c r="G38" s="29">
        <v>1</v>
      </c>
      <c r="H38" s="11"/>
      <c r="I38" s="11">
        <f>ROUND(ROUND(H38,2)*ROUND(G38,3),2)</f>
        <v>0</v>
      </c>
    </row>
    <row r="39" spans="1:5" ht="12.75">
      <c r="A39" s="12" t="s">
        <v>35</v>
      </c>
      <c r="E39" s="13" t="s">
        <v>328</v>
      </c>
    </row>
    <row r="40" spans="1:5" ht="12.75">
      <c r="A40" s="14" t="s">
        <v>37</v>
      </c>
      <c r="E40" s="27" t="s">
        <v>298</v>
      </c>
    </row>
    <row r="41" spans="1:5" ht="102">
      <c r="A41" t="s">
        <v>39</v>
      </c>
      <c r="E41" s="28" t="s">
        <v>329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conditionalFormatting sqref="C9">
    <cfRule type="expression" priority="8" dxfId="0">
      <formula>C9=""</formula>
    </cfRule>
  </conditionalFormatting>
  <conditionalFormatting sqref="C21">
    <cfRule type="expression" priority="5" dxfId="0">
      <formula>C21=""</formula>
    </cfRule>
  </conditionalFormatting>
  <conditionalFormatting sqref="C13">
    <cfRule type="expression" priority="7" dxfId="0">
      <formula>C13=""</formula>
    </cfRule>
  </conditionalFormatting>
  <conditionalFormatting sqref="C17">
    <cfRule type="expression" priority="6" dxfId="0">
      <formula>C17=""</formula>
    </cfRule>
  </conditionalFormatting>
  <conditionalFormatting sqref="C26">
    <cfRule type="expression" priority="4" dxfId="0">
      <formula>C26=""</formula>
    </cfRule>
  </conditionalFormatting>
  <conditionalFormatting sqref="C30">
    <cfRule type="expression" priority="3" dxfId="0">
      <formula>C30=""</formula>
    </cfRule>
  </conditionalFormatting>
  <conditionalFormatting sqref="C34">
    <cfRule type="expression" priority="2" dxfId="0">
      <formula>C34=""</formula>
    </cfRule>
  </conditionalFormatting>
  <conditionalFormatting sqref="C38">
    <cfRule type="expression" priority="1" dxfId="0">
      <formula>C38=""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Hubka Miroslav, Ing.</dc:creator>
  <cp:keywords/>
  <dc:description/>
  <cp:lastModifiedBy>Hubka Miroslav, Ing.</cp:lastModifiedBy>
  <cp:lastPrinted>2021-09-13T09:32:07Z</cp:lastPrinted>
  <dcterms:created xsi:type="dcterms:W3CDTF">2021-09-13T09:08:39Z</dcterms:created>
  <dcterms:modified xsi:type="dcterms:W3CDTF">2021-10-06T17:17:02Z</dcterms:modified>
  <cp:category/>
  <cp:version/>
  <cp:contentType/>
  <cp:contentStatus/>
</cp:coreProperties>
</file>