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\Dokumenty\Blažovice - zajištění zásobování pitnou vodou, Vodovodní přípojka (SO 301)\"/>
    </mc:Choice>
  </mc:AlternateContent>
  <bookViews>
    <workbookView xWindow="0" yWindow="0" windowWidth="28800" windowHeight="12345"/>
  </bookViews>
  <sheets>
    <sheet name="Rekapitulace stavby" sheetId="1" r:id="rId1"/>
    <sheet name="2021-094x - Blažovice - V..." sheetId="2" r:id="rId2"/>
  </sheets>
  <definedNames>
    <definedName name="_xlnm._FilterDatabase" localSheetId="1" hidden="1">'2021-094x - Blažovice - V...'!$C$130:$K$336</definedName>
    <definedName name="_xlnm.Print_Titles" localSheetId="1">'2021-094x - Blažovice - V...'!$130:$130</definedName>
    <definedName name="_xlnm.Print_Titles" localSheetId="0">'Rekapitulace stavby'!$92:$92</definedName>
    <definedName name="_xlnm.Print_Area" localSheetId="1">'2021-094x - Blažovice - V...'!$C$4:$J$76,'2021-094x - Blažovice - V...'!$C$82:$J$114,'2021-094x - Blažovice - V...'!$C$120:$K$336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333" i="2"/>
  <c r="BH333" i="2"/>
  <c r="BG333" i="2"/>
  <c r="BF333" i="2"/>
  <c r="T333" i="2"/>
  <c r="T332" i="2"/>
  <c r="R333" i="2"/>
  <c r="R332" i="2" s="1"/>
  <c r="P333" i="2"/>
  <c r="P332" i="2"/>
  <c r="BI325" i="2"/>
  <c r="BH325" i="2"/>
  <c r="BG325" i="2"/>
  <c r="BF325" i="2"/>
  <c r="T325" i="2"/>
  <c r="T324" i="2" s="1"/>
  <c r="R325" i="2"/>
  <c r="R324" i="2"/>
  <c r="P325" i="2"/>
  <c r="P324" i="2" s="1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T295" i="2"/>
  <c r="R296" i="2"/>
  <c r="R295" i="2" s="1"/>
  <c r="P296" i="2"/>
  <c r="P295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T264" i="2" s="1"/>
  <c r="R265" i="2"/>
  <c r="R264" i="2" s="1"/>
  <c r="P265" i="2"/>
  <c r="P264" i="2" s="1"/>
  <c r="BI262" i="2"/>
  <c r="BH262" i="2"/>
  <c r="BG262" i="2"/>
  <c r="BF262" i="2"/>
  <c r="T262" i="2"/>
  <c r="T261" i="2" s="1"/>
  <c r="R262" i="2"/>
  <c r="R261" i="2" s="1"/>
  <c r="P262" i="2"/>
  <c r="P261" i="2" s="1"/>
  <c r="BI260" i="2"/>
  <c r="BH260" i="2"/>
  <c r="BG260" i="2"/>
  <c r="BF260" i="2"/>
  <c r="T260" i="2"/>
  <c r="R260" i="2"/>
  <c r="P260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T183" i="2"/>
  <c r="R184" i="2"/>
  <c r="R183" i="2" s="1"/>
  <c r="P184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F127" i="2"/>
  <c r="F125" i="2"/>
  <c r="E123" i="2"/>
  <c r="F89" i="2"/>
  <c r="F87" i="2"/>
  <c r="E85" i="2"/>
  <c r="J22" i="2"/>
  <c r="E22" i="2"/>
  <c r="J128" i="2"/>
  <c r="J21" i="2"/>
  <c r="J19" i="2"/>
  <c r="E19" i="2"/>
  <c r="J89" i="2"/>
  <c r="J18" i="2"/>
  <c r="J16" i="2"/>
  <c r="E16" i="2"/>
  <c r="F90" i="2"/>
  <c r="J15" i="2"/>
  <c r="J10" i="2"/>
  <c r="J125" i="2" s="1"/>
  <c r="L90" i="1"/>
  <c r="AM90" i="1"/>
  <c r="AM89" i="1"/>
  <c r="L89" i="1"/>
  <c r="AM87" i="1"/>
  <c r="L87" i="1"/>
  <c r="L85" i="1"/>
  <c r="L84" i="1"/>
  <c r="BK303" i="2"/>
  <c r="J294" i="2"/>
  <c r="J277" i="2"/>
  <c r="BK244" i="2"/>
  <c r="J233" i="2"/>
  <c r="J205" i="2"/>
  <c r="BK171" i="2"/>
  <c r="BK152" i="2"/>
  <c r="BK321" i="2"/>
  <c r="J309" i="2"/>
  <c r="J302" i="2"/>
  <c r="J265" i="2"/>
  <c r="BK242" i="2"/>
  <c r="J229" i="2"/>
  <c r="J184" i="2"/>
  <c r="J173" i="2"/>
  <c r="BK136" i="2"/>
  <c r="BK309" i="2"/>
  <c r="BK300" i="2"/>
  <c r="BK292" i="2"/>
  <c r="BK277" i="2"/>
  <c r="J256" i="2"/>
  <c r="BK247" i="2"/>
  <c r="J235" i="2"/>
  <c r="BK229" i="2"/>
  <c r="BK216" i="2"/>
  <c r="BK201" i="2"/>
  <c r="BK184" i="2"/>
  <c r="BK177" i="2"/>
  <c r="BK165" i="2"/>
  <c r="BK154" i="2"/>
  <c r="BK144" i="2"/>
  <c r="BK137" i="2"/>
  <c r="BK265" i="2"/>
  <c r="BK228" i="2"/>
  <c r="BK214" i="2"/>
  <c r="J198" i="2"/>
  <c r="BK178" i="2"/>
  <c r="J154" i="2"/>
  <c r="J144" i="2"/>
  <c r="J135" i="2"/>
  <c r="J333" i="2"/>
  <c r="J296" i="2"/>
  <c r="J280" i="2"/>
  <c r="BK249" i="2"/>
  <c r="BK237" i="2"/>
  <c r="BK230" i="2"/>
  <c r="J201" i="2"/>
  <c r="BK158" i="2"/>
  <c r="BK333" i="2"/>
  <c r="J319" i="2"/>
  <c r="BK308" i="2"/>
  <c r="BK290" i="2"/>
  <c r="J274" i="2"/>
  <c r="J237" i="2"/>
  <c r="J219" i="2"/>
  <c r="J181" i="2"/>
  <c r="J165" i="2"/>
  <c r="J134" i="2"/>
  <c r="J303" i="2"/>
  <c r="BK294" i="2"/>
  <c r="J283" i="2"/>
  <c r="J268" i="2"/>
  <c r="BK255" i="2"/>
  <c r="J244" i="2"/>
  <c r="BK234" i="2"/>
  <c r="J228" i="2"/>
  <c r="BK210" i="2"/>
  <c r="J193" i="2"/>
  <c r="J182" i="2"/>
  <c r="J178" i="2"/>
  <c r="BK169" i="2"/>
  <c r="J148" i="2"/>
  <c r="J139" i="2"/>
  <c r="BK134" i="2"/>
  <c r="BK271" i="2"/>
  <c r="J232" i="2"/>
  <c r="J216" i="2"/>
  <c r="J180" i="2"/>
  <c r="J158" i="2"/>
  <c r="BK148" i="2"/>
  <c r="J138" i="2"/>
  <c r="J321" i="2"/>
  <c r="BK287" i="2"/>
  <c r="J262" i="2"/>
  <c r="BK235" i="2"/>
  <c r="J214" i="2"/>
  <c r="J177" i="2"/>
  <c r="BK156" i="2"/>
  <c r="BK325" i="2"/>
  <c r="BK311" i="2"/>
  <c r="J300" i="2"/>
  <c r="BK283" i="2"/>
  <c r="J247" i="2"/>
  <c r="BK231" i="2"/>
  <c r="J203" i="2"/>
  <c r="BK175" i="2"/>
  <c r="J137" i="2"/>
  <c r="BK314" i="2"/>
  <c r="J308" i="2"/>
  <c r="BK298" i="2"/>
  <c r="BK285" i="2"/>
  <c r="BK262" i="2"/>
  <c r="BK252" i="2"/>
  <c r="J242" i="2"/>
  <c r="BK232" i="2"/>
  <c r="J225" i="2"/>
  <c r="BK205" i="2"/>
  <c r="J191" i="2"/>
  <c r="BK181" i="2"/>
  <c r="BK173" i="2"/>
  <c r="J156" i="2"/>
  <c r="J146" i="2"/>
  <c r="BK138" i="2"/>
  <c r="J285" i="2"/>
  <c r="J260" i="2"/>
  <c r="BK225" i="2"/>
  <c r="BK203" i="2"/>
  <c r="BK191" i="2"/>
  <c r="J159" i="2"/>
  <c r="BK150" i="2"/>
  <c r="BK139" i="2"/>
  <c r="BK319" i="2"/>
  <c r="BK302" i="2"/>
  <c r="J292" i="2"/>
  <c r="BK274" i="2"/>
  <c r="J252" i="2"/>
  <c r="J240" i="2"/>
  <c r="J234" i="2"/>
  <c r="J210" i="2"/>
  <c r="J175" i="2"/>
  <c r="J169" i="2"/>
  <c r="BK146" i="2"/>
  <c r="J325" i="2"/>
  <c r="J314" i="2"/>
  <c r="J305" i="2"/>
  <c r="J298" i="2"/>
  <c r="J255" i="2"/>
  <c r="BK233" i="2"/>
  <c r="J222" i="2"/>
  <c r="BK182" i="2"/>
  <c r="BK167" i="2"/>
  <c r="J150" i="2"/>
  <c r="BK135" i="2"/>
  <c r="J311" i="2"/>
  <c r="BK305" i="2"/>
  <c r="BK296" i="2"/>
  <c r="J287" i="2"/>
  <c r="BK280" i="2"/>
  <c r="J271" i="2"/>
  <c r="BK260" i="2"/>
  <c r="J249" i="2"/>
  <c r="BK240" i="2"/>
  <c r="J230" i="2"/>
  <c r="BK222" i="2"/>
  <c r="BK207" i="2"/>
  <c r="BK198" i="2"/>
  <c r="J187" i="2"/>
  <c r="BK180" i="2"/>
  <c r="J171" i="2"/>
  <c r="BK159" i="2"/>
  <c r="J153" i="2"/>
  <c r="BK140" i="2"/>
  <c r="J136" i="2"/>
  <c r="J290" i="2"/>
  <c r="BK268" i="2"/>
  <c r="BK256" i="2"/>
  <c r="J231" i="2"/>
  <c r="BK219" i="2"/>
  <c r="J207" i="2"/>
  <c r="BK193" i="2"/>
  <c r="BK187" i="2"/>
  <c r="J167" i="2"/>
  <c r="BK153" i="2"/>
  <c r="J152" i="2"/>
  <c r="J140" i="2"/>
  <c r="AS94" i="1"/>
  <c r="T133" i="2" l="1"/>
  <c r="BK186" i="2"/>
  <c r="J186" i="2" s="1"/>
  <c r="J98" i="2" s="1"/>
  <c r="BK200" i="2"/>
  <c r="J200" i="2"/>
  <c r="J99" i="2" s="1"/>
  <c r="T200" i="2"/>
  <c r="BK209" i="2"/>
  <c r="J209" i="2" s="1"/>
  <c r="J100" i="2" s="1"/>
  <c r="P267" i="2"/>
  <c r="BK297" i="2"/>
  <c r="J297" i="2" s="1"/>
  <c r="J106" i="2" s="1"/>
  <c r="T297" i="2"/>
  <c r="T307" i="2"/>
  <c r="T306" i="2" s="1"/>
  <c r="P310" i="2"/>
  <c r="BK318" i="2"/>
  <c r="J318" i="2" s="1"/>
  <c r="J111" i="2" s="1"/>
  <c r="BK133" i="2"/>
  <c r="T186" i="2"/>
  <c r="P200" i="2"/>
  <c r="T209" i="2"/>
  <c r="BK267" i="2"/>
  <c r="P297" i="2"/>
  <c r="P307" i="2"/>
  <c r="P306" i="2" s="1"/>
  <c r="T310" i="2"/>
  <c r="T318" i="2"/>
  <c r="T317" i="2" s="1"/>
  <c r="R133" i="2"/>
  <c r="R186" i="2"/>
  <c r="R200" i="2"/>
  <c r="R209" i="2"/>
  <c r="T267" i="2"/>
  <c r="T266" i="2" s="1"/>
  <c r="R297" i="2"/>
  <c r="BK307" i="2"/>
  <c r="J307" i="2" s="1"/>
  <c r="J108" i="2" s="1"/>
  <c r="R307" i="2"/>
  <c r="R306" i="2" s="1"/>
  <c r="R310" i="2"/>
  <c r="P318" i="2"/>
  <c r="P317" i="2"/>
  <c r="P133" i="2"/>
  <c r="P186" i="2"/>
  <c r="P209" i="2"/>
  <c r="R267" i="2"/>
  <c r="R266" i="2" s="1"/>
  <c r="BK310" i="2"/>
  <c r="J310" i="2" s="1"/>
  <c r="J109" i="2" s="1"/>
  <c r="R318" i="2"/>
  <c r="R317" i="2" s="1"/>
  <c r="BK261" i="2"/>
  <c r="J261" i="2"/>
  <c r="J101" i="2" s="1"/>
  <c r="BK183" i="2"/>
  <c r="J183" i="2" s="1"/>
  <c r="J97" i="2" s="1"/>
  <c r="BK264" i="2"/>
  <c r="J264" i="2" s="1"/>
  <c r="J102" i="2" s="1"/>
  <c r="BK295" i="2"/>
  <c r="J295" i="2" s="1"/>
  <c r="J105" i="2" s="1"/>
  <c r="BK324" i="2"/>
  <c r="J324" i="2"/>
  <c r="J112" i="2" s="1"/>
  <c r="BK332" i="2"/>
  <c r="J332" i="2" s="1"/>
  <c r="J113" i="2" s="1"/>
  <c r="J87" i="2"/>
  <c r="J127" i="2"/>
  <c r="BE134" i="2"/>
  <c r="BE173" i="2"/>
  <c r="BE201" i="2"/>
  <c r="BE229" i="2"/>
  <c r="BE234" i="2"/>
  <c r="BE237" i="2"/>
  <c r="BE242" i="2"/>
  <c r="BE252" i="2"/>
  <c r="BE280" i="2"/>
  <c r="BE287" i="2"/>
  <c r="BE292" i="2"/>
  <c r="J90" i="2"/>
  <c r="F128" i="2"/>
  <c r="BE136" i="2"/>
  <c r="BE137" i="2"/>
  <c r="BE139" i="2"/>
  <c r="BE150" i="2"/>
  <c r="BE153" i="2"/>
  <c r="BE156" i="2"/>
  <c r="BE159" i="2"/>
  <c r="BE175" i="2"/>
  <c r="BE178" i="2"/>
  <c r="BE182" i="2"/>
  <c r="BE198" i="2"/>
  <c r="BE210" i="2"/>
  <c r="BE219" i="2"/>
  <c r="BE230" i="2"/>
  <c r="BE231" i="2"/>
  <c r="BE233" i="2"/>
  <c r="BE240" i="2"/>
  <c r="BE244" i="2"/>
  <c r="BE256" i="2"/>
  <c r="BE268" i="2"/>
  <c r="BE271" i="2"/>
  <c r="BE277" i="2"/>
  <c r="BE290" i="2"/>
  <c r="BE294" i="2"/>
  <c r="BE296" i="2"/>
  <c r="BE300" i="2"/>
  <c r="BE302" i="2"/>
  <c r="BE303" i="2"/>
  <c r="BE309" i="2"/>
  <c r="BE140" i="2"/>
  <c r="BE146" i="2"/>
  <c r="BE148" i="2"/>
  <c r="BE152" i="2"/>
  <c r="BE154" i="2"/>
  <c r="BE158" i="2"/>
  <c r="BE169" i="2"/>
  <c r="BE171" i="2"/>
  <c r="BE191" i="2"/>
  <c r="BE205" i="2"/>
  <c r="BE214" i="2"/>
  <c r="BE216" i="2"/>
  <c r="BE225" i="2"/>
  <c r="BE235" i="2"/>
  <c r="BE249" i="2"/>
  <c r="BE262" i="2"/>
  <c r="BE265" i="2"/>
  <c r="BE274" i="2"/>
  <c r="BE285" i="2"/>
  <c r="BE308" i="2"/>
  <c r="BE314" i="2"/>
  <c r="BE319" i="2"/>
  <c r="BE321" i="2"/>
  <c r="BE333" i="2"/>
  <c r="BE135" i="2"/>
  <c r="BE138" i="2"/>
  <c r="BE144" i="2"/>
  <c r="BE165" i="2"/>
  <c r="BE167" i="2"/>
  <c r="BE177" i="2"/>
  <c r="BE180" i="2"/>
  <c r="BE181" i="2"/>
  <c r="BE184" i="2"/>
  <c r="BE187" i="2"/>
  <c r="BE193" i="2"/>
  <c r="BE203" i="2"/>
  <c r="BE207" i="2"/>
  <c r="BE222" i="2"/>
  <c r="BE228" i="2"/>
  <c r="BE232" i="2"/>
  <c r="BE247" i="2"/>
  <c r="BE255" i="2"/>
  <c r="BE260" i="2"/>
  <c r="BE283" i="2"/>
  <c r="BE298" i="2"/>
  <c r="BE305" i="2"/>
  <c r="BE311" i="2"/>
  <c r="BE325" i="2"/>
  <c r="F32" i="2"/>
  <c r="BA95" i="1" s="1"/>
  <c r="BA94" i="1" s="1"/>
  <c r="AW94" i="1" s="1"/>
  <c r="AK30" i="1" s="1"/>
  <c r="F33" i="2"/>
  <c r="BB95" i="1" s="1"/>
  <c r="BB94" i="1" s="1"/>
  <c r="AX94" i="1" s="1"/>
  <c r="F34" i="2"/>
  <c r="BC95" i="1" s="1"/>
  <c r="BC94" i="1" s="1"/>
  <c r="W32" i="1" s="1"/>
  <c r="J32" i="2"/>
  <c r="AW95" i="1" s="1"/>
  <c r="F35" i="2"/>
  <c r="BD95" i="1" s="1"/>
  <c r="BD94" i="1" s="1"/>
  <c r="W33" i="1" s="1"/>
  <c r="BK132" i="2" l="1"/>
  <c r="J132" i="2"/>
  <c r="J95" i="2"/>
  <c r="R132" i="2"/>
  <c r="R131" i="2" s="1"/>
  <c r="BK266" i="2"/>
  <c r="J266" i="2"/>
  <c r="J103" i="2" s="1"/>
  <c r="P132" i="2"/>
  <c r="P266" i="2"/>
  <c r="T132" i="2"/>
  <c r="T131" i="2" s="1"/>
  <c r="BK306" i="2"/>
  <c r="J306" i="2" s="1"/>
  <c r="J107" i="2" s="1"/>
  <c r="BK317" i="2"/>
  <c r="J317" i="2" s="1"/>
  <c r="J110" i="2" s="1"/>
  <c r="J133" i="2"/>
  <c r="J96" i="2" s="1"/>
  <c r="J267" i="2"/>
  <c r="J104" i="2" s="1"/>
  <c r="W30" i="1"/>
  <c r="J31" i="2"/>
  <c r="AV95" i="1" s="1"/>
  <c r="AT95" i="1" s="1"/>
  <c r="AY94" i="1"/>
  <c r="W31" i="1"/>
  <c r="F31" i="2"/>
  <c r="AZ95" i="1" s="1"/>
  <c r="AZ94" i="1" s="1"/>
  <c r="W29" i="1" s="1"/>
  <c r="P131" i="2" l="1"/>
  <c r="AU95" i="1"/>
  <c r="BK131" i="2"/>
  <c r="J131" i="2" s="1"/>
  <c r="J94" i="2" s="1"/>
  <c r="AU94" i="1"/>
  <c r="AV94" i="1"/>
  <c r="AK29" i="1" s="1"/>
  <c r="J28" i="2" l="1"/>
  <c r="AG95" i="1"/>
  <c r="AG94" i="1"/>
  <c r="AK26" i="1" s="1"/>
  <c r="AT94" i="1"/>
  <c r="AN94" i="1"/>
  <c r="J37" i="2" l="1"/>
  <c r="AN95" i="1"/>
  <c r="AK35" i="1"/>
</calcChain>
</file>

<file path=xl/sharedStrings.xml><?xml version="1.0" encoding="utf-8"?>
<sst xmlns="http://schemas.openxmlformats.org/spreadsheetml/2006/main" count="2586" uniqueCount="584">
  <si>
    <t>Export Komplet</t>
  </si>
  <si>
    <t/>
  </si>
  <si>
    <t>2.0</t>
  </si>
  <si>
    <t>ZAMOK</t>
  </si>
  <si>
    <t>False</t>
  </si>
  <si>
    <t>{4b6e5aa8-fe3b-48c1-a95f-a1f1871c6946}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</si>
  <si>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</si>
  <si>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</si>
  <si>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</si>
  <si>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</si>
  <si>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</si>
  <si>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</si>
  <si>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</si>
  <si>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</si>
  <si>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2021-094x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</si>
  <si>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</si>
  <si>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</si>
  <si>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Blažovice - Vodovodní přípojka (SO-301)</t>
  </si>
  <si>
    <t>KSO:</t>
  </si>
  <si>
    <t>CC-CZ:</t>
  </si>
  <si>
    <t>Místo:</t>
  </si>
  <si>
    <t>Blažovice</t>
  </si>
  <si>
    <t>Datum:</t>
  </si>
  <si>
    <t>18. 6. 2021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</si>
  <si>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</si>
  <si>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</si>
  <si>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</si>
  <si>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</si>
  <si>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</si>
  <si>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</si>
  <si>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</si>
  <si>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</si>
  <si>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</si>
  <si>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</si>
  <si>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</si>
  <si>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</si>
  <si>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</si>
  <si>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</si>
  <si>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</si>
  <si>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</si>
  <si>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</si>
  <si>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</si>
  <si>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</si>
  <si>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</si>
  <si>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</si>
  <si>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</si>
  <si>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</si>
  <si>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</si>
  <si>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</si>
  <si>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</si>
  <si>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</si>
  <si>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</si>
  <si>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</si>
  <si>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</si>
  <si>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</si>
  <si>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</si>
  <si>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</si>
  <si>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</si>
  <si>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</si>
  <si>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</si>
  <si>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</si>
  <si>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</si>
  <si>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</si>
  <si>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</si>
  <si>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</si>
  <si>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</si>
  <si>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</si>
  <si>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</si>
  <si>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</si>
  <si>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</si>
  <si>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</si>
  <si>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</si>
  <si>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</si>
  <si>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</si>
  <si>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</si>
  <si>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</si>
  <si>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</si>
  <si>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</si>
  <si>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</si>
  <si>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</si>
  <si>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</si>
  <si>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</si>
  <si>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</si>
  <si>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</si>
  <si>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</si>
  <si>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</si>
  <si>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</si>
  <si>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</si>
  <si>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</si>
  <si>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</si>
  <si>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</si>
  <si>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</si>
  <si>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</si>
  <si>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</si>
  <si>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</si>
  <si>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</si>
  <si>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</si>
  <si>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</si>
  <si>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</si>
  <si>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</si>
  <si>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</si>
  <si>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</si>
  <si>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997 - Přesun sutě</t>
  </si>
  <si>
    <t>M - Práce a dodávky M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</si>
  <si>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</si>
  <si>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</si>
  <si>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</si>
  <si>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</si>
  <si>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</si>
  <si>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</si>
  <si>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</si>
  <si>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</si>
  <si>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</si>
  <si>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</si>
  <si>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</si>
  <si>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</si>
  <si>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</si>
  <si>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</si>
  <si>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</si>
  <si>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</si>
  <si>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</si>
  <si>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</si>
  <si>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</si>
  <si>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</si>
  <si>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</si>
  <si>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</si>
  <si>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</si>
  <si>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</si>
  <si>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</si>
  <si>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</si>
  <si>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</si>
  <si>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2021 02</t>
  </si>
  <si>
    <t>4</t>
  </si>
  <si>
    <t>2020139159</t>
  </si>
  <si>
    <t>112155311</t>
  </si>
  <si>
    <t>Štěpkování keřového porostu středně hustého s naložením</t>
  </si>
  <si>
    <t>1354128760</t>
  </si>
  <si>
    <t>3</t>
  </si>
  <si>
    <t>113107442</t>
  </si>
  <si>
    <t>Odstranění podkladu živičných tl 100 mm při překopech strojně pl do 15 m2</t>
  </si>
  <si>
    <t>1988188840</t>
  </si>
  <si>
    <t>113107523</t>
  </si>
  <si>
    <t>Odstranění podkladu z kameniva drceného tl 300 mm při překopech strojně pl přes 15 m2</t>
  </si>
  <si>
    <t>743664240</t>
  </si>
  <si>
    <t>5</t>
  </si>
  <si>
    <t>115101201</t>
  </si>
  <si>
    <t>Čerpání vody na dopravní výšku do 10 m průměrný přítok do 500 l/min</t>
  </si>
  <si>
    <t>hod</t>
  </si>
  <si>
    <t>588660930</t>
  </si>
  <si>
    <t>6</t>
  </si>
  <si>
    <t>115101301</t>
  </si>
  <si>
    <t>Pohotovost čerpací soupravy pro dopravní výšku do 10 m přítok do 500 l/min</t>
  </si>
  <si>
    <t>den</t>
  </si>
  <si>
    <t>-1297815227</t>
  </si>
  <si>
    <t>7</t>
  </si>
  <si>
    <t>132251252</t>
  </si>
  <si>
    <t>Hloubení rýh nezapažených š do 2000 mm v hornině třídy těžitelnosti I, skupiny 3 objem do 50 m3 strojně</t>
  </si>
  <si>
    <t>m3</t>
  </si>
  <si>
    <t>1984530234</t>
  </si>
  <si>
    <t>VV</t>
  </si>
  <si>
    <t>49,4</t>
  </si>
  <si>
    <t>20*1,25*1 + 16*1,25*1 + 4*2*1</t>
  </si>
  <si>
    <t>Součet</t>
  </si>
  <si>
    <t>8</t>
  </si>
  <si>
    <t>139001101</t>
  </si>
  <si>
    <t>Příplatek za ztížení vykopávky v blízkosti podzemního vedení</t>
  </si>
  <si>
    <t>1243727583</t>
  </si>
  <si>
    <t>49,4 + 53</t>
  </si>
  <si>
    <t>9</t>
  </si>
  <si>
    <t>141721215</t>
  </si>
  <si>
    <t>Řízený zemní protlak délky do 50 m hloubky do 6 m s protlačením potrubí vnějšího průměru vrtu do 225 mm v hornině třídy těžitelnosti I a II, skupiny 1 až 4</t>
  </si>
  <si>
    <t>m</t>
  </si>
  <si>
    <t>942763083</t>
  </si>
  <si>
    <t>59,3+14,3</t>
  </si>
  <si>
    <t>10</t>
  </si>
  <si>
    <t>M</t>
  </si>
  <si>
    <t>28613360</t>
  </si>
  <si>
    <t>potrubí třívrstvé PE100 RC se signalizační vrstvou SDR11 110x10,0mm dl 12m</t>
  </si>
  <si>
    <t>-1336406588</t>
  </si>
  <si>
    <t>14,3+59,3</t>
  </si>
  <si>
    <t>11</t>
  </si>
  <si>
    <t>151101102</t>
  </si>
  <si>
    <t>Zřízení příložného pažení a rozepření stěn rýh hl do 4 m</t>
  </si>
  <si>
    <t>-1723396833</t>
  </si>
  <si>
    <t>62,7*2,5*2</t>
  </si>
  <si>
    <t>12</t>
  </si>
  <si>
    <t>151101112</t>
  </si>
  <si>
    <t>Odstranění příložného pažení a rozepření stěn rýh hl do 4 m</t>
  </si>
  <si>
    <t>-1330715682</t>
  </si>
  <si>
    <t>13</t>
  </si>
  <si>
    <t>162702111</t>
  </si>
  <si>
    <t>Vodorovné přemístění drnu bez naložení se složením do 6000 m</t>
  </si>
  <si>
    <t>1205997007</t>
  </si>
  <si>
    <t>14</t>
  </si>
  <si>
    <t>162751117</t>
  </si>
  <si>
    <t>Vodorovné přemístění do 10000 m výkopku/sypaniny z horniny třídy těžitelnosti I, skupiny 1 až 3</t>
  </si>
  <si>
    <t>1921002330</t>
  </si>
  <si>
    <t>"z pol.č. 13225-1252"    49,4</t>
  </si>
  <si>
    <t>162751119</t>
  </si>
  <si>
    <t>Příplatek k vodorovnému přemístění výkopku/sypaniny z horniny třídy těžitelnosti I, skupiny 1 až 3 ZKD 1000 m přes 10000 m</t>
  </si>
  <si>
    <t>1266566416</t>
  </si>
  <si>
    <t>49,4*10</t>
  </si>
  <si>
    <t>16</t>
  </si>
  <si>
    <t>167151101</t>
  </si>
  <si>
    <t>Nakládání výkopku z hornin třídy těžitelnosti I, skupiny 1 až 3 do 100 m3</t>
  </si>
  <si>
    <t>-95671202</t>
  </si>
  <si>
    <t>17</t>
  </si>
  <si>
    <t>174111101</t>
  </si>
  <si>
    <t>Zásyp jam, šachet rýh nebo kolem objektů sypaninou se zhutněním ručně</t>
  </si>
  <si>
    <t>-2063156773</t>
  </si>
  <si>
    <t>"vykopanou zeminou"</t>
  </si>
  <si>
    <t>10*1,25*1 + 16*1,25*1 + 4*2*1</t>
  </si>
  <si>
    <t>"zásyp z nakoupených materiálů"</t>
  </si>
  <si>
    <t>39,8*1,25*1</t>
  </si>
  <si>
    <t>18</t>
  </si>
  <si>
    <t>174211101</t>
  </si>
  <si>
    <t>Zásyp jam, šachet rýh nebo kolem objektů sypaninou bez zhutnění ručně</t>
  </si>
  <si>
    <t>-670294370</t>
  </si>
  <si>
    <t>19</t>
  </si>
  <si>
    <t>58331200</t>
  </si>
  <si>
    <t>štěrkopísek netříděný zásypový</t>
  </si>
  <si>
    <t>t</t>
  </si>
  <si>
    <t>709481222</t>
  </si>
  <si>
    <t>53*1,75</t>
  </si>
  <si>
    <t>20</t>
  </si>
  <si>
    <t>175151101</t>
  </si>
  <si>
    <t>Obsypání potrubí strojně sypaninou bez prohození, uloženou do 3 m</t>
  </si>
  <si>
    <t>-541093848</t>
  </si>
  <si>
    <t>79,8*0,35*1</t>
  </si>
  <si>
    <t>58337303</t>
  </si>
  <si>
    <t>štěrkopísek frakce 0/8</t>
  </si>
  <si>
    <t>232756455</t>
  </si>
  <si>
    <t>27,93*1,75</t>
  </si>
  <si>
    <t>22</t>
  </si>
  <si>
    <t>181351003</t>
  </si>
  <si>
    <t>Rozprostření ornice tl vrstvy do 200 mm pl do 100 m2 v rovině nebo ve svahu do 1:5 strojně</t>
  </si>
  <si>
    <t>-729350587</t>
  </si>
  <si>
    <t>23</t>
  </si>
  <si>
    <t>10364101</t>
  </si>
  <si>
    <t>zemina pro terénní úpravy -  ornice</t>
  </si>
  <si>
    <t>808545317</t>
  </si>
  <si>
    <t>20*0,1*1,7</t>
  </si>
  <si>
    <t>24</t>
  </si>
  <si>
    <t>181411131</t>
  </si>
  <si>
    <t>Založení parkového trávníku výsevem plochy do 1000 m2 v rovině a ve svahu do 1:5</t>
  </si>
  <si>
    <t>-2050843457</t>
  </si>
  <si>
    <t>25</t>
  </si>
  <si>
    <t>00572410</t>
  </si>
  <si>
    <t>osivo směs travní parková</t>
  </si>
  <si>
    <t>kg</t>
  </si>
  <si>
    <t>-225246132</t>
  </si>
  <si>
    <t>20*0,02 'Přepočtené koeficientem množství</t>
  </si>
  <si>
    <t>26</t>
  </si>
  <si>
    <t>181951112</t>
  </si>
  <si>
    <t>Úprava pláně v hornině třídy těžitelnosti I, skupiny 1 až 3 se zhutněním strojně</t>
  </si>
  <si>
    <t>362315209</t>
  </si>
  <si>
    <t>27</t>
  </si>
  <si>
    <t>185803111</t>
  </si>
  <si>
    <t>Ošetření trávníku shrabáním v rovině a svahu do 1:5</t>
  </si>
  <si>
    <t>-2083459463</t>
  </si>
  <si>
    <t>28</t>
  </si>
  <si>
    <t>460030011</t>
  </si>
  <si>
    <t>Sejmutí drnu při elektromontážích jakékoliv tloušťky</t>
  </si>
  <si>
    <t>64</t>
  </si>
  <si>
    <t>-741414877</t>
  </si>
  <si>
    <t>Zakládání</t>
  </si>
  <si>
    <t>29</t>
  </si>
  <si>
    <t>273362021</t>
  </si>
  <si>
    <t>Výztuž základových desek svařovanými sítěmi Kari</t>
  </si>
  <si>
    <t>-2014376535</t>
  </si>
  <si>
    <t>2*1,7*2*5,38/1000</t>
  </si>
  <si>
    <t>Vodorovné konstrukce</t>
  </si>
  <si>
    <t>30</t>
  </si>
  <si>
    <t>451571311</t>
  </si>
  <si>
    <t>Lože pod dlažby z kameniva těženého drobného vrstva tl do 100 mm</t>
  </si>
  <si>
    <t>-2132066088</t>
  </si>
  <si>
    <t>79,8*1</t>
  </si>
  <si>
    <t>2*1,7</t>
  </si>
  <si>
    <t>31</t>
  </si>
  <si>
    <t>451572111</t>
  </si>
  <si>
    <t>Lože pod potrubí otevřený výkop z kameniva drobného těženého</t>
  </si>
  <si>
    <t>466789427</t>
  </si>
  <si>
    <t>79,8*0,1</t>
  </si>
  <si>
    <t>32</t>
  </si>
  <si>
    <t>452311141</t>
  </si>
  <si>
    <t>Podkladní desky z betonu prostého tř. C 16/20 otevřený výkop</t>
  </si>
  <si>
    <t>2100809606</t>
  </si>
  <si>
    <t>1,8*1,8*0,15*2</t>
  </si>
  <si>
    <t>1,2*1,8*0,15*2</t>
  </si>
  <si>
    <t>1,8*1,5*0,15*1</t>
  </si>
  <si>
    <t>33</t>
  </si>
  <si>
    <t>452321131</t>
  </si>
  <si>
    <t>Podkladní desky ze ŽB tř. C 12/15 otevřený výkop</t>
  </si>
  <si>
    <t>822665823</t>
  </si>
  <si>
    <t>2*1,7*0,2</t>
  </si>
  <si>
    <t>Komunikace pozemní</t>
  </si>
  <si>
    <t>34</t>
  </si>
  <si>
    <t>564871116</t>
  </si>
  <si>
    <t>Podklad ze štěrkodrtě ŠD tl. 300 mm</t>
  </si>
  <si>
    <t>-278223511</t>
  </si>
  <si>
    <t>39,8*1</t>
  </si>
  <si>
    <t>35</t>
  </si>
  <si>
    <t>573231108</t>
  </si>
  <si>
    <t>Postřik živičný spojovací ze silniční emulze v množství 0,50 kg/m2</t>
  </si>
  <si>
    <t>351151690</t>
  </si>
  <si>
    <t>36</t>
  </si>
  <si>
    <t>577145112</t>
  </si>
  <si>
    <t>Asfaltový beton vrstva ložní ACL 16 (ABH) tl 50 mm š do 3 m z nemodifikovaného asfaltu</t>
  </si>
  <si>
    <t>291382448</t>
  </si>
  <si>
    <t>37</t>
  </si>
  <si>
    <t>577186111</t>
  </si>
  <si>
    <t>Asfaltový beton vrstva ložní ACL 22 (ABVH) tl 90 mm š do 3 m z nemodifikovaného asfaltu</t>
  </si>
  <si>
    <t>271689358</t>
  </si>
  <si>
    <t>Trubní vedení</t>
  </si>
  <si>
    <t>38</t>
  </si>
  <si>
    <t>871181211</t>
  </si>
  <si>
    <t>Montáž potrubí z PE100 SDR 11 otevřený výkop svařovaných elektrotvarovkou D 50 x 4,6 mm</t>
  </si>
  <si>
    <t>-924387177</t>
  </si>
  <si>
    <t>145,9*1,1</t>
  </si>
  <si>
    <t>4,8*1,1</t>
  </si>
  <si>
    <t>39</t>
  </si>
  <si>
    <t>28613172</t>
  </si>
  <si>
    <t>trubka vodovodní PE100 SDR11 se signalizační vrstvou 50x4,6mm</t>
  </si>
  <si>
    <t>2099019597</t>
  </si>
  <si>
    <t>165,77*1,015 'Přepočtené koeficientem množství</t>
  </si>
  <si>
    <t>40</t>
  </si>
  <si>
    <t>891181222</t>
  </si>
  <si>
    <t>Montáž vodovodních šoupátek s ručním kolečkem v šachtách DN 40</t>
  </si>
  <si>
    <t>kus</t>
  </si>
  <si>
    <t>1554427439</t>
  </si>
  <si>
    <t>uzávěr ve VŠ1 pro VB</t>
  </si>
  <si>
    <t>41</t>
  </si>
  <si>
    <t>42231500</t>
  </si>
  <si>
    <t>kohout kulový uhlíková ocel K85 111 516 PN16 T 200°C DN 40</t>
  </si>
  <si>
    <t>-1707940639</t>
  </si>
  <si>
    <t>ve VŠ1 pro VB</t>
  </si>
  <si>
    <t>42</t>
  </si>
  <si>
    <t>31942769</t>
  </si>
  <si>
    <t>šroubení topenářské přímé mosaz 6/4"</t>
  </si>
  <si>
    <t>-377143342</t>
  </si>
  <si>
    <t>43</t>
  </si>
  <si>
    <t>28654875</t>
  </si>
  <si>
    <t>kus přechodový svěrný PP-B vnější závit pro PE potrubí d 40 x 1 1/2"</t>
  </si>
  <si>
    <t>673074861</t>
  </si>
  <si>
    <t>44</t>
  </si>
  <si>
    <t>891269111</t>
  </si>
  <si>
    <t>Montáž navrtávacích pasů na potrubí z jakýchkoli trub DN 100</t>
  </si>
  <si>
    <t>783368804</t>
  </si>
  <si>
    <t>45</t>
  </si>
  <si>
    <t>42271414</t>
  </si>
  <si>
    <t>pás navrtávací z tvárné litiny DN 100, pro litinové a ocelové potrubí, se závitovým výstupem 1",5/4",6/4",2"</t>
  </si>
  <si>
    <t>-1949595781</t>
  </si>
  <si>
    <t>46</t>
  </si>
  <si>
    <t>891211112</t>
  </si>
  <si>
    <t>Montáž vodovodních šoupátek otevřený výkop DN 50</t>
  </si>
  <si>
    <t>1663358454</t>
  </si>
  <si>
    <t>47</t>
  </si>
  <si>
    <t>AVK.511502</t>
  </si>
  <si>
    <t>AVK PROFI-ISO šoupátko 5.11 litinové, přímé, závit-ISO, připojovací rozměry  50 x 2”</t>
  </si>
  <si>
    <t>44133318</t>
  </si>
  <si>
    <t>48</t>
  </si>
  <si>
    <t>42291078</t>
  </si>
  <si>
    <t>souprava zemní pro šoupátka DN 40-50mm Rd 2,0m</t>
  </si>
  <si>
    <t>230270623</t>
  </si>
  <si>
    <t>49</t>
  </si>
  <si>
    <t>42291352</t>
  </si>
  <si>
    <t>poklop litinový šoupátkový pro zemní soupravy osazení do terénu a do vozovky</t>
  </si>
  <si>
    <t>-1787348191</t>
  </si>
  <si>
    <t>50</t>
  </si>
  <si>
    <t>892233122</t>
  </si>
  <si>
    <t>Proplach a dezinfekce vodovodního potrubí DN od 40 do 70</t>
  </si>
  <si>
    <t>-1877807832</t>
  </si>
  <si>
    <t>51</t>
  </si>
  <si>
    <t>892241111</t>
  </si>
  <si>
    <t>Tlaková zkouška vodou potrubí do 80</t>
  </si>
  <si>
    <t>16274411</t>
  </si>
  <si>
    <t>145,9+4,8</t>
  </si>
  <si>
    <t>52</t>
  </si>
  <si>
    <t>892372111</t>
  </si>
  <si>
    <t>Zabezpečení konců potrubí DN do 300 při tlakových zkouškách vodou</t>
  </si>
  <si>
    <t>-858938731</t>
  </si>
  <si>
    <t>2 x přípojka + 2 x areálový rozvod 1</t>
  </si>
  <si>
    <t>53</t>
  </si>
  <si>
    <t>899721111</t>
  </si>
  <si>
    <t>Signalizační vodič DN do 150 mm na potrubí</t>
  </si>
  <si>
    <t>-137631386</t>
  </si>
  <si>
    <t>(73,6+165,7)*1,15</t>
  </si>
  <si>
    <t>54</t>
  </si>
  <si>
    <t>899722112</t>
  </si>
  <si>
    <t>Krytí potrubí z plastů výstražnou fólií z PVC 25 cm</t>
  </si>
  <si>
    <t>759425941</t>
  </si>
  <si>
    <t>(73,6+165,7)*1,1</t>
  </si>
  <si>
    <t>55</t>
  </si>
  <si>
    <t>899911101</t>
  </si>
  <si>
    <t>Kluzná objímka výšky 25 mm vnějšího průměru potrubí do 183 mm</t>
  </si>
  <si>
    <t>-1302597890</t>
  </si>
  <si>
    <t>1 ks na každý 1 m potrubí v chráničce</t>
  </si>
  <si>
    <t>74</t>
  </si>
  <si>
    <t>56</t>
  </si>
  <si>
    <t>899913122</t>
  </si>
  <si>
    <t>Uzavírací manžeta chráničky potrubí DN 50 x 100</t>
  </si>
  <si>
    <t>-434673559</t>
  </si>
  <si>
    <t>57</t>
  </si>
  <si>
    <t>891182211</t>
  </si>
  <si>
    <t>Montáž závitového vodoměru G 5/4 v šachtě</t>
  </si>
  <si>
    <t>1198348510</t>
  </si>
  <si>
    <t>VŠ1</t>
  </si>
  <si>
    <t>58</t>
  </si>
  <si>
    <t>38821519</t>
  </si>
  <si>
    <t>vodoměr domovní tlak PN25 Qn 10 DN 40 300mm</t>
  </si>
  <si>
    <t>-991243424</t>
  </si>
  <si>
    <t>Vodoměr vhodný pro připojení impulsního a datového systému HRI</t>
  </si>
  <si>
    <t>59</t>
  </si>
  <si>
    <t>AVK.19611902</t>
  </si>
  <si>
    <t>Vodoměrná sestava BRUSE se sedlovými ventily vč. zpětné klapky a vypouštění, rozměr 2" x 2"</t>
  </si>
  <si>
    <t>-875646182</t>
  </si>
  <si>
    <t>60</t>
  </si>
  <si>
    <t>893225111</t>
  </si>
  <si>
    <t>Šachtice domovní vodovodní obestavěný prostor do 5 m3 se stěnami z betonu s poklopem</t>
  </si>
  <si>
    <t>1903141118</t>
  </si>
  <si>
    <t>P</t>
  </si>
  <si>
    <t>Poznámka k položce:_x000D_
položka mimo jiné zahrnuje:  _x000D_
- poklopy s rámem, mříže s rámem, stupadla, žebříky, stropy z bet. dílců a pod.  _x000D_
- kompletní technologii,  _x000D_
- dodání plasdt. dílce  požadovaného  tvaru  a  vlastností,  jeho  skladování,  doprava  a  osazení  do  definitivní polohy, včetně komplexní technologie výroby a montáže dílců, ošetření a ochrana dílců,  _x000D_
- úpravy a zařízení pro uložení a transport dílce,  _x000D_
- veškeré požadované úpravy dílců, včetně doplňkových konstrukcí a vybavení,  _x000D_
- sestavení dílce na stavbě včetně montážních zařízení, plošin a prahů a pod.,  _x000D_
- výplň, těsnění a tmelení spár a spojů,  _x000D_
- očištění a ošetření úložných ploch,  _x000D_
- zednické výpomoce pro montáž dílců,  _x000D_
- označení dílce výrobním štítkem nebo jiným způsobem,  _x000D_
- úpravy dílce pro dodržení požadované přesnosti jeho osazení, včetně případných měření,  _x000D_
- veškerá zařízení pro zajištění stability v každém okamžiku,  _x000D_
- další práce dané případně specifikací k příslušnému dílci (úprava pohledových ploch, příp. rubových ploch, osazení měřících zařízení, zkoušení a měření dílců a pod.)</t>
  </si>
  <si>
    <t>vodoměrná šachta vybavená dle PD s poklopem 600*600</t>
  </si>
  <si>
    <t>1,8*1,5*2,1</t>
  </si>
  <si>
    <t>61</t>
  </si>
  <si>
    <t>55241020</t>
  </si>
  <si>
    <t>poklop šachtový třída D400, čtvercový rám 850, vstup 600mm, bez ventilace</t>
  </si>
  <si>
    <t>1208948347</t>
  </si>
  <si>
    <t>Ostatní konstrukce a práce, bourání</t>
  </si>
  <si>
    <t>62</t>
  </si>
  <si>
    <t>919735113</t>
  </si>
  <si>
    <t>Řezání stávajícího živičného krytu hl do 150 mm</t>
  </si>
  <si>
    <t>-690611080</t>
  </si>
  <si>
    <t>39,8*2</t>
  </si>
  <si>
    <t>998</t>
  </si>
  <si>
    <t>Přesun hmot</t>
  </si>
  <si>
    <t>63</t>
  </si>
  <si>
    <t>998276101</t>
  </si>
  <si>
    <t>Přesun hmot pro trubní vedení z trub z plastických hmot otevřený výkop</t>
  </si>
  <si>
    <t>-981660198</t>
  </si>
  <si>
    <t>PSV</t>
  </si>
  <si>
    <t>Práce a dodávky PSV</t>
  </si>
  <si>
    <t>711</t>
  </si>
  <si>
    <t>Izolace proti vodě, vlhkosti a plynům</t>
  </si>
  <si>
    <t>711411002</t>
  </si>
  <si>
    <t>Provedení izolace proti tlakové vodě vodorovné za studena lakem asfaltovým</t>
  </si>
  <si>
    <t>1270619740</t>
  </si>
  <si>
    <t>vodoměrná šachta</t>
  </si>
  <si>
    <t>1,8*1,5*2*1,01</t>
  </si>
  <si>
    <t>65</t>
  </si>
  <si>
    <t>11163150</t>
  </si>
  <si>
    <t>lak penetrační asfaltový</t>
  </si>
  <si>
    <t>1758235652</t>
  </si>
  <si>
    <t>Poznámka k položce:_x000D_
Spotřeba 0,3-0,4kg/m2</t>
  </si>
  <si>
    <t>5,454*0,00039 'Přepočtené koeficientem množství</t>
  </si>
  <si>
    <t>66</t>
  </si>
  <si>
    <t>711412002</t>
  </si>
  <si>
    <t>Provedení izolace proti tlakové vodě svislé za studena lakem asfaltovým</t>
  </si>
  <si>
    <t>-280013718</t>
  </si>
  <si>
    <t>(3,6+3)*2*1,010</t>
  </si>
  <si>
    <t>67</t>
  </si>
  <si>
    <t>1826298953</t>
  </si>
  <si>
    <t>13,332*0,00041 'Přepočtené koeficientem množství</t>
  </si>
  <si>
    <t>68</t>
  </si>
  <si>
    <t>711441559</t>
  </si>
  <si>
    <t>Provedení izolace proti tlakové vodě vodorovné přitavením pásu NAIP</t>
  </si>
  <si>
    <t>1275324445</t>
  </si>
  <si>
    <t>1,8*1,5*2*1,015</t>
  </si>
  <si>
    <t>69</t>
  </si>
  <si>
    <t>62832001</t>
  </si>
  <si>
    <t>pás asfaltový natavitelný oxidovaný tl 3,5mm typu V60 S35 s vložkou ze skleněné rohože, s jemnozrnným minerálním posypem</t>
  </si>
  <si>
    <t>-207774474</t>
  </si>
  <si>
    <t>5,481*1,1655 'Přepočtené koeficientem množství</t>
  </si>
  <si>
    <t>70</t>
  </si>
  <si>
    <t>62833158</t>
  </si>
  <si>
    <t>pás asfaltový natavitelný oxidovaný tl 4,0mm typu G200 S40 s vložkou ze skleněné tkaniny, s jemnozrnným minerálním posypem</t>
  </si>
  <si>
    <t>1658559182</t>
  </si>
  <si>
    <t>5,481*1,221 'Přepočtené koeficientem množství</t>
  </si>
  <si>
    <t>71</t>
  </si>
  <si>
    <t>711442559</t>
  </si>
  <si>
    <t>Provedení izolace proti tlakové vodě svislé přitavením pásu NAIP</t>
  </si>
  <si>
    <t>1021181942</t>
  </si>
  <si>
    <t>(3,6+3)*1,015</t>
  </si>
  <si>
    <t>72</t>
  </si>
  <si>
    <t>1723300657</t>
  </si>
  <si>
    <t>6,699*1,221 'Přepočtené koeficientem množství</t>
  </si>
  <si>
    <t>73</t>
  </si>
  <si>
    <t>-88045855</t>
  </si>
  <si>
    <t>998711101</t>
  </si>
  <si>
    <t>Přesun hmot tonážní pro izolace proti vodě, vlhkosti a plynům v objektech výšky do 6 m</t>
  </si>
  <si>
    <t>-1212279719</t>
  </si>
  <si>
    <t>712</t>
  </si>
  <si>
    <t>Povlakové krytiny</t>
  </si>
  <si>
    <t>75</t>
  </si>
  <si>
    <t>712771961</t>
  </si>
  <si>
    <t>Zálivka trávníku intenzivní vegetační střechy sklon do 5°</t>
  </si>
  <si>
    <t>651300776</t>
  </si>
  <si>
    <t>997</t>
  </si>
  <si>
    <t>Přesun sutě</t>
  </si>
  <si>
    <t>76</t>
  </si>
  <si>
    <t>997013645</t>
  </si>
  <si>
    <t>Poplatek za uložení na skládce (skládkovné) odpadu asfaltového bez dehtu kód odpadu 17 03 02</t>
  </si>
  <si>
    <t>-1200230752</t>
  </si>
  <si>
    <t>"z pol.č. 11310-7523"      8,756</t>
  </si>
  <si>
    <t>77</t>
  </si>
  <si>
    <t>997013655</t>
  </si>
  <si>
    <t>Poplatek za uložení na skládce (skládkovné) zeminy a kamení kód odpadu 17 05 04</t>
  </si>
  <si>
    <t>-1258051040</t>
  </si>
  <si>
    <t>26,268-8,756</t>
  </si>
  <si>
    <t>78</t>
  </si>
  <si>
    <t>997221551</t>
  </si>
  <si>
    <t>Vodorovná doprava suti ze sypkých materiálů do 1 km</t>
  </si>
  <si>
    <t>473330940</t>
  </si>
  <si>
    <t>79</t>
  </si>
  <si>
    <t>997221559</t>
  </si>
  <si>
    <t>Příplatek ZKD 1 km u vodorovné dopravy suti ze sypkých materiálů</t>
  </si>
  <si>
    <t>-1649431922</t>
  </si>
  <si>
    <t>26,268*19</t>
  </si>
  <si>
    <t>80</t>
  </si>
  <si>
    <t>997221611</t>
  </si>
  <si>
    <t>Nakládání suti na dopravní prostředky pro vodorovnou dopravu</t>
  </si>
  <si>
    <t>-1598465773</t>
  </si>
  <si>
    <t>Práce a dodávky M</t>
  </si>
  <si>
    <t>46-M</t>
  </si>
  <si>
    <t>Zemní práce při extr.mont.pracích</t>
  </si>
  <si>
    <t>81</t>
  </si>
  <si>
    <t>460242211</t>
  </si>
  <si>
    <t>Provizorní zajištění kabelů ve výkopech při jejich křížení</t>
  </si>
  <si>
    <t>760602530</t>
  </si>
  <si>
    <t>82</t>
  </si>
  <si>
    <t>460861112</t>
  </si>
  <si>
    <t>Zemní značky včetně hloubením jámy - značkovací tyč do betonové patky</t>
  </si>
  <si>
    <t>2036783741</t>
  </si>
  <si>
    <t>HZS</t>
  </si>
  <si>
    <t>Hodinové zúčtovací sazby</t>
  </si>
  <si>
    <t>83</t>
  </si>
  <si>
    <t>HZS1291</t>
  </si>
  <si>
    <t>Hodinová zúčtovací sazba pomocný stavební dělník</t>
  </si>
  <si>
    <t>512</t>
  </si>
  <si>
    <t>1709454922</t>
  </si>
  <si>
    <t>"bezpečnostní hlídka při práci v kolejišti"</t>
  </si>
  <si>
    <t>25,5*2</t>
  </si>
  <si>
    <t>84</t>
  </si>
  <si>
    <t>HZS2212</t>
  </si>
  <si>
    <t>Hodinová zúčtovací sazba instalatér odborný</t>
  </si>
  <si>
    <t>-26795814</t>
  </si>
  <si>
    <t>propojení na stávající rozvody</t>
  </si>
  <si>
    <t>2*8</t>
  </si>
  <si>
    <t>VRN</t>
  </si>
  <si>
    <t>Vedlejší rozpočtové náklady</t>
  </si>
  <si>
    <t>VRN1</t>
  </si>
  <si>
    <t>Průzkumné, geodetické a projektové práce</t>
  </si>
  <si>
    <t>85</t>
  </si>
  <si>
    <t>012002000</t>
  </si>
  <si>
    <t>Geodetické práce</t>
  </si>
  <si>
    <t>kpl</t>
  </si>
  <si>
    <t>1024</t>
  </si>
  <si>
    <t>1843940088</t>
  </si>
  <si>
    <t>"geodetické zaměření"      1</t>
  </si>
  <si>
    <t>86</t>
  </si>
  <si>
    <t>013002000</t>
  </si>
  <si>
    <t>Projektové práce</t>
  </si>
  <si>
    <t>-656393002</t>
  </si>
  <si>
    <t>Poznámka k položce:_x000D_
6x v papírové podobě + 1x v elektronické podobě v otevřeném i uzavřeném formátu</t>
  </si>
  <si>
    <t>"dokumentace skutečného provedení"   1</t>
  </si>
  <si>
    <t>VRN3</t>
  </si>
  <si>
    <t>Zařízení staveniště</t>
  </si>
  <si>
    <t>87</t>
  </si>
  <si>
    <t>030001000</t>
  </si>
  <si>
    <t>-692634439</t>
  </si>
  <si>
    <t xml:space="preserve">"Jedná se zejména o:"        1     </t>
  </si>
  <si>
    <t>- zabezpečení prostoru staveniště</t>
  </si>
  <si>
    <t>- uskladnění sutě na staveništi</t>
  </si>
  <si>
    <t>- uskladnění materiálu na staveništi</t>
  </si>
  <si>
    <t>- sklad nářadí na staveništi</t>
  </si>
  <si>
    <t>- prostor dělníků a stavbyvedoucího</t>
  </si>
  <si>
    <t>VRN6</t>
  </si>
  <si>
    <t>Územní vlivy</t>
  </si>
  <si>
    <t>88</t>
  </si>
  <si>
    <t>060001000</t>
  </si>
  <si>
    <t>888137052</t>
  </si>
  <si>
    <t>"jedná se zejména o"    1</t>
  </si>
  <si>
    <t>- stavba v blízkosti železnice</t>
  </si>
  <si>
    <t>- výskyt stávajících inženýrských sítí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</si>
</sst>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4"/>
      <c r="AS2" s="284"/>
      <c r="AT2" s="284"/>
      <c r="AU2" s="284"/>
      <c r="AV2" s="284"/>
      <c r="AW2" s="284"/>
      <c r="AX2" s="284"/>
      <c r="AY2" s="284"/>
      <c r="AZ2" s="284"/>
      <c r="BA2" s="284"/>
      <c r="BB2" s="284"/>
      <c r="BC2" s="284"/>
      <c r="BD2" s="284"/>
      <c r="BE2" s="284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47" t="s">
        <v>14</v>
      </c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248"/>
      <c r="Z5" s="248"/>
      <c r="AA5" s="248"/>
      <c r="AB5" s="248"/>
      <c r="AC5" s="248"/>
      <c r="AD5" s="248"/>
      <c r="AE5" s="248"/>
      <c r="AF5" s="248"/>
      <c r="AG5" s="248"/>
      <c r="AH5" s="248"/>
      <c r="AI5" s="248"/>
      <c r="AJ5" s="248"/>
      <c r="AK5" s="248"/>
      <c r="AL5" s="248"/>
      <c r="AM5" s="248"/>
      <c r="AN5" s="248"/>
      <c r="AO5" s="248"/>
      <c r="AP5" s="22"/>
      <c r="AQ5" s="22"/>
      <c r="AR5" s="20"/>
      <c r="BE5" s="244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49" t="s">
        <v>17</v>
      </c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8"/>
      <c r="AA6" s="248"/>
      <c r="AB6" s="248"/>
      <c r="AC6" s="248"/>
      <c r="AD6" s="248"/>
      <c r="AE6" s="248"/>
      <c r="AF6" s="248"/>
      <c r="AG6" s="248"/>
      <c r="AH6" s="248"/>
      <c r="AI6" s="248"/>
      <c r="AJ6" s="248"/>
      <c r="AK6" s="248"/>
      <c r="AL6" s="248"/>
      <c r="AM6" s="248"/>
      <c r="AN6" s="248"/>
      <c r="AO6" s="248"/>
      <c r="AP6" s="22"/>
      <c r="AQ6" s="22"/>
      <c r="AR6" s="20"/>
      <c r="BE6" s="245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45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45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45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45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245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45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31</v>
      </c>
      <c r="AO13" s="22"/>
      <c r="AP13" s="22"/>
      <c r="AQ13" s="22"/>
      <c r="AR13" s="20"/>
      <c r="BE13" s="245"/>
      <c r="BS13" s="17" t="s">
        <v>6</v>
      </c>
    </row>
    <row r="14" spans="1:74">
      <c r="B14" s="21"/>
      <c r="C14" s="22"/>
      <c r="D14" s="22"/>
      <c r="E14" s="250" t="s">
        <v>31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  <c r="AD14" s="251"/>
      <c r="AE14" s="251"/>
      <c r="AF14" s="251"/>
      <c r="AG14" s="251"/>
      <c r="AH14" s="251"/>
      <c r="AI14" s="251"/>
      <c r="AJ14" s="251"/>
      <c r="AK14" s="29" t="s">
        <v>28</v>
      </c>
      <c r="AL14" s="22"/>
      <c r="AM14" s="22"/>
      <c r="AN14" s="31" t="s">
        <v>31</v>
      </c>
      <c r="AO14" s="22"/>
      <c r="AP14" s="22"/>
      <c r="AQ14" s="22"/>
      <c r="AR14" s="20"/>
      <c r="BE14" s="245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45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45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245"/>
      <c r="BS17" s="17" t="s">
        <v>34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45"/>
      <c r="BS18" s="17" t="s">
        <v>6</v>
      </c>
    </row>
    <row r="19" spans="1:71" s="1" customFormat="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45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45"/>
      <c r="BS20" s="17" t="s">
        <v>34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45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45"/>
    </row>
    <row r="23" spans="1:71" s="1" customFormat="1" ht="16.5" customHeight="1">
      <c r="B23" s="21"/>
      <c r="C23" s="22"/>
      <c r="D23" s="22"/>
      <c r="E23" s="252" t="s">
        <v>1</v>
      </c>
      <c r="F23" s="252"/>
      <c r="G23" s="252"/>
      <c r="H23" s="252"/>
      <c r="I23" s="252"/>
      <c r="J23" s="252"/>
      <c r="K23" s="252"/>
      <c r="L23" s="252"/>
      <c r="M23" s="252"/>
      <c r="N23" s="252"/>
      <c r="O23" s="252"/>
      <c r="P23" s="252"/>
      <c r="Q23" s="252"/>
      <c r="R23" s="252"/>
      <c r="S23" s="252"/>
      <c r="T23" s="252"/>
      <c r="U23" s="252"/>
      <c r="V23" s="252"/>
      <c r="W23" s="252"/>
      <c r="X23" s="252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O23" s="22"/>
      <c r="AP23" s="22"/>
      <c r="AQ23" s="22"/>
      <c r="AR23" s="20"/>
      <c r="BE23" s="245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45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45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3">
        <f>ROUND(AG94,2)</f>
        <v>0</v>
      </c>
      <c r="AL26" s="254"/>
      <c r="AM26" s="254"/>
      <c r="AN26" s="254"/>
      <c r="AO26" s="254"/>
      <c r="AP26" s="36"/>
      <c r="AQ26" s="36"/>
      <c r="AR26" s="39"/>
      <c r="BE26" s="245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45"/>
    </row>
    <row r="28" spans="1:71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55" t="s">
        <v>38</v>
      </c>
      <c r="M28" s="255"/>
      <c r="N28" s="255"/>
      <c r="O28" s="255"/>
      <c r="P28" s="255"/>
      <c r="Q28" s="36"/>
      <c r="R28" s="36"/>
      <c r="S28" s="36"/>
      <c r="T28" s="36"/>
      <c r="U28" s="36"/>
      <c r="V28" s="36"/>
      <c r="W28" s="255" t="s">
        <v>39</v>
      </c>
      <c r="X28" s="255"/>
      <c r="Y28" s="255"/>
      <c r="Z28" s="255"/>
      <c r="AA28" s="255"/>
      <c r="AB28" s="255"/>
      <c r="AC28" s="255"/>
      <c r="AD28" s="255"/>
      <c r="AE28" s="255"/>
      <c r="AF28" s="36"/>
      <c r="AG28" s="36"/>
      <c r="AH28" s="36"/>
      <c r="AI28" s="36"/>
      <c r="AJ28" s="36"/>
      <c r="AK28" s="255" t="s">
        <v>40</v>
      </c>
      <c r="AL28" s="255"/>
      <c r="AM28" s="255"/>
      <c r="AN28" s="255"/>
      <c r="AO28" s="255"/>
      <c r="AP28" s="36"/>
      <c r="AQ28" s="36"/>
      <c r="AR28" s="39"/>
      <c r="BE28" s="245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258">
        <v>0.21</v>
      </c>
      <c r="M29" s="257"/>
      <c r="N29" s="257"/>
      <c r="O29" s="257"/>
      <c r="P29" s="257"/>
      <c r="Q29" s="41"/>
      <c r="R29" s="41"/>
      <c r="S29" s="41"/>
      <c r="T29" s="41"/>
      <c r="U29" s="41"/>
      <c r="V29" s="41"/>
      <c r="W29" s="256">
        <f>ROUND(AZ94, 2)</f>
        <v>0</v>
      </c>
      <c r="X29" s="257"/>
      <c r="Y29" s="257"/>
      <c r="Z29" s="257"/>
      <c r="AA29" s="257"/>
      <c r="AB29" s="257"/>
      <c r="AC29" s="257"/>
      <c r="AD29" s="257"/>
      <c r="AE29" s="257"/>
      <c r="AF29" s="41"/>
      <c r="AG29" s="41"/>
      <c r="AH29" s="41"/>
      <c r="AI29" s="41"/>
      <c r="AJ29" s="41"/>
      <c r="AK29" s="256">
        <f>ROUND(AV94, 2)</f>
        <v>0</v>
      </c>
      <c r="AL29" s="257"/>
      <c r="AM29" s="257"/>
      <c r="AN29" s="257"/>
      <c r="AO29" s="257"/>
      <c r="AP29" s="41"/>
      <c r="AQ29" s="41"/>
      <c r="AR29" s="42"/>
      <c r="BE29" s="246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258">
        <v>0.15</v>
      </c>
      <c r="M30" s="257"/>
      <c r="N30" s="257"/>
      <c r="O30" s="257"/>
      <c r="P30" s="257"/>
      <c r="Q30" s="41"/>
      <c r="R30" s="41"/>
      <c r="S30" s="41"/>
      <c r="T30" s="41"/>
      <c r="U30" s="41"/>
      <c r="V30" s="41"/>
      <c r="W30" s="256">
        <f>ROUND(BA94, 2)</f>
        <v>0</v>
      </c>
      <c r="X30" s="257"/>
      <c r="Y30" s="257"/>
      <c r="Z30" s="257"/>
      <c r="AA30" s="257"/>
      <c r="AB30" s="257"/>
      <c r="AC30" s="257"/>
      <c r="AD30" s="257"/>
      <c r="AE30" s="257"/>
      <c r="AF30" s="41"/>
      <c r="AG30" s="41"/>
      <c r="AH30" s="41"/>
      <c r="AI30" s="41"/>
      <c r="AJ30" s="41"/>
      <c r="AK30" s="256">
        <f>ROUND(AW94, 2)</f>
        <v>0</v>
      </c>
      <c r="AL30" s="257"/>
      <c r="AM30" s="257"/>
      <c r="AN30" s="257"/>
      <c r="AO30" s="257"/>
      <c r="AP30" s="41"/>
      <c r="AQ30" s="41"/>
      <c r="AR30" s="42"/>
      <c r="BE30" s="246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258">
        <v>0.21</v>
      </c>
      <c r="M31" s="257"/>
      <c r="N31" s="257"/>
      <c r="O31" s="257"/>
      <c r="P31" s="257"/>
      <c r="Q31" s="41"/>
      <c r="R31" s="41"/>
      <c r="S31" s="41"/>
      <c r="T31" s="41"/>
      <c r="U31" s="41"/>
      <c r="V31" s="41"/>
      <c r="W31" s="256">
        <f>ROUND(BB94, 2)</f>
        <v>0</v>
      </c>
      <c r="X31" s="257"/>
      <c r="Y31" s="257"/>
      <c r="Z31" s="257"/>
      <c r="AA31" s="257"/>
      <c r="AB31" s="257"/>
      <c r="AC31" s="257"/>
      <c r="AD31" s="257"/>
      <c r="AE31" s="257"/>
      <c r="AF31" s="41"/>
      <c r="AG31" s="41"/>
      <c r="AH31" s="41"/>
      <c r="AI31" s="41"/>
      <c r="AJ31" s="41"/>
      <c r="AK31" s="256">
        <v>0</v>
      </c>
      <c r="AL31" s="257"/>
      <c r="AM31" s="257"/>
      <c r="AN31" s="257"/>
      <c r="AO31" s="257"/>
      <c r="AP31" s="41"/>
      <c r="AQ31" s="41"/>
      <c r="AR31" s="42"/>
      <c r="BE31" s="246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258">
        <v>0.15</v>
      </c>
      <c r="M32" s="257"/>
      <c r="N32" s="257"/>
      <c r="O32" s="257"/>
      <c r="P32" s="257"/>
      <c r="Q32" s="41"/>
      <c r="R32" s="41"/>
      <c r="S32" s="41"/>
      <c r="T32" s="41"/>
      <c r="U32" s="41"/>
      <c r="V32" s="41"/>
      <c r="W32" s="256">
        <f>ROUND(BC94, 2)</f>
        <v>0</v>
      </c>
      <c r="X32" s="257"/>
      <c r="Y32" s="257"/>
      <c r="Z32" s="257"/>
      <c r="AA32" s="257"/>
      <c r="AB32" s="257"/>
      <c r="AC32" s="257"/>
      <c r="AD32" s="257"/>
      <c r="AE32" s="257"/>
      <c r="AF32" s="41"/>
      <c r="AG32" s="41"/>
      <c r="AH32" s="41"/>
      <c r="AI32" s="41"/>
      <c r="AJ32" s="41"/>
      <c r="AK32" s="256">
        <v>0</v>
      </c>
      <c r="AL32" s="257"/>
      <c r="AM32" s="257"/>
      <c r="AN32" s="257"/>
      <c r="AO32" s="257"/>
      <c r="AP32" s="41"/>
      <c r="AQ32" s="41"/>
      <c r="AR32" s="42"/>
      <c r="BE32" s="246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258">
        <v>0</v>
      </c>
      <c r="M33" s="257"/>
      <c r="N33" s="257"/>
      <c r="O33" s="257"/>
      <c r="P33" s="257"/>
      <c r="Q33" s="41"/>
      <c r="R33" s="41"/>
      <c r="S33" s="41"/>
      <c r="T33" s="41"/>
      <c r="U33" s="41"/>
      <c r="V33" s="41"/>
      <c r="W33" s="256">
        <f>ROUND(BD94, 2)</f>
        <v>0</v>
      </c>
      <c r="X33" s="257"/>
      <c r="Y33" s="257"/>
      <c r="Z33" s="257"/>
      <c r="AA33" s="257"/>
      <c r="AB33" s="257"/>
      <c r="AC33" s="257"/>
      <c r="AD33" s="257"/>
      <c r="AE33" s="257"/>
      <c r="AF33" s="41"/>
      <c r="AG33" s="41"/>
      <c r="AH33" s="41"/>
      <c r="AI33" s="41"/>
      <c r="AJ33" s="41"/>
      <c r="AK33" s="256">
        <v>0</v>
      </c>
      <c r="AL33" s="257"/>
      <c r="AM33" s="257"/>
      <c r="AN33" s="257"/>
      <c r="AO33" s="257"/>
      <c r="AP33" s="41"/>
      <c r="AQ33" s="41"/>
      <c r="AR33" s="42"/>
      <c r="BE33" s="246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45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259" t="s">
        <v>49</v>
      </c>
      <c r="Y35" s="260"/>
      <c r="Z35" s="260"/>
      <c r="AA35" s="260"/>
      <c r="AB35" s="260"/>
      <c r="AC35" s="45"/>
      <c r="AD35" s="45"/>
      <c r="AE35" s="45"/>
      <c r="AF35" s="45"/>
      <c r="AG35" s="45"/>
      <c r="AH35" s="45"/>
      <c r="AI35" s="45"/>
      <c r="AJ35" s="45"/>
      <c r="AK35" s="261">
        <f>SUM(AK26:AK33)</f>
        <v>0</v>
      </c>
      <c r="AL35" s="260"/>
      <c r="AM35" s="260"/>
      <c r="AN35" s="260"/>
      <c r="AO35" s="262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50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51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>
      <c r="A60" s="34"/>
      <c r="B60" s="35"/>
      <c r="C60" s="36"/>
      <c r="D60" s="52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52</v>
      </c>
      <c r="AI60" s="38"/>
      <c r="AJ60" s="38"/>
      <c r="AK60" s="38"/>
      <c r="AL60" s="38"/>
      <c r="AM60" s="52" t="s">
        <v>53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>
      <c r="A64" s="34"/>
      <c r="B64" s="35"/>
      <c r="C64" s="36"/>
      <c r="D64" s="49" t="s">
        <v>54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55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>
      <c r="A75" s="34"/>
      <c r="B75" s="35"/>
      <c r="C75" s="36"/>
      <c r="D75" s="52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52</v>
      </c>
      <c r="AI75" s="38"/>
      <c r="AJ75" s="38"/>
      <c r="AK75" s="38"/>
      <c r="AL75" s="38"/>
      <c r="AM75" s="52" t="s">
        <v>53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0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0" s="2" customFormat="1" ht="24.95" customHeight="1">
      <c r="A82" s="34"/>
      <c r="B82" s="35"/>
      <c r="C82" s="23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0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0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2021-094x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0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3" t="str">
        <f>K6</f>
        <v>Blažovice - Vodovodní přípojka (SO-301)</v>
      </c>
      <c r="M85" s="264"/>
      <c r="N85" s="264"/>
      <c r="O85" s="264"/>
      <c r="P85" s="264"/>
      <c r="Q85" s="264"/>
      <c r="R85" s="264"/>
      <c r="S85" s="264"/>
      <c r="T85" s="264"/>
      <c r="U85" s="264"/>
      <c r="V85" s="264"/>
      <c r="W85" s="264"/>
      <c r="X85" s="264"/>
      <c r="Y85" s="264"/>
      <c r="Z85" s="264"/>
      <c r="AA85" s="264"/>
      <c r="AB85" s="264"/>
      <c r="AC85" s="264"/>
      <c r="AD85" s="264"/>
      <c r="AE85" s="264"/>
      <c r="AF85" s="264"/>
      <c r="AG85" s="264"/>
      <c r="AH85" s="264"/>
      <c r="AI85" s="264"/>
      <c r="AJ85" s="264"/>
      <c r="AK85" s="264"/>
      <c r="AL85" s="264"/>
      <c r="AM85" s="264"/>
      <c r="AN85" s="264"/>
      <c r="AO85" s="264"/>
      <c r="AP85" s="63"/>
      <c r="AQ85" s="63"/>
      <c r="AR85" s="64"/>
    </row>
    <row r="86" spans="1:90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0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Blažovice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65" t="str">
        <f>IF(AN8= "","",AN8)</f>
        <v>18. 6. 2021</v>
      </c>
      <c r="AN87" s="265"/>
      <c r="AO87" s="36"/>
      <c r="AP87" s="36"/>
      <c r="AQ87" s="36"/>
      <c r="AR87" s="39"/>
      <c r="BE87" s="34"/>
    </row>
    <row r="88" spans="1:90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0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32</v>
      </c>
      <c r="AJ89" s="36"/>
      <c r="AK89" s="36"/>
      <c r="AL89" s="36"/>
      <c r="AM89" s="266" t="str">
        <f>IF(E17="","",E17)</f>
        <v xml:space="preserve"> </v>
      </c>
      <c r="AN89" s="267"/>
      <c r="AO89" s="267"/>
      <c r="AP89" s="267"/>
      <c r="AQ89" s="36"/>
      <c r="AR89" s="39"/>
      <c r="AS89" s="268" t="s">
        <v>57</v>
      </c>
      <c r="AT89" s="269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0" s="2" customFormat="1" ht="15.2" customHeight="1">
      <c r="A90" s="34"/>
      <c r="B90" s="35"/>
      <c r="C90" s="29" t="s">
        <v>30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35</v>
      </c>
      <c r="AJ90" s="36"/>
      <c r="AK90" s="36"/>
      <c r="AL90" s="36"/>
      <c r="AM90" s="266" t="str">
        <f>IF(E20="","",E20)</f>
        <v xml:space="preserve"> </v>
      </c>
      <c r="AN90" s="267"/>
      <c r="AO90" s="267"/>
      <c r="AP90" s="267"/>
      <c r="AQ90" s="36"/>
      <c r="AR90" s="39"/>
      <c r="AS90" s="270"/>
      <c r="AT90" s="271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0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2"/>
      <c r="AT91" s="273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0" s="2" customFormat="1" ht="29.25" customHeight="1">
      <c r="A92" s="34"/>
      <c r="B92" s="35"/>
      <c r="C92" s="274" t="s">
        <v>58</v>
      </c>
      <c r="D92" s="275"/>
      <c r="E92" s="275"/>
      <c r="F92" s="275"/>
      <c r="G92" s="275"/>
      <c r="H92" s="73"/>
      <c r="I92" s="276" t="s">
        <v>59</v>
      </c>
      <c r="J92" s="275"/>
      <c r="K92" s="275"/>
      <c r="L92" s="275"/>
      <c r="M92" s="275"/>
      <c r="N92" s="275"/>
      <c r="O92" s="275"/>
      <c r="P92" s="275"/>
      <c r="Q92" s="275"/>
      <c r="R92" s="275"/>
      <c r="S92" s="275"/>
      <c r="T92" s="275"/>
      <c r="U92" s="275"/>
      <c r="V92" s="275"/>
      <c r="W92" s="275"/>
      <c r="X92" s="275"/>
      <c r="Y92" s="275"/>
      <c r="Z92" s="275"/>
      <c r="AA92" s="275"/>
      <c r="AB92" s="275"/>
      <c r="AC92" s="275"/>
      <c r="AD92" s="275"/>
      <c r="AE92" s="275"/>
      <c r="AF92" s="275"/>
      <c r="AG92" s="277" t="s">
        <v>60</v>
      </c>
      <c r="AH92" s="275"/>
      <c r="AI92" s="275"/>
      <c r="AJ92" s="275"/>
      <c r="AK92" s="275"/>
      <c r="AL92" s="275"/>
      <c r="AM92" s="275"/>
      <c r="AN92" s="276" t="s">
        <v>61</v>
      </c>
      <c r="AO92" s="275"/>
      <c r="AP92" s="278"/>
      <c r="AQ92" s="74" t="s">
        <v>62</v>
      </c>
      <c r="AR92" s="39"/>
      <c r="AS92" s="75" t="s">
        <v>63</v>
      </c>
      <c r="AT92" s="76" t="s">
        <v>64</v>
      </c>
      <c r="AU92" s="76" t="s">
        <v>65</v>
      </c>
      <c r="AV92" s="76" t="s">
        <v>66</v>
      </c>
      <c r="AW92" s="76" t="s">
        <v>67</v>
      </c>
      <c r="AX92" s="76" t="s">
        <v>68</v>
      </c>
      <c r="AY92" s="76" t="s">
        <v>69</v>
      </c>
      <c r="AZ92" s="76" t="s">
        <v>70</v>
      </c>
      <c r="BA92" s="76" t="s">
        <v>71</v>
      </c>
      <c r="BB92" s="76" t="s">
        <v>72</v>
      </c>
      <c r="BC92" s="76" t="s">
        <v>73</v>
      </c>
      <c r="BD92" s="77" t="s">
        <v>74</v>
      </c>
      <c r="BE92" s="34"/>
    </row>
    <row r="93" spans="1:90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0" s="6" customFormat="1" ht="32.450000000000003" customHeight="1">
      <c r="B94" s="81"/>
      <c r="C94" s="82" t="s">
        <v>75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2">
        <f>ROUND(AG95,2)</f>
        <v>0</v>
      </c>
      <c r="AH94" s="282"/>
      <c r="AI94" s="282"/>
      <c r="AJ94" s="282"/>
      <c r="AK94" s="282"/>
      <c r="AL94" s="282"/>
      <c r="AM94" s="282"/>
      <c r="AN94" s="283">
        <f>SUM(AG94,AT94)</f>
        <v>0</v>
      </c>
      <c r="AO94" s="283"/>
      <c r="AP94" s="283"/>
      <c r="AQ94" s="85" t="s">
        <v>1</v>
      </c>
      <c r="AR94" s="86"/>
      <c r="AS94" s="87">
        <f>ROUND(AS95,2)</f>
        <v>0</v>
      </c>
      <c r="AT94" s="88">
        <f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76</v>
      </c>
      <c r="BT94" s="91" t="s">
        <v>77</v>
      </c>
      <c r="BV94" s="91" t="s">
        <v>78</v>
      </c>
      <c r="BW94" s="91" t="s">
        <v>5</v>
      </c>
      <c r="BX94" s="91" t="s">
        <v>79</v>
      </c>
      <c r="CL94" s="91" t="s">
        <v>1</v>
      </c>
    </row>
    <row r="95" spans="1:90" s="7" customFormat="1" ht="24.75" customHeight="1">
      <c r="A95" s="92" t="s">
        <v>80</v>
      </c>
      <c r="B95" s="93"/>
      <c r="C95" s="94"/>
      <c r="D95" s="281" t="s">
        <v>14</v>
      </c>
      <c r="E95" s="281"/>
      <c r="F95" s="281"/>
      <c r="G95" s="281"/>
      <c r="H95" s="281"/>
      <c r="I95" s="95"/>
      <c r="J95" s="281" t="s">
        <v>17</v>
      </c>
      <c r="K95" s="281"/>
      <c r="L95" s="281"/>
      <c r="M95" s="281"/>
      <c r="N95" s="281"/>
      <c r="O95" s="281"/>
      <c r="P95" s="281"/>
      <c r="Q95" s="281"/>
      <c r="R95" s="281"/>
      <c r="S95" s="281"/>
      <c r="T95" s="281"/>
      <c r="U95" s="281"/>
      <c r="V95" s="281"/>
      <c r="W95" s="281"/>
      <c r="X95" s="281"/>
      <c r="Y95" s="281"/>
      <c r="Z95" s="281"/>
      <c r="AA95" s="281"/>
      <c r="AB95" s="281"/>
      <c r="AC95" s="281"/>
      <c r="AD95" s="281"/>
      <c r="AE95" s="281"/>
      <c r="AF95" s="281"/>
      <c r="AG95" s="279">
        <f>'2021-094x - Blažovice - V...'!J28</f>
        <v>0</v>
      </c>
      <c r="AH95" s="280"/>
      <c r="AI95" s="280"/>
      <c r="AJ95" s="280"/>
      <c r="AK95" s="280"/>
      <c r="AL95" s="280"/>
      <c r="AM95" s="280"/>
      <c r="AN95" s="279">
        <f>SUM(AG95,AT95)</f>
        <v>0</v>
      </c>
      <c r="AO95" s="280"/>
      <c r="AP95" s="280"/>
      <c r="AQ95" s="96" t="s">
        <v>81</v>
      </c>
      <c r="AR95" s="97"/>
      <c r="AS95" s="98">
        <v>0</v>
      </c>
      <c r="AT95" s="99">
        <f>ROUND(SUM(AV95:AW95),2)</f>
        <v>0</v>
      </c>
      <c r="AU95" s="100">
        <f>'2021-094x - Blažovice - V...'!P131</f>
        <v>0</v>
      </c>
      <c r="AV95" s="99">
        <f>'2021-094x - Blažovice - V...'!J31</f>
        <v>0</v>
      </c>
      <c r="AW95" s="99">
        <f>'2021-094x - Blažovice - V...'!J32</f>
        <v>0</v>
      </c>
      <c r="AX95" s="99">
        <f>'2021-094x - Blažovice - V...'!J33</f>
        <v>0</v>
      </c>
      <c r="AY95" s="99">
        <f>'2021-094x - Blažovice - V...'!J34</f>
        <v>0</v>
      </c>
      <c r="AZ95" s="99">
        <f>'2021-094x - Blažovice - V...'!F31</f>
        <v>0</v>
      </c>
      <c r="BA95" s="99">
        <f>'2021-094x - Blažovice - V...'!F32</f>
        <v>0</v>
      </c>
      <c r="BB95" s="99">
        <f>'2021-094x - Blažovice - V...'!F33</f>
        <v>0</v>
      </c>
      <c r="BC95" s="99">
        <f>'2021-094x - Blažovice - V...'!F34</f>
        <v>0</v>
      </c>
      <c r="BD95" s="101">
        <f>'2021-094x - Blažovice - V...'!F35</f>
        <v>0</v>
      </c>
      <c r="BT95" s="102" t="s">
        <v>82</v>
      </c>
      <c r="BU95" s="102" t="s">
        <v>83</v>
      </c>
      <c r="BV95" s="102" t="s">
        <v>78</v>
      </c>
      <c r="BW95" s="102" t="s">
        <v>5</v>
      </c>
      <c r="BX95" s="102" t="s">
        <v>79</v>
      </c>
      <c r="CL95" s="102" t="s">
        <v>1</v>
      </c>
    </row>
    <row r="96" spans="1:90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9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2" customFormat="1" ht="6.95" customHeight="1">
      <c r="A97" s="3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algorithmName="SHA-512" hashValue="kyt/radycoYjigOAes/suW+IBcLhh74iGSxRopfSFmqo5m/4oAEN8p5n2J+vk0CWd9Op9g5ovL0ISAmEbc1nfg==" saltValue="1VTcxjz4950RT06d8pkvmtv5LbRQX3hlnbrqr+UOrKSqd1JT1oKaIWIGu2QELl1o2G90kn3fxQSDIFGKdhGn9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1-094x - Blažovice - V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3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5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0"/>
      <c r="AT3" s="17" t="s">
        <v>84</v>
      </c>
    </row>
    <row r="4" spans="1:46" s="1" customFormat="1" ht="24.95" customHeight="1">
      <c r="B4" s="20"/>
      <c r="D4" s="105" t="s">
        <v>85</v>
      </c>
      <c r="L4" s="20"/>
      <c r="M4" s="106" t="s">
        <v>10</v>
      </c>
      <c r="AT4" s="17" t="s">
        <v>4</v>
      </c>
    </row>
    <row r="5" spans="1:46" s="1" customFormat="1" ht="6.95" customHeight="1">
      <c r="B5" s="20"/>
      <c r="L5" s="20"/>
    </row>
    <row r="6" spans="1:46" s="2" customFormat="1" ht="12" customHeight="1">
      <c r="A6" s="34"/>
      <c r="B6" s="39"/>
      <c r="C6" s="34"/>
      <c r="D6" s="107" t="s">
        <v>16</v>
      </c>
      <c r="E6" s="34"/>
      <c r="F6" s="34"/>
      <c r="G6" s="34"/>
      <c r="H6" s="34"/>
      <c r="I6" s="34"/>
      <c r="J6" s="34"/>
      <c r="K6" s="34"/>
      <c r="L6" s="51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pans="1:46" s="2" customFormat="1" ht="16.5" customHeight="1">
      <c r="A7" s="34"/>
      <c r="B7" s="39"/>
      <c r="C7" s="34"/>
      <c r="D7" s="34"/>
      <c r="E7" s="285" t="s">
        <v>17</v>
      </c>
      <c r="F7" s="286"/>
      <c r="G7" s="286"/>
      <c r="H7" s="286"/>
      <c r="I7" s="34"/>
      <c r="J7" s="34"/>
      <c r="K7" s="34"/>
      <c r="L7" s="51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pans="1:46" s="2" customFormat="1" ht="11.25">
      <c r="A8" s="34"/>
      <c r="B8" s="39"/>
      <c r="C8" s="34"/>
      <c r="D8" s="34"/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2" customHeight="1">
      <c r="A9" s="34"/>
      <c r="B9" s="39"/>
      <c r="C9" s="34"/>
      <c r="D9" s="107" t="s">
        <v>18</v>
      </c>
      <c r="E9" s="34"/>
      <c r="F9" s="108" t="s">
        <v>1</v>
      </c>
      <c r="G9" s="34"/>
      <c r="H9" s="34"/>
      <c r="I9" s="107" t="s">
        <v>19</v>
      </c>
      <c r="J9" s="108" t="s">
        <v>1</v>
      </c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07" t="s">
        <v>20</v>
      </c>
      <c r="E10" s="34"/>
      <c r="F10" s="108" t="s">
        <v>21</v>
      </c>
      <c r="G10" s="34"/>
      <c r="H10" s="34"/>
      <c r="I10" s="107" t="s">
        <v>22</v>
      </c>
      <c r="J10" s="109" t="str">
        <f>'Rekapitulace stavby'!AN8</f>
        <v>18. 6. 2021</v>
      </c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0.9" customHeight="1">
      <c r="A11" s="34"/>
      <c r="B11" s="39"/>
      <c r="C11" s="34"/>
      <c r="D11" s="34"/>
      <c r="E11" s="34"/>
      <c r="F11" s="34"/>
      <c r="G11" s="34"/>
      <c r="H11" s="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24</v>
      </c>
      <c r="E12" s="34"/>
      <c r="F12" s="34"/>
      <c r="G12" s="34"/>
      <c r="H12" s="34"/>
      <c r="I12" s="107" t="s">
        <v>25</v>
      </c>
      <c r="J12" s="108" t="s">
        <v>26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8" customHeight="1">
      <c r="A13" s="34"/>
      <c r="B13" s="39"/>
      <c r="C13" s="34"/>
      <c r="D13" s="34"/>
      <c r="E13" s="108" t="s">
        <v>27</v>
      </c>
      <c r="F13" s="34"/>
      <c r="G13" s="34"/>
      <c r="H13" s="34"/>
      <c r="I13" s="107" t="s">
        <v>28</v>
      </c>
      <c r="J13" s="108" t="s">
        <v>29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6.95" customHeight="1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07" t="s">
        <v>30</v>
      </c>
      <c r="E15" s="34"/>
      <c r="F15" s="34"/>
      <c r="G15" s="34"/>
      <c r="H15" s="34"/>
      <c r="I15" s="107" t="s">
        <v>25</v>
      </c>
      <c r="J15" s="30" t="str">
        <f>'Rekapitulace stavby'!AN13</f>
        <v>Vyplň údaj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8" customHeight="1">
      <c r="A16" s="34"/>
      <c r="B16" s="39"/>
      <c r="C16" s="34"/>
      <c r="D16" s="34"/>
      <c r="E16" s="287" t="str">
        <f>'Rekapitulace stavby'!E14</f>
        <v>Vyplň údaj</v>
      </c>
      <c r="F16" s="288"/>
      <c r="G16" s="288"/>
      <c r="H16" s="288"/>
      <c r="I16" s="107" t="s">
        <v>28</v>
      </c>
      <c r="J16" s="30" t="str">
        <f>'Rekapitulace stavby'!AN14</f>
        <v>Vyplň údaj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6.95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07" t="s">
        <v>32</v>
      </c>
      <c r="E18" s="34"/>
      <c r="F18" s="34"/>
      <c r="G18" s="34"/>
      <c r="H18" s="34"/>
      <c r="I18" s="107" t="s">
        <v>25</v>
      </c>
      <c r="J18" s="108" t="str">
        <f>IF('Rekapitulace stavby'!AN16="","",'Rekapitulace stavby'!AN16)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8" t="str">
        <f>IF('Rekapitulace stavby'!E17="","",'Rekapitulace stavby'!E17)</f>
        <v xml:space="preserve"> </v>
      </c>
      <c r="F19" s="34"/>
      <c r="G19" s="34"/>
      <c r="H19" s="34"/>
      <c r="I19" s="107" t="s">
        <v>28</v>
      </c>
      <c r="J19" s="108" t="str">
        <f>IF('Rekapitulace stavby'!AN17="","",'Rekapitulace stavby'!AN17)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07" t="s">
        <v>35</v>
      </c>
      <c r="E21" s="34"/>
      <c r="F21" s="34"/>
      <c r="G21" s="34"/>
      <c r="H21" s="34"/>
      <c r="I21" s="107" t="s">
        <v>25</v>
      </c>
      <c r="J21" s="108" t="str">
        <f>IF('Rekapitulace stavby'!AN19="","",'Rekapitulace stavby'!AN19)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108" t="str">
        <f>IF('Rekapitulace stavby'!E20="","",'Rekapitulace stavby'!E20)</f>
        <v xml:space="preserve"> </v>
      </c>
      <c r="F22" s="34"/>
      <c r="G22" s="34"/>
      <c r="H22" s="34"/>
      <c r="I22" s="107" t="s">
        <v>28</v>
      </c>
      <c r="J22" s="108" t="str">
        <f>IF('Rekapitulace stavby'!AN20="","",'Rekapitulace stavby'!AN20)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07" t="s">
        <v>36</v>
      </c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8" customFormat="1" ht="16.5" customHeight="1">
      <c r="A25" s="110"/>
      <c r="B25" s="111"/>
      <c r="C25" s="110"/>
      <c r="D25" s="110"/>
      <c r="E25" s="289" t="s">
        <v>1</v>
      </c>
      <c r="F25" s="289"/>
      <c r="G25" s="289"/>
      <c r="H25" s="289"/>
      <c r="I25" s="110"/>
      <c r="J25" s="110"/>
      <c r="K25" s="110"/>
      <c r="L25" s="112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113"/>
      <c r="E27" s="113"/>
      <c r="F27" s="113"/>
      <c r="G27" s="113"/>
      <c r="H27" s="113"/>
      <c r="I27" s="113"/>
      <c r="J27" s="113"/>
      <c r="K27" s="113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25.35" customHeight="1">
      <c r="A28" s="34"/>
      <c r="B28" s="39"/>
      <c r="C28" s="34"/>
      <c r="D28" s="114" t="s">
        <v>37</v>
      </c>
      <c r="E28" s="34"/>
      <c r="F28" s="34"/>
      <c r="G28" s="34"/>
      <c r="H28" s="34"/>
      <c r="I28" s="34"/>
      <c r="J28" s="115">
        <f>ROUND(J131, 2)</f>
        <v>0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3"/>
      <c r="E29" s="113"/>
      <c r="F29" s="113"/>
      <c r="G29" s="113"/>
      <c r="H29" s="113"/>
      <c r="I29" s="113"/>
      <c r="J29" s="113"/>
      <c r="K29" s="11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45" customHeight="1">
      <c r="A30" s="34"/>
      <c r="B30" s="39"/>
      <c r="C30" s="34"/>
      <c r="D30" s="34"/>
      <c r="E30" s="34"/>
      <c r="F30" s="116" t="s">
        <v>39</v>
      </c>
      <c r="G30" s="34"/>
      <c r="H30" s="34"/>
      <c r="I30" s="116" t="s">
        <v>38</v>
      </c>
      <c r="J30" s="116" t="s">
        <v>40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45" customHeight="1">
      <c r="A31" s="34"/>
      <c r="B31" s="39"/>
      <c r="C31" s="34"/>
      <c r="D31" s="117" t="s">
        <v>41</v>
      </c>
      <c r="E31" s="107" t="s">
        <v>42</v>
      </c>
      <c r="F31" s="118">
        <f>ROUND((SUM(BE131:BE336)),  2)</f>
        <v>0</v>
      </c>
      <c r="G31" s="34"/>
      <c r="H31" s="34"/>
      <c r="I31" s="119">
        <v>0.21</v>
      </c>
      <c r="J31" s="118">
        <f>ROUND(((SUM(BE131:BE336))*I31),  2)</f>
        <v>0</v>
      </c>
      <c r="K31" s="3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107" t="s">
        <v>43</v>
      </c>
      <c r="F32" s="118">
        <f>ROUND((SUM(BF131:BF336)),  2)</f>
        <v>0</v>
      </c>
      <c r="G32" s="34"/>
      <c r="H32" s="34"/>
      <c r="I32" s="119">
        <v>0.15</v>
      </c>
      <c r="J32" s="118">
        <f>ROUND(((SUM(BF131:BF336))*I32), 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34"/>
      <c r="E33" s="107" t="s">
        <v>44</v>
      </c>
      <c r="F33" s="118">
        <f>ROUND((SUM(BG131:BG336)),  2)</f>
        <v>0</v>
      </c>
      <c r="G33" s="34"/>
      <c r="H33" s="34"/>
      <c r="I33" s="119">
        <v>0.21</v>
      </c>
      <c r="J33" s="118">
        <f>0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7" t="s">
        <v>45</v>
      </c>
      <c r="F34" s="118">
        <f>ROUND((SUM(BH131:BH336)),  2)</f>
        <v>0</v>
      </c>
      <c r="G34" s="34"/>
      <c r="H34" s="34"/>
      <c r="I34" s="119">
        <v>0.15</v>
      </c>
      <c r="J34" s="118">
        <f>0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7" t="s">
        <v>46</v>
      </c>
      <c r="F35" s="118">
        <f>ROUND((SUM(BI131:BI336)),  2)</f>
        <v>0</v>
      </c>
      <c r="G35" s="34"/>
      <c r="H35" s="34"/>
      <c r="I35" s="119">
        <v>0</v>
      </c>
      <c r="J35" s="118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6.95" customHeight="1">
      <c r="A36" s="34"/>
      <c r="B36" s="39"/>
      <c r="C36" s="34"/>
      <c r="D36" s="34"/>
      <c r="E36" s="34"/>
      <c r="F36" s="34"/>
      <c r="G36" s="34"/>
      <c r="H36" s="34"/>
      <c r="I36" s="34"/>
      <c r="J36" s="34"/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25.35" customHeight="1">
      <c r="A37" s="34"/>
      <c r="B37" s="39"/>
      <c r="C37" s="120"/>
      <c r="D37" s="121" t="s">
        <v>47</v>
      </c>
      <c r="E37" s="122"/>
      <c r="F37" s="122"/>
      <c r="G37" s="123" t="s">
        <v>48</v>
      </c>
      <c r="H37" s="124" t="s">
        <v>49</v>
      </c>
      <c r="I37" s="122"/>
      <c r="J37" s="125">
        <f>SUM(J28:J35)</f>
        <v>0</v>
      </c>
      <c r="K37" s="126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1" customFormat="1" ht="14.45" customHeight="1">
      <c r="B39" s="20"/>
      <c r="L39" s="20"/>
    </row>
    <row r="40" spans="1:31" s="1" customFormat="1" ht="14.45" customHeight="1">
      <c r="B40" s="20"/>
      <c r="L40" s="20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27" t="s">
        <v>50</v>
      </c>
      <c r="E50" s="128"/>
      <c r="F50" s="128"/>
      <c r="G50" s="127" t="s">
        <v>51</v>
      </c>
      <c r="H50" s="128"/>
      <c r="I50" s="128"/>
      <c r="J50" s="128"/>
      <c r="K50" s="128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29" t="s">
        <v>52</v>
      </c>
      <c r="E61" s="130"/>
      <c r="F61" s="131" t="s">
        <v>53</v>
      </c>
      <c r="G61" s="129" t="s">
        <v>52</v>
      </c>
      <c r="H61" s="130"/>
      <c r="I61" s="130"/>
      <c r="J61" s="132" t="s">
        <v>53</v>
      </c>
      <c r="K61" s="13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27" t="s">
        <v>54</v>
      </c>
      <c r="E65" s="133"/>
      <c r="F65" s="133"/>
      <c r="G65" s="127" t="s">
        <v>55</v>
      </c>
      <c r="H65" s="133"/>
      <c r="I65" s="133"/>
      <c r="J65" s="133"/>
      <c r="K65" s="133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29" t="s">
        <v>52</v>
      </c>
      <c r="E76" s="130"/>
      <c r="F76" s="131" t="s">
        <v>53</v>
      </c>
      <c r="G76" s="129" t="s">
        <v>52</v>
      </c>
      <c r="H76" s="130"/>
      <c r="I76" s="130"/>
      <c r="J76" s="132" t="s">
        <v>53</v>
      </c>
      <c r="K76" s="13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36"/>
      <c r="C81" s="137"/>
      <c r="D81" s="137"/>
      <c r="E81" s="137"/>
      <c r="F81" s="137"/>
      <c r="G81" s="137"/>
      <c r="H81" s="137"/>
      <c r="I81" s="137"/>
      <c r="J81" s="137"/>
      <c r="K81" s="137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86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63" t="str">
        <f>E7</f>
        <v>Blažovice - Vodovodní přípojka (SO-301)</v>
      </c>
      <c r="F85" s="290"/>
      <c r="G85" s="290"/>
      <c r="H85" s="29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2" customHeight="1">
      <c r="A87" s="34"/>
      <c r="B87" s="35"/>
      <c r="C87" s="29" t="s">
        <v>20</v>
      </c>
      <c r="D87" s="36"/>
      <c r="E87" s="36"/>
      <c r="F87" s="27" t="str">
        <f>F10</f>
        <v>Blažovice</v>
      </c>
      <c r="G87" s="36"/>
      <c r="H87" s="36"/>
      <c r="I87" s="29" t="s">
        <v>22</v>
      </c>
      <c r="J87" s="66" t="str">
        <f>IF(J10="","",J10)</f>
        <v>18. 6. 2021</v>
      </c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5.2" customHeight="1">
      <c r="A89" s="34"/>
      <c r="B89" s="35"/>
      <c r="C89" s="29" t="s">
        <v>24</v>
      </c>
      <c r="D89" s="36"/>
      <c r="E89" s="36"/>
      <c r="F89" s="27" t="str">
        <f>E13</f>
        <v>Správa železnic, státní organizace</v>
      </c>
      <c r="G89" s="36"/>
      <c r="H89" s="36"/>
      <c r="I89" s="29" t="s">
        <v>32</v>
      </c>
      <c r="J89" s="32" t="str">
        <f>E19</f>
        <v xml:space="preserve"> 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15.2" customHeight="1">
      <c r="A90" s="34"/>
      <c r="B90" s="35"/>
      <c r="C90" s="29" t="s">
        <v>30</v>
      </c>
      <c r="D90" s="36"/>
      <c r="E90" s="36"/>
      <c r="F90" s="27" t="str">
        <f>IF(E16="","",E16)</f>
        <v>Vyplň údaj</v>
      </c>
      <c r="G90" s="36"/>
      <c r="H90" s="36"/>
      <c r="I90" s="29" t="s">
        <v>35</v>
      </c>
      <c r="J90" s="32" t="str">
        <f>E22</f>
        <v xml:space="preserve"> 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0.3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9.25" customHeight="1">
      <c r="A92" s="34"/>
      <c r="B92" s="35"/>
      <c r="C92" s="138" t="s">
        <v>87</v>
      </c>
      <c r="D92" s="139"/>
      <c r="E92" s="139"/>
      <c r="F92" s="139"/>
      <c r="G92" s="139"/>
      <c r="H92" s="139"/>
      <c r="I92" s="139"/>
      <c r="J92" s="140" t="s">
        <v>88</v>
      </c>
      <c r="K92" s="139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2.9" customHeight="1">
      <c r="A94" s="34"/>
      <c r="B94" s="35"/>
      <c r="C94" s="141" t="s">
        <v>89</v>
      </c>
      <c r="D94" s="36"/>
      <c r="E94" s="36"/>
      <c r="F94" s="36"/>
      <c r="G94" s="36"/>
      <c r="H94" s="36"/>
      <c r="I94" s="36"/>
      <c r="J94" s="84">
        <f>J131</f>
        <v>0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7" t="s">
        <v>90</v>
      </c>
    </row>
    <row r="95" spans="1:47" s="9" customFormat="1" ht="24.95" customHeight="1">
      <c r="B95" s="142"/>
      <c r="C95" s="143"/>
      <c r="D95" s="144" t="s">
        <v>91</v>
      </c>
      <c r="E95" s="145"/>
      <c r="F95" s="145"/>
      <c r="G95" s="145"/>
      <c r="H95" s="145"/>
      <c r="I95" s="145"/>
      <c r="J95" s="146">
        <f>J132</f>
        <v>0</v>
      </c>
      <c r="K95" s="143"/>
      <c r="L95" s="147"/>
    </row>
    <row r="96" spans="1:47" s="10" customFormat="1" ht="19.899999999999999" customHeight="1">
      <c r="B96" s="148"/>
      <c r="C96" s="149"/>
      <c r="D96" s="150" t="s">
        <v>92</v>
      </c>
      <c r="E96" s="151"/>
      <c r="F96" s="151"/>
      <c r="G96" s="151"/>
      <c r="H96" s="151"/>
      <c r="I96" s="151"/>
      <c r="J96" s="152">
        <f>J133</f>
        <v>0</v>
      </c>
      <c r="K96" s="149"/>
      <c r="L96" s="153"/>
    </row>
    <row r="97" spans="2:12" s="10" customFormat="1" ht="19.899999999999999" customHeight="1">
      <c r="B97" s="148"/>
      <c r="C97" s="149"/>
      <c r="D97" s="150" t="s">
        <v>93</v>
      </c>
      <c r="E97" s="151"/>
      <c r="F97" s="151"/>
      <c r="G97" s="151"/>
      <c r="H97" s="151"/>
      <c r="I97" s="151"/>
      <c r="J97" s="152">
        <f>J183</f>
        <v>0</v>
      </c>
      <c r="K97" s="149"/>
      <c r="L97" s="153"/>
    </row>
    <row r="98" spans="2:12" s="10" customFormat="1" ht="19.899999999999999" customHeight="1">
      <c r="B98" s="148"/>
      <c r="C98" s="149"/>
      <c r="D98" s="150" t="s">
        <v>94</v>
      </c>
      <c r="E98" s="151"/>
      <c r="F98" s="151"/>
      <c r="G98" s="151"/>
      <c r="H98" s="151"/>
      <c r="I98" s="151"/>
      <c r="J98" s="152">
        <f>J186</f>
        <v>0</v>
      </c>
      <c r="K98" s="149"/>
      <c r="L98" s="153"/>
    </row>
    <row r="99" spans="2:12" s="10" customFormat="1" ht="19.899999999999999" customHeight="1">
      <c r="B99" s="148"/>
      <c r="C99" s="149"/>
      <c r="D99" s="150" t="s">
        <v>95</v>
      </c>
      <c r="E99" s="151"/>
      <c r="F99" s="151"/>
      <c r="G99" s="151"/>
      <c r="H99" s="151"/>
      <c r="I99" s="151"/>
      <c r="J99" s="152">
        <f>J200</f>
        <v>0</v>
      </c>
      <c r="K99" s="149"/>
      <c r="L99" s="153"/>
    </row>
    <row r="100" spans="2:12" s="10" customFormat="1" ht="19.899999999999999" customHeight="1">
      <c r="B100" s="148"/>
      <c r="C100" s="149"/>
      <c r="D100" s="150" t="s">
        <v>96</v>
      </c>
      <c r="E100" s="151"/>
      <c r="F100" s="151"/>
      <c r="G100" s="151"/>
      <c r="H100" s="151"/>
      <c r="I100" s="151"/>
      <c r="J100" s="152">
        <f>J209</f>
        <v>0</v>
      </c>
      <c r="K100" s="149"/>
      <c r="L100" s="153"/>
    </row>
    <row r="101" spans="2:12" s="10" customFormat="1" ht="19.899999999999999" customHeight="1">
      <c r="B101" s="148"/>
      <c r="C101" s="149"/>
      <c r="D101" s="150" t="s">
        <v>97</v>
      </c>
      <c r="E101" s="151"/>
      <c r="F101" s="151"/>
      <c r="G101" s="151"/>
      <c r="H101" s="151"/>
      <c r="I101" s="151"/>
      <c r="J101" s="152">
        <f>J261</f>
        <v>0</v>
      </c>
      <c r="K101" s="149"/>
      <c r="L101" s="153"/>
    </row>
    <row r="102" spans="2:12" s="10" customFormat="1" ht="19.899999999999999" customHeight="1">
      <c r="B102" s="148"/>
      <c r="C102" s="149"/>
      <c r="D102" s="150" t="s">
        <v>98</v>
      </c>
      <c r="E102" s="151"/>
      <c r="F102" s="151"/>
      <c r="G102" s="151"/>
      <c r="H102" s="151"/>
      <c r="I102" s="151"/>
      <c r="J102" s="152">
        <f>J264</f>
        <v>0</v>
      </c>
      <c r="K102" s="149"/>
      <c r="L102" s="153"/>
    </row>
    <row r="103" spans="2:12" s="9" customFormat="1" ht="24.95" customHeight="1">
      <c r="B103" s="142"/>
      <c r="C103" s="143"/>
      <c r="D103" s="144" t="s">
        <v>99</v>
      </c>
      <c r="E103" s="145"/>
      <c r="F103" s="145"/>
      <c r="G103" s="145"/>
      <c r="H103" s="145"/>
      <c r="I103" s="145"/>
      <c r="J103" s="146">
        <f>J266</f>
        <v>0</v>
      </c>
      <c r="K103" s="143"/>
      <c r="L103" s="147"/>
    </row>
    <row r="104" spans="2:12" s="10" customFormat="1" ht="19.899999999999999" customHeight="1">
      <c r="B104" s="148"/>
      <c r="C104" s="149"/>
      <c r="D104" s="150" t="s">
        <v>100</v>
      </c>
      <c r="E104" s="151"/>
      <c r="F104" s="151"/>
      <c r="G104" s="151"/>
      <c r="H104" s="151"/>
      <c r="I104" s="151"/>
      <c r="J104" s="152">
        <f>J267</f>
        <v>0</v>
      </c>
      <c r="K104" s="149"/>
      <c r="L104" s="153"/>
    </row>
    <row r="105" spans="2:12" s="10" customFormat="1" ht="19.899999999999999" customHeight="1">
      <c r="B105" s="148"/>
      <c r="C105" s="149"/>
      <c r="D105" s="150" t="s">
        <v>101</v>
      </c>
      <c r="E105" s="151"/>
      <c r="F105" s="151"/>
      <c r="G105" s="151"/>
      <c r="H105" s="151"/>
      <c r="I105" s="151"/>
      <c r="J105" s="152">
        <f>J295</f>
        <v>0</v>
      </c>
      <c r="K105" s="149"/>
      <c r="L105" s="153"/>
    </row>
    <row r="106" spans="2:12" s="10" customFormat="1" ht="19.899999999999999" customHeight="1">
      <c r="B106" s="148"/>
      <c r="C106" s="149"/>
      <c r="D106" s="150" t="s">
        <v>102</v>
      </c>
      <c r="E106" s="151"/>
      <c r="F106" s="151"/>
      <c r="G106" s="151"/>
      <c r="H106" s="151"/>
      <c r="I106" s="151"/>
      <c r="J106" s="152">
        <f>J297</f>
        <v>0</v>
      </c>
      <c r="K106" s="149"/>
      <c r="L106" s="153"/>
    </row>
    <row r="107" spans="2:12" s="9" customFormat="1" ht="24.95" customHeight="1">
      <c r="B107" s="142"/>
      <c r="C107" s="143"/>
      <c r="D107" s="144" t="s">
        <v>103</v>
      </c>
      <c r="E107" s="145"/>
      <c r="F107" s="145"/>
      <c r="G107" s="145"/>
      <c r="H107" s="145"/>
      <c r="I107" s="145"/>
      <c r="J107" s="146">
        <f>J306</f>
        <v>0</v>
      </c>
      <c r="K107" s="143"/>
      <c r="L107" s="147"/>
    </row>
    <row r="108" spans="2:12" s="10" customFormat="1" ht="19.899999999999999" customHeight="1">
      <c r="B108" s="148"/>
      <c r="C108" s="149"/>
      <c r="D108" s="150" t="s">
        <v>104</v>
      </c>
      <c r="E108" s="151"/>
      <c r="F108" s="151"/>
      <c r="G108" s="151"/>
      <c r="H108" s="151"/>
      <c r="I108" s="151"/>
      <c r="J108" s="152">
        <f>J307</f>
        <v>0</v>
      </c>
      <c r="K108" s="149"/>
      <c r="L108" s="153"/>
    </row>
    <row r="109" spans="2:12" s="9" customFormat="1" ht="24.95" customHeight="1">
      <c r="B109" s="142"/>
      <c r="C109" s="143"/>
      <c r="D109" s="144" t="s">
        <v>105</v>
      </c>
      <c r="E109" s="145"/>
      <c r="F109" s="145"/>
      <c r="G109" s="145"/>
      <c r="H109" s="145"/>
      <c r="I109" s="145"/>
      <c r="J109" s="146">
        <f>J310</f>
        <v>0</v>
      </c>
      <c r="K109" s="143"/>
      <c r="L109" s="147"/>
    </row>
    <row r="110" spans="2:12" s="9" customFormat="1" ht="24.95" customHeight="1">
      <c r="B110" s="142"/>
      <c r="C110" s="143"/>
      <c r="D110" s="144" t="s">
        <v>106</v>
      </c>
      <c r="E110" s="145"/>
      <c r="F110" s="145"/>
      <c r="G110" s="145"/>
      <c r="H110" s="145"/>
      <c r="I110" s="145"/>
      <c r="J110" s="146">
        <f>J317</f>
        <v>0</v>
      </c>
      <c r="K110" s="143"/>
      <c r="L110" s="147"/>
    </row>
    <row r="111" spans="2:12" s="10" customFormat="1" ht="19.899999999999999" customHeight="1">
      <c r="B111" s="148"/>
      <c r="C111" s="149"/>
      <c r="D111" s="150" t="s">
        <v>107</v>
      </c>
      <c r="E111" s="151"/>
      <c r="F111" s="151"/>
      <c r="G111" s="151"/>
      <c r="H111" s="151"/>
      <c r="I111" s="151"/>
      <c r="J111" s="152">
        <f>J318</f>
        <v>0</v>
      </c>
      <c r="K111" s="149"/>
      <c r="L111" s="153"/>
    </row>
    <row r="112" spans="2:12" s="10" customFormat="1" ht="19.899999999999999" customHeight="1">
      <c r="B112" s="148"/>
      <c r="C112" s="149"/>
      <c r="D112" s="150" t="s">
        <v>108</v>
      </c>
      <c r="E112" s="151"/>
      <c r="F112" s="151"/>
      <c r="G112" s="151"/>
      <c r="H112" s="151"/>
      <c r="I112" s="151"/>
      <c r="J112" s="152">
        <f>J324</f>
        <v>0</v>
      </c>
      <c r="K112" s="149"/>
      <c r="L112" s="153"/>
    </row>
    <row r="113" spans="1:31" s="10" customFormat="1" ht="19.899999999999999" customHeight="1">
      <c r="B113" s="148"/>
      <c r="C113" s="149"/>
      <c r="D113" s="150" t="s">
        <v>109</v>
      </c>
      <c r="E113" s="151"/>
      <c r="F113" s="151"/>
      <c r="G113" s="151"/>
      <c r="H113" s="151"/>
      <c r="I113" s="151"/>
      <c r="J113" s="152">
        <f>J332</f>
        <v>0</v>
      </c>
      <c r="K113" s="149"/>
      <c r="L113" s="153"/>
    </row>
    <row r="114" spans="1:31" s="2" customFormat="1" ht="21.7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s="2" customFormat="1" ht="6.95" customHeight="1">
      <c r="A115" s="34"/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9" spans="1:31" s="2" customFormat="1" ht="6.95" customHeight="1">
      <c r="A119" s="34"/>
      <c r="B119" s="56"/>
      <c r="C119" s="57"/>
      <c r="D119" s="57"/>
      <c r="E119" s="57"/>
      <c r="F119" s="57"/>
      <c r="G119" s="57"/>
      <c r="H119" s="57"/>
      <c r="I119" s="57"/>
      <c r="J119" s="57"/>
      <c r="K119" s="57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24.95" customHeight="1">
      <c r="A120" s="34"/>
      <c r="B120" s="35"/>
      <c r="C120" s="23" t="s">
        <v>110</v>
      </c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9" t="s">
        <v>16</v>
      </c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6.5" customHeight="1">
      <c r="A123" s="34"/>
      <c r="B123" s="35"/>
      <c r="C123" s="36"/>
      <c r="D123" s="36"/>
      <c r="E123" s="263" t="str">
        <f>E7</f>
        <v>Blažovice - Vodovodní přípojka (SO-301)</v>
      </c>
      <c r="F123" s="290"/>
      <c r="G123" s="290"/>
      <c r="H123" s="290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9" t="s">
        <v>20</v>
      </c>
      <c r="D125" s="36"/>
      <c r="E125" s="36"/>
      <c r="F125" s="27" t="str">
        <f>F10</f>
        <v>Blažovice</v>
      </c>
      <c r="G125" s="36"/>
      <c r="H125" s="36"/>
      <c r="I125" s="29" t="s">
        <v>22</v>
      </c>
      <c r="J125" s="66" t="str">
        <f>IF(J10="","",J10)</f>
        <v>18. 6. 2021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>
      <c r="A127" s="34"/>
      <c r="B127" s="35"/>
      <c r="C127" s="29" t="s">
        <v>24</v>
      </c>
      <c r="D127" s="36"/>
      <c r="E127" s="36"/>
      <c r="F127" s="27" t="str">
        <f>E13</f>
        <v>Správa železnic, státní organizace</v>
      </c>
      <c r="G127" s="36"/>
      <c r="H127" s="36"/>
      <c r="I127" s="29" t="s">
        <v>32</v>
      </c>
      <c r="J127" s="32" t="str">
        <f>E19</f>
        <v xml:space="preserve"> 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9" t="s">
        <v>30</v>
      </c>
      <c r="D128" s="36"/>
      <c r="E128" s="36"/>
      <c r="F128" s="27" t="str">
        <f>IF(E16="","",E16)</f>
        <v>Vyplň údaj</v>
      </c>
      <c r="G128" s="36"/>
      <c r="H128" s="36"/>
      <c r="I128" s="29" t="s">
        <v>35</v>
      </c>
      <c r="J128" s="32" t="str">
        <f>E22</f>
        <v xml:space="preserve"> 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0.35" customHeight="1">
      <c r="A129" s="34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11" customFormat="1" ht="29.25" customHeight="1">
      <c r="A130" s="154"/>
      <c r="B130" s="155"/>
      <c r="C130" s="156" t="s">
        <v>111</v>
      </c>
      <c r="D130" s="157" t="s">
        <v>62</v>
      </c>
      <c r="E130" s="157" t="s">
        <v>58</v>
      </c>
      <c r="F130" s="157" t="s">
        <v>59</v>
      </c>
      <c r="G130" s="157" t="s">
        <v>112</v>
      </c>
      <c r="H130" s="157" t="s">
        <v>113</v>
      </c>
      <c r="I130" s="157" t="s">
        <v>114</v>
      </c>
      <c r="J130" s="157" t="s">
        <v>88</v>
      </c>
      <c r="K130" s="158" t="s">
        <v>115</v>
      </c>
      <c r="L130" s="159"/>
      <c r="M130" s="75" t="s">
        <v>1</v>
      </c>
      <c r="N130" s="76" t="s">
        <v>41</v>
      </c>
      <c r="O130" s="76" t="s">
        <v>116</v>
      </c>
      <c r="P130" s="76" t="s">
        <v>117</v>
      </c>
      <c r="Q130" s="76" t="s">
        <v>118</v>
      </c>
      <c r="R130" s="76" t="s">
        <v>119</v>
      </c>
      <c r="S130" s="76" t="s">
        <v>120</v>
      </c>
      <c r="T130" s="77" t="s">
        <v>121</v>
      </c>
      <c r="U130" s="154"/>
      <c r="V130" s="154"/>
      <c r="W130" s="154"/>
      <c r="X130" s="154"/>
      <c r="Y130" s="154"/>
      <c r="Z130" s="154"/>
      <c r="AA130" s="154"/>
      <c r="AB130" s="154"/>
      <c r="AC130" s="154"/>
      <c r="AD130" s="154"/>
      <c r="AE130" s="154"/>
    </row>
    <row r="131" spans="1:65" s="2" customFormat="1" ht="22.9" customHeight="1">
      <c r="A131" s="34"/>
      <c r="B131" s="35"/>
      <c r="C131" s="82" t="s">
        <v>122</v>
      </c>
      <c r="D131" s="36"/>
      <c r="E131" s="36"/>
      <c r="F131" s="36"/>
      <c r="G131" s="36"/>
      <c r="H131" s="36"/>
      <c r="I131" s="36"/>
      <c r="J131" s="160">
        <f>BK131</f>
        <v>0</v>
      </c>
      <c r="K131" s="36"/>
      <c r="L131" s="39"/>
      <c r="M131" s="78"/>
      <c r="N131" s="161"/>
      <c r="O131" s="79"/>
      <c r="P131" s="162">
        <f>P132+P266+P306+P310+P317</f>
        <v>0</v>
      </c>
      <c r="Q131" s="79"/>
      <c r="R131" s="162">
        <f>R132+R266+R306+R310+R317</f>
        <v>235.37243475256889</v>
      </c>
      <c r="S131" s="79"/>
      <c r="T131" s="163">
        <f>T132+T266+T306+T310+T317</f>
        <v>26.268000000000001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76</v>
      </c>
      <c r="AU131" s="17" t="s">
        <v>90</v>
      </c>
      <c r="BK131" s="164">
        <f>BK132+BK266+BK306+BK310+BK317</f>
        <v>0</v>
      </c>
    </row>
    <row r="132" spans="1:65" s="12" customFormat="1" ht="25.9" customHeight="1">
      <c r="B132" s="165"/>
      <c r="C132" s="166"/>
      <c r="D132" s="167" t="s">
        <v>76</v>
      </c>
      <c r="E132" s="168" t="s">
        <v>123</v>
      </c>
      <c r="F132" s="168" t="s">
        <v>124</v>
      </c>
      <c r="G132" s="166"/>
      <c r="H132" s="166"/>
      <c r="I132" s="169"/>
      <c r="J132" s="170">
        <f>BK132</f>
        <v>0</v>
      </c>
      <c r="K132" s="166"/>
      <c r="L132" s="171"/>
      <c r="M132" s="172"/>
      <c r="N132" s="173"/>
      <c r="O132" s="173"/>
      <c r="P132" s="174">
        <f>P133+P183+P186+P200+P209+P261+P264</f>
        <v>0</v>
      </c>
      <c r="Q132" s="173"/>
      <c r="R132" s="174">
        <f>R133+R183+R186+R200+R209+R261+R264</f>
        <v>234.76344296756889</v>
      </c>
      <c r="S132" s="173"/>
      <c r="T132" s="175">
        <f>T133+T183+T186+T200+T209+T261+T264</f>
        <v>26.268000000000001</v>
      </c>
      <c r="AR132" s="176" t="s">
        <v>82</v>
      </c>
      <c r="AT132" s="177" t="s">
        <v>76</v>
      </c>
      <c r="AU132" s="177" t="s">
        <v>77</v>
      </c>
      <c r="AY132" s="176" t="s">
        <v>125</v>
      </c>
      <c r="BK132" s="178">
        <f>BK133+BK183+BK186+BK200+BK209+BK261+BK264</f>
        <v>0</v>
      </c>
    </row>
    <row r="133" spans="1:65" s="12" customFormat="1" ht="22.9" customHeight="1">
      <c r="B133" s="165"/>
      <c r="C133" s="166"/>
      <c r="D133" s="167" t="s">
        <v>76</v>
      </c>
      <c r="E133" s="179" t="s">
        <v>82</v>
      </c>
      <c r="F133" s="179" t="s">
        <v>126</v>
      </c>
      <c r="G133" s="166"/>
      <c r="H133" s="166"/>
      <c r="I133" s="169"/>
      <c r="J133" s="180">
        <f>BK133</f>
        <v>0</v>
      </c>
      <c r="K133" s="166"/>
      <c r="L133" s="171"/>
      <c r="M133" s="172"/>
      <c r="N133" s="173"/>
      <c r="O133" s="173"/>
      <c r="P133" s="174">
        <f>SUM(P134:P182)</f>
        <v>0</v>
      </c>
      <c r="Q133" s="173"/>
      <c r="R133" s="174">
        <f>SUM(R134:R182)</f>
        <v>145.85399267000003</v>
      </c>
      <c r="S133" s="173"/>
      <c r="T133" s="175">
        <f>SUM(T134:T182)</f>
        <v>26.268000000000001</v>
      </c>
      <c r="AR133" s="176" t="s">
        <v>82</v>
      </c>
      <c r="AT133" s="177" t="s">
        <v>76</v>
      </c>
      <c r="AU133" s="177" t="s">
        <v>82</v>
      </c>
      <c r="AY133" s="176" t="s">
        <v>125</v>
      </c>
      <c r="BK133" s="178">
        <f>SUM(BK134:BK182)</f>
        <v>0</v>
      </c>
    </row>
    <row r="134" spans="1:65" s="2" customFormat="1" ht="37.9" customHeight="1">
      <c r="A134" s="34"/>
      <c r="B134" s="35"/>
      <c r="C134" s="181" t="s">
        <v>82</v>
      </c>
      <c r="D134" s="181" t="s">
        <v>127</v>
      </c>
      <c r="E134" s="182" t="s">
        <v>128</v>
      </c>
      <c r="F134" s="183" t="s">
        <v>129</v>
      </c>
      <c r="G134" s="184" t="s">
        <v>130</v>
      </c>
      <c r="H134" s="185">
        <v>8</v>
      </c>
      <c r="I134" s="186"/>
      <c r="J134" s="187">
        <f t="shared" ref="J134:J140" si="0">ROUND(I134*H134,2)</f>
        <v>0</v>
      </c>
      <c r="K134" s="183" t="s">
        <v>131</v>
      </c>
      <c r="L134" s="39"/>
      <c r="M134" s="188" t="s">
        <v>1</v>
      </c>
      <c r="N134" s="189" t="s">
        <v>42</v>
      </c>
      <c r="O134" s="71"/>
      <c r="P134" s="190">
        <f t="shared" ref="P134:P140" si="1">O134*H134</f>
        <v>0</v>
      </c>
      <c r="Q134" s="190">
        <v>0</v>
      </c>
      <c r="R134" s="190">
        <f t="shared" ref="R134:R140" si="2">Q134*H134</f>
        <v>0</v>
      </c>
      <c r="S134" s="190">
        <v>0</v>
      </c>
      <c r="T134" s="191">
        <f t="shared" ref="T134:T140" si="3"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2" t="s">
        <v>132</v>
      </c>
      <c r="AT134" s="192" t="s">
        <v>127</v>
      </c>
      <c r="AU134" s="192" t="s">
        <v>84</v>
      </c>
      <c r="AY134" s="17" t="s">
        <v>125</v>
      </c>
      <c r="BE134" s="193">
        <f t="shared" ref="BE134:BE140" si="4">IF(N134="základní",J134,0)</f>
        <v>0</v>
      </c>
      <c r="BF134" s="193">
        <f t="shared" ref="BF134:BF140" si="5">IF(N134="snížená",J134,0)</f>
        <v>0</v>
      </c>
      <c r="BG134" s="193">
        <f t="shared" ref="BG134:BG140" si="6">IF(N134="zákl. přenesená",J134,0)</f>
        <v>0</v>
      </c>
      <c r="BH134" s="193">
        <f t="shared" ref="BH134:BH140" si="7">IF(N134="sníž. přenesená",J134,0)</f>
        <v>0</v>
      </c>
      <c r="BI134" s="193">
        <f t="shared" ref="BI134:BI140" si="8">IF(N134="nulová",J134,0)</f>
        <v>0</v>
      </c>
      <c r="BJ134" s="17" t="s">
        <v>82</v>
      </c>
      <c r="BK134" s="193">
        <f t="shared" ref="BK134:BK140" si="9">ROUND(I134*H134,2)</f>
        <v>0</v>
      </c>
      <c r="BL134" s="17" t="s">
        <v>132</v>
      </c>
      <c r="BM134" s="192" t="s">
        <v>133</v>
      </c>
    </row>
    <row r="135" spans="1:65" s="2" customFormat="1" ht="24.2" customHeight="1">
      <c r="A135" s="34"/>
      <c r="B135" s="35"/>
      <c r="C135" s="181" t="s">
        <v>84</v>
      </c>
      <c r="D135" s="181" t="s">
        <v>127</v>
      </c>
      <c r="E135" s="182" t="s">
        <v>134</v>
      </c>
      <c r="F135" s="183" t="s">
        <v>135</v>
      </c>
      <c r="G135" s="184" t="s">
        <v>130</v>
      </c>
      <c r="H135" s="185">
        <v>8</v>
      </c>
      <c r="I135" s="186"/>
      <c r="J135" s="187">
        <f t="shared" si="0"/>
        <v>0</v>
      </c>
      <c r="K135" s="183" t="s">
        <v>131</v>
      </c>
      <c r="L135" s="39"/>
      <c r="M135" s="188" t="s">
        <v>1</v>
      </c>
      <c r="N135" s="189" t="s">
        <v>42</v>
      </c>
      <c r="O135" s="71"/>
      <c r="P135" s="190">
        <f t="shared" si="1"/>
        <v>0</v>
      </c>
      <c r="Q135" s="190">
        <v>0</v>
      </c>
      <c r="R135" s="190">
        <f t="shared" si="2"/>
        <v>0</v>
      </c>
      <c r="S135" s="190">
        <v>0</v>
      </c>
      <c r="T135" s="191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2" t="s">
        <v>132</v>
      </c>
      <c r="AT135" s="192" t="s">
        <v>127</v>
      </c>
      <c r="AU135" s="192" t="s">
        <v>84</v>
      </c>
      <c r="AY135" s="17" t="s">
        <v>125</v>
      </c>
      <c r="BE135" s="193">
        <f t="shared" si="4"/>
        <v>0</v>
      </c>
      <c r="BF135" s="193">
        <f t="shared" si="5"/>
        <v>0</v>
      </c>
      <c r="BG135" s="193">
        <f t="shared" si="6"/>
        <v>0</v>
      </c>
      <c r="BH135" s="193">
        <f t="shared" si="7"/>
        <v>0</v>
      </c>
      <c r="BI135" s="193">
        <f t="shared" si="8"/>
        <v>0</v>
      </c>
      <c r="BJ135" s="17" t="s">
        <v>82</v>
      </c>
      <c r="BK135" s="193">
        <f t="shared" si="9"/>
        <v>0</v>
      </c>
      <c r="BL135" s="17" t="s">
        <v>132</v>
      </c>
      <c r="BM135" s="192" t="s">
        <v>136</v>
      </c>
    </row>
    <row r="136" spans="1:65" s="2" customFormat="1" ht="24.2" customHeight="1">
      <c r="A136" s="34"/>
      <c r="B136" s="35"/>
      <c r="C136" s="181" t="s">
        <v>137</v>
      </c>
      <c r="D136" s="181" t="s">
        <v>127</v>
      </c>
      <c r="E136" s="182" t="s">
        <v>138</v>
      </c>
      <c r="F136" s="183" t="s">
        <v>139</v>
      </c>
      <c r="G136" s="184" t="s">
        <v>130</v>
      </c>
      <c r="H136" s="185">
        <v>39.799999999999997</v>
      </c>
      <c r="I136" s="186"/>
      <c r="J136" s="187">
        <f t="shared" si="0"/>
        <v>0</v>
      </c>
      <c r="K136" s="183" t="s">
        <v>131</v>
      </c>
      <c r="L136" s="39"/>
      <c r="M136" s="188" t="s">
        <v>1</v>
      </c>
      <c r="N136" s="189" t="s">
        <v>42</v>
      </c>
      <c r="O136" s="71"/>
      <c r="P136" s="190">
        <f t="shared" si="1"/>
        <v>0</v>
      </c>
      <c r="Q136" s="190">
        <v>0</v>
      </c>
      <c r="R136" s="190">
        <f t="shared" si="2"/>
        <v>0</v>
      </c>
      <c r="S136" s="190">
        <v>0.22</v>
      </c>
      <c r="T136" s="191">
        <f t="shared" si="3"/>
        <v>8.7560000000000002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2" t="s">
        <v>132</v>
      </c>
      <c r="AT136" s="192" t="s">
        <v>127</v>
      </c>
      <c r="AU136" s="192" t="s">
        <v>84</v>
      </c>
      <c r="AY136" s="17" t="s">
        <v>125</v>
      </c>
      <c r="BE136" s="193">
        <f t="shared" si="4"/>
        <v>0</v>
      </c>
      <c r="BF136" s="193">
        <f t="shared" si="5"/>
        <v>0</v>
      </c>
      <c r="BG136" s="193">
        <f t="shared" si="6"/>
        <v>0</v>
      </c>
      <c r="BH136" s="193">
        <f t="shared" si="7"/>
        <v>0</v>
      </c>
      <c r="BI136" s="193">
        <f t="shared" si="8"/>
        <v>0</v>
      </c>
      <c r="BJ136" s="17" t="s">
        <v>82</v>
      </c>
      <c r="BK136" s="193">
        <f t="shared" si="9"/>
        <v>0</v>
      </c>
      <c r="BL136" s="17" t="s">
        <v>132</v>
      </c>
      <c r="BM136" s="192" t="s">
        <v>140</v>
      </c>
    </row>
    <row r="137" spans="1:65" s="2" customFormat="1" ht="24.2" customHeight="1">
      <c r="A137" s="34"/>
      <c r="B137" s="35"/>
      <c r="C137" s="181" t="s">
        <v>132</v>
      </c>
      <c r="D137" s="181" t="s">
        <v>127</v>
      </c>
      <c r="E137" s="182" t="s">
        <v>141</v>
      </c>
      <c r="F137" s="183" t="s">
        <v>142</v>
      </c>
      <c r="G137" s="184" t="s">
        <v>130</v>
      </c>
      <c r="H137" s="185">
        <v>39.799999999999997</v>
      </c>
      <c r="I137" s="186"/>
      <c r="J137" s="187">
        <f t="shared" si="0"/>
        <v>0</v>
      </c>
      <c r="K137" s="183" t="s">
        <v>131</v>
      </c>
      <c r="L137" s="39"/>
      <c r="M137" s="188" t="s">
        <v>1</v>
      </c>
      <c r="N137" s="189" t="s">
        <v>42</v>
      </c>
      <c r="O137" s="71"/>
      <c r="P137" s="190">
        <f t="shared" si="1"/>
        <v>0</v>
      </c>
      <c r="Q137" s="190">
        <v>0</v>
      </c>
      <c r="R137" s="190">
        <f t="shared" si="2"/>
        <v>0</v>
      </c>
      <c r="S137" s="190">
        <v>0.44</v>
      </c>
      <c r="T137" s="191">
        <f t="shared" si="3"/>
        <v>17.512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2" t="s">
        <v>132</v>
      </c>
      <c r="AT137" s="192" t="s">
        <v>127</v>
      </c>
      <c r="AU137" s="192" t="s">
        <v>84</v>
      </c>
      <c r="AY137" s="17" t="s">
        <v>125</v>
      </c>
      <c r="BE137" s="193">
        <f t="shared" si="4"/>
        <v>0</v>
      </c>
      <c r="BF137" s="193">
        <f t="shared" si="5"/>
        <v>0</v>
      </c>
      <c r="BG137" s="193">
        <f t="shared" si="6"/>
        <v>0</v>
      </c>
      <c r="BH137" s="193">
        <f t="shared" si="7"/>
        <v>0</v>
      </c>
      <c r="BI137" s="193">
        <f t="shared" si="8"/>
        <v>0</v>
      </c>
      <c r="BJ137" s="17" t="s">
        <v>82</v>
      </c>
      <c r="BK137" s="193">
        <f t="shared" si="9"/>
        <v>0</v>
      </c>
      <c r="BL137" s="17" t="s">
        <v>132</v>
      </c>
      <c r="BM137" s="192" t="s">
        <v>143</v>
      </c>
    </row>
    <row r="138" spans="1:65" s="2" customFormat="1" ht="24.2" customHeight="1">
      <c r="A138" s="34"/>
      <c r="B138" s="35"/>
      <c r="C138" s="181" t="s">
        <v>144</v>
      </c>
      <c r="D138" s="181" t="s">
        <v>127</v>
      </c>
      <c r="E138" s="182" t="s">
        <v>145</v>
      </c>
      <c r="F138" s="183" t="s">
        <v>146</v>
      </c>
      <c r="G138" s="184" t="s">
        <v>147</v>
      </c>
      <c r="H138" s="185">
        <v>25</v>
      </c>
      <c r="I138" s="186"/>
      <c r="J138" s="187">
        <f t="shared" si="0"/>
        <v>0</v>
      </c>
      <c r="K138" s="183" t="s">
        <v>131</v>
      </c>
      <c r="L138" s="39"/>
      <c r="M138" s="188" t="s">
        <v>1</v>
      </c>
      <c r="N138" s="189" t="s">
        <v>42</v>
      </c>
      <c r="O138" s="71"/>
      <c r="P138" s="190">
        <f t="shared" si="1"/>
        <v>0</v>
      </c>
      <c r="Q138" s="190">
        <v>3.2634E-5</v>
      </c>
      <c r="R138" s="190">
        <f t="shared" si="2"/>
        <v>8.1585000000000002E-4</v>
      </c>
      <c r="S138" s="190">
        <v>0</v>
      </c>
      <c r="T138" s="191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2" t="s">
        <v>132</v>
      </c>
      <c r="AT138" s="192" t="s">
        <v>127</v>
      </c>
      <c r="AU138" s="192" t="s">
        <v>84</v>
      </c>
      <c r="AY138" s="17" t="s">
        <v>125</v>
      </c>
      <c r="BE138" s="193">
        <f t="shared" si="4"/>
        <v>0</v>
      </c>
      <c r="BF138" s="193">
        <f t="shared" si="5"/>
        <v>0</v>
      </c>
      <c r="BG138" s="193">
        <f t="shared" si="6"/>
        <v>0</v>
      </c>
      <c r="BH138" s="193">
        <f t="shared" si="7"/>
        <v>0</v>
      </c>
      <c r="BI138" s="193">
        <f t="shared" si="8"/>
        <v>0</v>
      </c>
      <c r="BJ138" s="17" t="s">
        <v>82</v>
      </c>
      <c r="BK138" s="193">
        <f t="shared" si="9"/>
        <v>0</v>
      </c>
      <c r="BL138" s="17" t="s">
        <v>132</v>
      </c>
      <c r="BM138" s="192" t="s">
        <v>148</v>
      </c>
    </row>
    <row r="139" spans="1:65" s="2" customFormat="1" ht="24.2" customHeight="1">
      <c r="A139" s="34"/>
      <c r="B139" s="35"/>
      <c r="C139" s="181" t="s">
        <v>149</v>
      </c>
      <c r="D139" s="181" t="s">
        <v>127</v>
      </c>
      <c r="E139" s="182" t="s">
        <v>150</v>
      </c>
      <c r="F139" s="183" t="s">
        <v>151</v>
      </c>
      <c r="G139" s="184" t="s">
        <v>152</v>
      </c>
      <c r="H139" s="185">
        <v>10</v>
      </c>
      <c r="I139" s="186"/>
      <c r="J139" s="187">
        <f t="shared" si="0"/>
        <v>0</v>
      </c>
      <c r="K139" s="183" t="s">
        <v>131</v>
      </c>
      <c r="L139" s="39"/>
      <c r="M139" s="188" t="s">
        <v>1</v>
      </c>
      <c r="N139" s="189" t="s">
        <v>42</v>
      </c>
      <c r="O139" s="71"/>
      <c r="P139" s="190">
        <f t="shared" si="1"/>
        <v>0</v>
      </c>
      <c r="Q139" s="190">
        <v>0</v>
      </c>
      <c r="R139" s="190">
        <f t="shared" si="2"/>
        <v>0</v>
      </c>
      <c r="S139" s="190">
        <v>0</v>
      </c>
      <c r="T139" s="191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2" t="s">
        <v>132</v>
      </c>
      <c r="AT139" s="192" t="s">
        <v>127</v>
      </c>
      <c r="AU139" s="192" t="s">
        <v>84</v>
      </c>
      <c r="AY139" s="17" t="s">
        <v>125</v>
      </c>
      <c r="BE139" s="193">
        <f t="shared" si="4"/>
        <v>0</v>
      </c>
      <c r="BF139" s="193">
        <f t="shared" si="5"/>
        <v>0</v>
      </c>
      <c r="BG139" s="193">
        <f t="shared" si="6"/>
        <v>0</v>
      </c>
      <c r="BH139" s="193">
        <f t="shared" si="7"/>
        <v>0</v>
      </c>
      <c r="BI139" s="193">
        <f t="shared" si="8"/>
        <v>0</v>
      </c>
      <c r="BJ139" s="17" t="s">
        <v>82</v>
      </c>
      <c r="BK139" s="193">
        <f t="shared" si="9"/>
        <v>0</v>
      </c>
      <c r="BL139" s="17" t="s">
        <v>132</v>
      </c>
      <c r="BM139" s="192" t="s">
        <v>153</v>
      </c>
    </row>
    <row r="140" spans="1:65" s="2" customFormat="1" ht="33" customHeight="1">
      <c r="A140" s="34"/>
      <c r="B140" s="35"/>
      <c r="C140" s="181" t="s">
        <v>154</v>
      </c>
      <c r="D140" s="181" t="s">
        <v>127</v>
      </c>
      <c r="E140" s="182" t="s">
        <v>155</v>
      </c>
      <c r="F140" s="183" t="s">
        <v>156</v>
      </c>
      <c r="G140" s="184" t="s">
        <v>157</v>
      </c>
      <c r="H140" s="185">
        <v>102.4</v>
      </c>
      <c r="I140" s="186"/>
      <c r="J140" s="187">
        <f t="shared" si="0"/>
        <v>0</v>
      </c>
      <c r="K140" s="183" t="s">
        <v>131</v>
      </c>
      <c r="L140" s="39"/>
      <c r="M140" s="188" t="s">
        <v>1</v>
      </c>
      <c r="N140" s="189" t="s">
        <v>42</v>
      </c>
      <c r="O140" s="71"/>
      <c r="P140" s="190">
        <f t="shared" si="1"/>
        <v>0</v>
      </c>
      <c r="Q140" s="190">
        <v>0</v>
      </c>
      <c r="R140" s="190">
        <f t="shared" si="2"/>
        <v>0</v>
      </c>
      <c r="S140" s="190">
        <v>0</v>
      </c>
      <c r="T140" s="191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2" t="s">
        <v>132</v>
      </c>
      <c r="AT140" s="192" t="s">
        <v>127</v>
      </c>
      <c r="AU140" s="192" t="s">
        <v>84</v>
      </c>
      <c r="AY140" s="17" t="s">
        <v>125</v>
      </c>
      <c r="BE140" s="193">
        <f t="shared" si="4"/>
        <v>0</v>
      </c>
      <c r="BF140" s="193">
        <f t="shared" si="5"/>
        <v>0</v>
      </c>
      <c r="BG140" s="193">
        <f t="shared" si="6"/>
        <v>0</v>
      </c>
      <c r="BH140" s="193">
        <f t="shared" si="7"/>
        <v>0</v>
      </c>
      <c r="BI140" s="193">
        <f t="shared" si="8"/>
        <v>0</v>
      </c>
      <c r="BJ140" s="17" t="s">
        <v>82</v>
      </c>
      <c r="BK140" s="193">
        <f t="shared" si="9"/>
        <v>0</v>
      </c>
      <c r="BL140" s="17" t="s">
        <v>132</v>
      </c>
      <c r="BM140" s="192" t="s">
        <v>158</v>
      </c>
    </row>
    <row r="141" spans="1:65" s="13" customFormat="1" ht="11.25">
      <c r="B141" s="194"/>
      <c r="C141" s="195"/>
      <c r="D141" s="196" t="s">
        <v>159</v>
      </c>
      <c r="E141" s="197" t="s">
        <v>1</v>
      </c>
      <c r="F141" s="198" t="s">
        <v>160</v>
      </c>
      <c r="G141" s="195"/>
      <c r="H141" s="199">
        <v>49.4</v>
      </c>
      <c r="I141" s="200"/>
      <c r="J141" s="195"/>
      <c r="K141" s="195"/>
      <c r="L141" s="201"/>
      <c r="M141" s="202"/>
      <c r="N141" s="203"/>
      <c r="O141" s="203"/>
      <c r="P141" s="203"/>
      <c r="Q141" s="203"/>
      <c r="R141" s="203"/>
      <c r="S141" s="203"/>
      <c r="T141" s="204"/>
      <c r="AT141" s="205" t="s">
        <v>159</v>
      </c>
      <c r="AU141" s="205" t="s">
        <v>84</v>
      </c>
      <c r="AV141" s="13" t="s">
        <v>84</v>
      </c>
      <c r="AW141" s="13" t="s">
        <v>34</v>
      </c>
      <c r="AX141" s="13" t="s">
        <v>77</v>
      </c>
      <c r="AY141" s="205" t="s">
        <v>125</v>
      </c>
    </row>
    <row r="142" spans="1:65" s="13" customFormat="1" ht="11.25">
      <c r="B142" s="194"/>
      <c r="C142" s="195"/>
      <c r="D142" s="196" t="s">
        <v>159</v>
      </c>
      <c r="E142" s="197" t="s">
        <v>1</v>
      </c>
      <c r="F142" s="198" t="s">
        <v>161</v>
      </c>
      <c r="G142" s="195"/>
      <c r="H142" s="199">
        <v>53</v>
      </c>
      <c r="I142" s="200"/>
      <c r="J142" s="195"/>
      <c r="K142" s="195"/>
      <c r="L142" s="201"/>
      <c r="M142" s="202"/>
      <c r="N142" s="203"/>
      <c r="O142" s="203"/>
      <c r="P142" s="203"/>
      <c r="Q142" s="203"/>
      <c r="R142" s="203"/>
      <c r="S142" s="203"/>
      <c r="T142" s="204"/>
      <c r="AT142" s="205" t="s">
        <v>159</v>
      </c>
      <c r="AU142" s="205" t="s">
        <v>84</v>
      </c>
      <c r="AV142" s="13" t="s">
        <v>84</v>
      </c>
      <c r="AW142" s="13" t="s">
        <v>34</v>
      </c>
      <c r="AX142" s="13" t="s">
        <v>77</v>
      </c>
      <c r="AY142" s="205" t="s">
        <v>125</v>
      </c>
    </row>
    <row r="143" spans="1:65" s="14" customFormat="1" ht="11.25">
      <c r="B143" s="206"/>
      <c r="C143" s="207"/>
      <c r="D143" s="196" t="s">
        <v>159</v>
      </c>
      <c r="E143" s="208" t="s">
        <v>1</v>
      </c>
      <c r="F143" s="209" t="s">
        <v>162</v>
      </c>
      <c r="G143" s="207"/>
      <c r="H143" s="210">
        <v>102.4</v>
      </c>
      <c r="I143" s="211"/>
      <c r="J143" s="207"/>
      <c r="K143" s="207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159</v>
      </c>
      <c r="AU143" s="216" t="s">
        <v>84</v>
      </c>
      <c r="AV143" s="14" t="s">
        <v>132</v>
      </c>
      <c r="AW143" s="14" t="s">
        <v>34</v>
      </c>
      <c r="AX143" s="14" t="s">
        <v>82</v>
      </c>
      <c r="AY143" s="216" t="s">
        <v>125</v>
      </c>
    </row>
    <row r="144" spans="1:65" s="2" customFormat="1" ht="24.2" customHeight="1">
      <c r="A144" s="34"/>
      <c r="B144" s="35"/>
      <c r="C144" s="181" t="s">
        <v>163</v>
      </c>
      <c r="D144" s="181" t="s">
        <v>127</v>
      </c>
      <c r="E144" s="182" t="s">
        <v>164</v>
      </c>
      <c r="F144" s="183" t="s">
        <v>165</v>
      </c>
      <c r="G144" s="184" t="s">
        <v>157</v>
      </c>
      <c r="H144" s="185">
        <v>102.4</v>
      </c>
      <c r="I144" s="186"/>
      <c r="J144" s="187">
        <f>ROUND(I144*H144,2)</f>
        <v>0</v>
      </c>
      <c r="K144" s="183" t="s">
        <v>131</v>
      </c>
      <c r="L144" s="39"/>
      <c r="M144" s="188" t="s">
        <v>1</v>
      </c>
      <c r="N144" s="189" t="s">
        <v>42</v>
      </c>
      <c r="O144" s="71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2" t="s">
        <v>132</v>
      </c>
      <c r="AT144" s="192" t="s">
        <v>127</v>
      </c>
      <c r="AU144" s="192" t="s">
        <v>84</v>
      </c>
      <c r="AY144" s="17" t="s">
        <v>125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7" t="s">
        <v>82</v>
      </c>
      <c r="BK144" s="193">
        <f>ROUND(I144*H144,2)</f>
        <v>0</v>
      </c>
      <c r="BL144" s="17" t="s">
        <v>132</v>
      </c>
      <c r="BM144" s="192" t="s">
        <v>166</v>
      </c>
    </row>
    <row r="145" spans="1:65" s="13" customFormat="1" ht="11.25">
      <c r="B145" s="194"/>
      <c r="C145" s="195"/>
      <c r="D145" s="196" t="s">
        <v>159</v>
      </c>
      <c r="E145" s="197" t="s">
        <v>1</v>
      </c>
      <c r="F145" s="198" t="s">
        <v>167</v>
      </c>
      <c r="G145" s="195"/>
      <c r="H145" s="199">
        <v>102.4</v>
      </c>
      <c r="I145" s="200"/>
      <c r="J145" s="195"/>
      <c r="K145" s="195"/>
      <c r="L145" s="201"/>
      <c r="M145" s="202"/>
      <c r="N145" s="203"/>
      <c r="O145" s="203"/>
      <c r="P145" s="203"/>
      <c r="Q145" s="203"/>
      <c r="R145" s="203"/>
      <c r="S145" s="203"/>
      <c r="T145" s="204"/>
      <c r="AT145" s="205" t="s">
        <v>159</v>
      </c>
      <c r="AU145" s="205" t="s">
        <v>84</v>
      </c>
      <c r="AV145" s="13" t="s">
        <v>84</v>
      </c>
      <c r="AW145" s="13" t="s">
        <v>34</v>
      </c>
      <c r="AX145" s="13" t="s">
        <v>82</v>
      </c>
      <c r="AY145" s="205" t="s">
        <v>125</v>
      </c>
    </row>
    <row r="146" spans="1:65" s="2" customFormat="1" ht="44.25" customHeight="1">
      <c r="A146" s="34"/>
      <c r="B146" s="35"/>
      <c r="C146" s="181" t="s">
        <v>168</v>
      </c>
      <c r="D146" s="181" t="s">
        <v>127</v>
      </c>
      <c r="E146" s="182" t="s">
        <v>169</v>
      </c>
      <c r="F146" s="183" t="s">
        <v>170</v>
      </c>
      <c r="G146" s="184" t="s">
        <v>171</v>
      </c>
      <c r="H146" s="185">
        <v>73.599999999999994</v>
      </c>
      <c r="I146" s="186"/>
      <c r="J146" s="187">
        <f>ROUND(I146*H146,2)</f>
        <v>0</v>
      </c>
      <c r="K146" s="183" t="s">
        <v>131</v>
      </c>
      <c r="L146" s="39"/>
      <c r="M146" s="188" t="s">
        <v>1</v>
      </c>
      <c r="N146" s="189" t="s">
        <v>42</v>
      </c>
      <c r="O146" s="71"/>
      <c r="P146" s="190">
        <f>O146*H146</f>
        <v>0</v>
      </c>
      <c r="Q146" s="190">
        <v>4.4000000000000003E-3</v>
      </c>
      <c r="R146" s="190">
        <f>Q146*H146</f>
        <v>0.32384000000000002</v>
      </c>
      <c r="S146" s="190">
        <v>0</v>
      </c>
      <c r="T146" s="191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2" t="s">
        <v>132</v>
      </c>
      <c r="AT146" s="192" t="s">
        <v>127</v>
      </c>
      <c r="AU146" s="192" t="s">
        <v>84</v>
      </c>
      <c r="AY146" s="17" t="s">
        <v>125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7" t="s">
        <v>82</v>
      </c>
      <c r="BK146" s="193">
        <f>ROUND(I146*H146,2)</f>
        <v>0</v>
      </c>
      <c r="BL146" s="17" t="s">
        <v>132</v>
      </c>
      <c r="BM146" s="192" t="s">
        <v>172</v>
      </c>
    </row>
    <row r="147" spans="1:65" s="13" customFormat="1" ht="11.25">
      <c r="B147" s="194"/>
      <c r="C147" s="195"/>
      <c r="D147" s="196" t="s">
        <v>159</v>
      </c>
      <c r="E147" s="197" t="s">
        <v>1</v>
      </c>
      <c r="F147" s="198" t="s">
        <v>173</v>
      </c>
      <c r="G147" s="195"/>
      <c r="H147" s="199">
        <v>73.599999999999994</v>
      </c>
      <c r="I147" s="200"/>
      <c r="J147" s="195"/>
      <c r="K147" s="195"/>
      <c r="L147" s="201"/>
      <c r="M147" s="202"/>
      <c r="N147" s="203"/>
      <c r="O147" s="203"/>
      <c r="P147" s="203"/>
      <c r="Q147" s="203"/>
      <c r="R147" s="203"/>
      <c r="S147" s="203"/>
      <c r="T147" s="204"/>
      <c r="AT147" s="205" t="s">
        <v>159</v>
      </c>
      <c r="AU147" s="205" t="s">
        <v>84</v>
      </c>
      <c r="AV147" s="13" t="s">
        <v>84</v>
      </c>
      <c r="AW147" s="13" t="s">
        <v>34</v>
      </c>
      <c r="AX147" s="13" t="s">
        <v>82</v>
      </c>
      <c r="AY147" s="205" t="s">
        <v>125</v>
      </c>
    </row>
    <row r="148" spans="1:65" s="2" customFormat="1" ht="24.2" customHeight="1">
      <c r="A148" s="34"/>
      <c r="B148" s="35"/>
      <c r="C148" s="217" t="s">
        <v>174</v>
      </c>
      <c r="D148" s="217" t="s">
        <v>175</v>
      </c>
      <c r="E148" s="218" t="s">
        <v>176</v>
      </c>
      <c r="F148" s="219" t="s">
        <v>177</v>
      </c>
      <c r="G148" s="220" t="s">
        <v>171</v>
      </c>
      <c r="H148" s="221">
        <v>73.599999999999994</v>
      </c>
      <c r="I148" s="222"/>
      <c r="J148" s="223">
        <f>ROUND(I148*H148,2)</f>
        <v>0</v>
      </c>
      <c r="K148" s="219" t="s">
        <v>131</v>
      </c>
      <c r="L148" s="224"/>
      <c r="M148" s="225" t="s">
        <v>1</v>
      </c>
      <c r="N148" s="226" t="s">
        <v>42</v>
      </c>
      <c r="O148" s="71"/>
      <c r="P148" s="190">
        <f>O148*H148</f>
        <v>0</v>
      </c>
      <c r="Q148" s="190">
        <v>3.1800000000000001E-3</v>
      </c>
      <c r="R148" s="190">
        <f>Q148*H148</f>
        <v>0.23404799999999998</v>
      </c>
      <c r="S148" s="190">
        <v>0</v>
      </c>
      <c r="T148" s="191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2" t="s">
        <v>163</v>
      </c>
      <c r="AT148" s="192" t="s">
        <v>175</v>
      </c>
      <c r="AU148" s="192" t="s">
        <v>84</v>
      </c>
      <c r="AY148" s="17" t="s">
        <v>125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7" t="s">
        <v>82</v>
      </c>
      <c r="BK148" s="193">
        <f>ROUND(I148*H148,2)</f>
        <v>0</v>
      </c>
      <c r="BL148" s="17" t="s">
        <v>132</v>
      </c>
      <c r="BM148" s="192" t="s">
        <v>178</v>
      </c>
    </row>
    <row r="149" spans="1:65" s="13" customFormat="1" ht="11.25">
      <c r="B149" s="194"/>
      <c r="C149" s="195"/>
      <c r="D149" s="196" t="s">
        <v>159</v>
      </c>
      <c r="E149" s="197" t="s">
        <v>1</v>
      </c>
      <c r="F149" s="198" t="s">
        <v>179</v>
      </c>
      <c r="G149" s="195"/>
      <c r="H149" s="199">
        <v>73.599999999999994</v>
      </c>
      <c r="I149" s="200"/>
      <c r="J149" s="195"/>
      <c r="K149" s="195"/>
      <c r="L149" s="201"/>
      <c r="M149" s="202"/>
      <c r="N149" s="203"/>
      <c r="O149" s="203"/>
      <c r="P149" s="203"/>
      <c r="Q149" s="203"/>
      <c r="R149" s="203"/>
      <c r="S149" s="203"/>
      <c r="T149" s="204"/>
      <c r="AT149" s="205" t="s">
        <v>159</v>
      </c>
      <c r="AU149" s="205" t="s">
        <v>84</v>
      </c>
      <c r="AV149" s="13" t="s">
        <v>84</v>
      </c>
      <c r="AW149" s="13" t="s">
        <v>34</v>
      </c>
      <c r="AX149" s="13" t="s">
        <v>82</v>
      </c>
      <c r="AY149" s="205" t="s">
        <v>125</v>
      </c>
    </row>
    <row r="150" spans="1:65" s="2" customFormat="1" ht="21.75" customHeight="1">
      <c r="A150" s="34"/>
      <c r="B150" s="35"/>
      <c r="C150" s="181" t="s">
        <v>180</v>
      </c>
      <c r="D150" s="181" t="s">
        <v>127</v>
      </c>
      <c r="E150" s="182" t="s">
        <v>181</v>
      </c>
      <c r="F150" s="183" t="s">
        <v>182</v>
      </c>
      <c r="G150" s="184" t="s">
        <v>130</v>
      </c>
      <c r="H150" s="185">
        <v>313.5</v>
      </c>
      <c r="I150" s="186"/>
      <c r="J150" s="187">
        <f>ROUND(I150*H150,2)</f>
        <v>0</v>
      </c>
      <c r="K150" s="183" t="s">
        <v>131</v>
      </c>
      <c r="L150" s="39"/>
      <c r="M150" s="188" t="s">
        <v>1</v>
      </c>
      <c r="N150" s="189" t="s">
        <v>42</v>
      </c>
      <c r="O150" s="71"/>
      <c r="P150" s="190">
        <f>O150*H150</f>
        <v>0</v>
      </c>
      <c r="Q150" s="190">
        <v>8.5132000000000003E-4</v>
      </c>
      <c r="R150" s="190">
        <f>Q150*H150</f>
        <v>0.26688882000000003</v>
      </c>
      <c r="S150" s="190">
        <v>0</v>
      </c>
      <c r="T150" s="191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2" t="s">
        <v>132</v>
      </c>
      <c r="AT150" s="192" t="s">
        <v>127</v>
      </c>
      <c r="AU150" s="192" t="s">
        <v>84</v>
      </c>
      <c r="AY150" s="17" t="s">
        <v>125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7" t="s">
        <v>82</v>
      </c>
      <c r="BK150" s="193">
        <f>ROUND(I150*H150,2)</f>
        <v>0</v>
      </c>
      <c r="BL150" s="17" t="s">
        <v>132</v>
      </c>
      <c r="BM150" s="192" t="s">
        <v>183</v>
      </c>
    </row>
    <row r="151" spans="1:65" s="13" customFormat="1" ht="11.25">
      <c r="B151" s="194"/>
      <c r="C151" s="195"/>
      <c r="D151" s="196" t="s">
        <v>159</v>
      </c>
      <c r="E151" s="197" t="s">
        <v>1</v>
      </c>
      <c r="F151" s="198" t="s">
        <v>184</v>
      </c>
      <c r="G151" s="195"/>
      <c r="H151" s="199">
        <v>313.5</v>
      </c>
      <c r="I151" s="200"/>
      <c r="J151" s="195"/>
      <c r="K151" s="195"/>
      <c r="L151" s="201"/>
      <c r="M151" s="202"/>
      <c r="N151" s="203"/>
      <c r="O151" s="203"/>
      <c r="P151" s="203"/>
      <c r="Q151" s="203"/>
      <c r="R151" s="203"/>
      <c r="S151" s="203"/>
      <c r="T151" s="204"/>
      <c r="AT151" s="205" t="s">
        <v>159</v>
      </c>
      <c r="AU151" s="205" t="s">
        <v>84</v>
      </c>
      <c r="AV151" s="13" t="s">
        <v>84</v>
      </c>
      <c r="AW151" s="13" t="s">
        <v>34</v>
      </c>
      <c r="AX151" s="13" t="s">
        <v>82</v>
      </c>
      <c r="AY151" s="205" t="s">
        <v>125</v>
      </c>
    </row>
    <row r="152" spans="1:65" s="2" customFormat="1" ht="24.2" customHeight="1">
      <c r="A152" s="34"/>
      <c r="B152" s="35"/>
      <c r="C152" s="181" t="s">
        <v>185</v>
      </c>
      <c r="D152" s="181" t="s">
        <v>127</v>
      </c>
      <c r="E152" s="182" t="s">
        <v>186</v>
      </c>
      <c r="F152" s="183" t="s">
        <v>187</v>
      </c>
      <c r="G152" s="184" t="s">
        <v>130</v>
      </c>
      <c r="H152" s="185">
        <v>313.5</v>
      </c>
      <c r="I152" s="186"/>
      <c r="J152" s="187">
        <f>ROUND(I152*H152,2)</f>
        <v>0</v>
      </c>
      <c r="K152" s="183" t="s">
        <v>131</v>
      </c>
      <c r="L152" s="39"/>
      <c r="M152" s="188" t="s">
        <v>1</v>
      </c>
      <c r="N152" s="189" t="s">
        <v>42</v>
      </c>
      <c r="O152" s="71"/>
      <c r="P152" s="190">
        <f>O152*H152</f>
        <v>0</v>
      </c>
      <c r="Q152" s="190">
        <v>0</v>
      </c>
      <c r="R152" s="190">
        <f>Q152*H152</f>
        <v>0</v>
      </c>
      <c r="S152" s="190">
        <v>0</v>
      </c>
      <c r="T152" s="19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2" t="s">
        <v>132</v>
      </c>
      <c r="AT152" s="192" t="s">
        <v>127</v>
      </c>
      <c r="AU152" s="192" t="s">
        <v>84</v>
      </c>
      <c r="AY152" s="17" t="s">
        <v>125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7" t="s">
        <v>82</v>
      </c>
      <c r="BK152" s="193">
        <f>ROUND(I152*H152,2)</f>
        <v>0</v>
      </c>
      <c r="BL152" s="17" t="s">
        <v>132</v>
      </c>
      <c r="BM152" s="192" t="s">
        <v>188</v>
      </c>
    </row>
    <row r="153" spans="1:65" s="2" customFormat="1" ht="24.2" customHeight="1">
      <c r="A153" s="34"/>
      <c r="B153" s="35"/>
      <c r="C153" s="181" t="s">
        <v>189</v>
      </c>
      <c r="D153" s="181" t="s">
        <v>127</v>
      </c>
      <c r="E153" s="182" t="s">
        <v>190</v>
      </c>
      <c r="F153" s="183" t="s">
        <v>191</v>
      </c>
      <c r="G153" s="184" t="s">
        <v>130</v>
      </c>
      <c r="H153" s="185">
        <v>20</v>
      </c>
      <c r="I153" s="186"/>
      <c r="J153" s="187">
        <f>ROUND(I153*H153,2)</f>
        <v>0</v>
      </c>
      <c r="K153" s="183" t="s">
        <v>131</v>
      </c>
      <c r="L153" s="39"/>
      <c r="M153" s="188" t="s">
        <v>1</v>
      </c>
      <c r="N153" s="189" t="s">
        <v>42</v>
      </c>
      <c r="O153" s="71"/>
      <c r="P153" s="190">
        <f>O153*H153</f>
        <v>0</v>
      </c>
      <c r="Q153" s="190">
        <v>0</v>
      </c>
      <c r="R153" s="190">
        <f>Q153*H153</f>
        <v>0</v>
      </c>
      <c r="S153" s="190">
        <v>0</v>
      </c>
      <c r="T153" s="191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2" t="s">
        <v>132</v>
      </c>
      <c r="AT153" s="192" t="s">
        <v>127</v>
      </c>
      <c r="AU153" s="192" t="s">
        <v>84</v>
      </c>
      <c r="AY153" s="17" t="s">
        <v>125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17" t="s">
        <v>82</v>
      </c>
      <c r="BK153" s="193">
        <f>ROUND(I153*H153,2)</f>
        <v>0</v>
      </c>
      <c r="BL153" s="17" t="s">
        <v>132</v>
      </c>
      <c r="BM153" s="192" t="s">
        <v>192</v>
      </c>
    </row>
    <row r="154" spans="1:65" s="2" customFormat="1" ht="33" customHeight="1">
      <c r="A154" s="34"/>
      <c r="B154" s="35"/>
      <c r="C154" s="181" t="s">
        <v>193</v>
      </c>
      <c r="D154" s="181" t="s">
        <v>127</v>
      </c>
      <c r="E154" s="182" t="s">
        <v>194</v>
      </c>
      <c r="F154" s="183" t="s">
        <v>195</v>
      </c>
      <c r="G154" s="184" t="s">
        <v>157</v>
      </c>
      <c r="H154" s="185">
        <v>49.4</v>
      </c>
      <c r="I154" s="186"/>
      <c r="J154" s="187">
        <f>ROUND(I154*H154,2)</f>
        <v>0</v>
      </c>
      <c r="K154" s="183" t="s">
        <v>131</v>
      </c>
      <c r="L154" s="39"/>
      <c r="M154" s="188" t="s">
        <v>1</v>
      </c>
      <c r="N154" s="189" t="s">
        <v>42</v>
      </c>
      <c r="O154" s="71"/>
      <c r="P154" s="190">
        <f>O154*H154</f>
        <v>0</v>
      </c>
      <c r="Q154" s="190">
        <v>0</v>
      </c>
      <c r="R154" s="190">
        <f>Q154*H154</f>
        <v>0</v>
      </c>
      <c r="S154" s="190">
        <v>0</v>
      </c>
      <c r="T154" s="191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2" t="s">
        <v>132</v>
      </c>
      <c r="AT154" s="192" t="s">
        <v>127</v>
      </c>
      <c r="AU154" s="192" t="s">
        <v>84</v>
      </c>
      <c r="AY154" s="17" t="s">
        <v>125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7" t="s">
        <v>82</v>
      </c>
      <c r="BK154" s="193">
        <f>ROUND(I154*H154,2)</f>
        <v>0</v>
      </c>
      <c r="BL154" s="17" t="s">
        <v>132</v>
      </c>
      <c r="BM154" s="192" t="s">
        <v>196</v>
      </c>
    </row>
    <row r="155" spans="1:65" s="13" customFormat="1" ht="11.25">
      <c r="B155" s="194"/>
      <c r="C155" s="195"/>
      <c r="D155" s="196" t="s">
        <v>159</v>
      </c>
      <c r="E155" s="197" t="s">
        <v>1</v>
      </c>
      <c r="F155" s="198" t="s">
        <v>197</v>
      </c>
      <c r="G155" s="195"/>
      <c r="H155" s="199">
        <v>49.4</v>
      </c>
      <c r="I155" s="200"/>
      <c r="J155" s="195"/>
      <c r="K155" s="195"/>
      <c r="L155" s="201"/>
      <c r="M155" s="202"/>
      <c r="N155" s="203"/>
      <c r="O155" s="203"/>
      <c r="P155" s="203"/>
      <c r="Q155" s="203"/>
      <c r="R155" s="203"/>
      <c r="S155" s="203"/>
      <c r="T155" s="204"/>
      <c r="AT155" s="205" t="s">
        <v>159</v>
      </c>
      <c r="AU155" s="205" t="s">
        <v>84</v>
      </c>
      <c r="AV155" s="13" t="s">
        <v>84</v>
      </c>
      <c r="AW155" s="13" t="s">
        <v>34</v>
      </c>
      <c r="AX155" s="13" t="s">
        <v>82</v>
      </c>
      <c r="AY155" s="205" t="s">
        <v>125</v>
      </c>
    </row>
    <row r="156" spans="1:65" s="2" customFormat="1" ht="37.9" customHeight="1">
      <c r="A156" s="34"/>
      <c r="B156" s="35"/>
      <c r="C156" s="181" t="s">
        <v>8</v>
      </c>
      <c r="D156" s="181" t="s">
        <v>127</v>
      </c>
      <c r="E156" s="182" t="s">
        <v>198</v>
      </c>
      <c r="F156" s="183" t="s">
        <v>199</v>
      </c>
      <c r="G156" s="184" t="s">
        <v>157</v>
      </c>
      <c r="H156" s="185">
        <v>494</v>
      </c>
      <c r="I156" s="186"/>
      <c r="J156" s="187">
        <f>ROUND(I156*H156,2)</f>
        <v>0</v>
      </c>
      <c r="K156" s="183" t="s">
        <v>131</v>
      </c>
      <c r="L156" s="39"/>
      <c r="M156" s="188" t="s">
        <v>1</v>
      </c>
      <c r="N156" s="189" t="s">
        <v>42</v>
      </c>
      <c r="O156" s="71"/>
      <c r="P156" s="190">
        <f>O156*H156</f>
        <v>0</v>
      </c>
      <c r="Q156" s="190">
        <v>0</v>
      </c>
      <c r="R156" s="190">
        <f>Q156*H156</f>
        <v>0</v>
      </c>
      <c r="S156" s="190">
        <v>0</v>
      </c>
      <c r="T156" s="191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2" t="s">
        <v>132</v>
      </c>
      <c r="AT156" s="192" t="s">
        <v>127</v>
      </c>
      <c r="AU156" s="192" t="s">
        <v>84</v>
      </c>
      <c r="AY156" s="17" t="s">
        <v>125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7" t="s">
        <v>82</v>
      </c>
      <c r="BK156" s="193">
        <f>ROUND(I156*H156,2)</f>
        <v>0</v>
      </c>
      <c r="BL156" s="17" t="s">
        <v>132</v>
      </c>
      <c r="BM156" s="192" t="s">
        <v>200</v>
      </c>
    </row>
    <row r="157" spans="1:65" s="13" customFormat="1" ht="11.25">
      <c r="B157" s="194"/>
      <c r="C157" s="195"/>
      <c r="D157" s="196" t="s">
        <v>159</v>
      </c>
      <c r="E157" s="197" t="s">
        <v>1</v>
      </c>
      <c r="F157" s="198" t="s">
        <v>201</v>
      </c>
      <c r="G157" s="195"/>
      <c r="H157" s="199">
        <v>494</v>
      </c>
      <c r="I157" s="200"/>
      <c r="J157" s="195"/>
      <c r="K157" s="195"/>
      <c r="L157" s="201"/>
      <c r="M157" s="202"/>
      <c r="N157" s="203"/>
      <c r="O157" s="203"/>
      <c r="P157" s="203"/>
      <c r="Q157" s="203"/>
      <c r="R157" s="203"/>
      <c r="S157" s="203"/>
      <c r="T157" s="204"/>
      <c r="AT157" s="205" t="s">
        <v>159</v>
      </c>
      <c r="AU157" s="205" t="s">
        <v>84</v>
      </c>
      <c r="AV157" s="13" t="s">
        <v>84</v>
      </c>
      <c r="AW157" s="13" t="s">
        <v>34</v>
      </c>
      <c r="AX157" s="13" t="s">
        <v>82</v>
      </c>
      <c r="AY157" s="205" t="s">
        <v>125</v>
      </c>
    </row>
    <row r="158" spans="1:65" s="2" customFormat="1" ht="24.2" customHeight="1">
      <c r="A158" s="34"/>
      <c r="B158" s="35"/>
      <c r="C158" s="181" t="s">
        <v>202</v>
      </c>
      <c r="D158" s="181" t="s">
        <v>127</v>
      </c>
      <c r="E158" s="182" t="s">
        <v>203</v>
      </c>
      <c r="F158" s="183" t="s">
        <v>204</v>
      </c>
      <c r="G158" s="184" t="s">
        <v>157</v>
      </c>
      <c r="H158" s="185">
        <v>49.4</v>
      </c>
      <c r="I158" s="186"/>
      <c r="J158" s="187">
        <f>ROUND(I158*H158,2)</f>
        <v>0</v>
      </c>
      <c r="K158" s="183" t="s">
        <v>131</v>
      </c>
      <c r="L158" s="39"/>
      <c r="M158" s="188" t="s">
        <v>1</v>
      </c>
      <c r="N158" s="189" t="s">
        <v>42</v>
      </c>
      <c r="O158" s="71"/>
      <c r="P158" s="190">
        <f>O158*H158</f>
        <v>0</v>
      </c>
      <c r="Q158" s="190">
        <v>0</v>
      </c>
      <c r="R158" s="190">
        <f>Q158*H158</f>
        <v>0</v>
      </c>
      <c r="S158" s="190">
        <v>0</v>
      </c>
      <c r="T158" s="19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2" t="s">
        <v>132</v>
      </c>
      <c r="AT158" s="192" t="s">
        <v>127</v>
      </c>
      <c r="AU158" s="192" t="s">
        <v>84</v>
      </c>
      <c r="AY158" s="17" t="s">
        <v>125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7" t="s">
        <v>82</v>
      </c>
      <c r="BK158" s="193">
        <f>ROUND(I158*H158,2)</f>
        <v>0</v>
      </c>
      <c r="BL158" s="17" t="s">
        <v>132</v>
      </c>
      <c r="BM158" s="192" t="s">
        <v>205</v>
      </c>
    </row>
    <row r="159" spans="1:65" s="2" customFormat="1" ht="24.2" customHeight="1">
      <c r="A159" s="34"/>
      <c r="B159" s="35"/>
      <c r="C159" s="181" t="s">
        <v>206</v>
      </c>
      <c r="D159" s="181" t="s">
        <v>127</v>
      </c>
      <c r="E159" s="182" t="s">
        <v>207</v>
      </c>
      <c r="F159" s="183" t="s">
        <v>208</v>
      </c>
      <c r="G159" s="184" t="s">
        <v>157</v>
      </c>
      <c r="H159" s="185">
        <v>90.25</v>
      </c>
      <c r="I159" s="186"/>
      <c r="J159" s="187">
        <f>ROUND(I159*H159,2)</f>
        <v>0</v>
      </c>
      <c r="K159" s="183" t="s">
        <v>131</v>
      </c>
      <c r="L159" s="39"/>
      <c r="M159" s="188" t="s">
        <v>1</v>
      </c>
      <c r="N159" s="189" t="s">
        <v>42</v>
      </c>
      <c r="O159" s="71"/>
      <c r="P159" s="190">
        <f>O159*H159</f>
        <v>0</v>
      </c>
      <c r="Q159" s="190">
        <v>0</v>
      </c>
      <c r="R159" s="190">
        <f>Q159*H159</f>
        <v>0</v>
      </c>
      <c r="S159" s="190">
        <v>0</v>
      </c>
      <c r="T159" s="191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2" t="s">
        <v>132</v>
      </c>
      <c r="AT159" s="192" t="s">
        <v>127</v>
      </c>
      <c r="AU159" s="192" t="s">
        <v>84</v>
      </c>
      <c r="AY159" s="17" t="s">
        <v>125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7" t="s">
        <v>82</v>
      </c>
      <c r="BK159" s="193">
        <f>ROUND(I159*H159,2)</f>
        <v>0</v>
      </c>
      <c r="BL159" s="17" t="s">
        <v>132</v>
      </c>
      <c r="BM159" s="192" t="s">
        <v>209</v>
      </c>
    </row>
    <row r="160" spans="1:65" s="15" customFormat="1" ht="11.25">
      <c r="B160" s="227"/>
      <c r="C160" s="228"/>
      <c r="D160" s="196" t="s">
        <v>159</v>
      </c>
      <c r="E160" s="229" t="s">
        <v>1</v>
      </c>
      <c r="F160" s="230" t="s">
        <v>210</v>
      </c>
      <c r="G160" s="228"/>
      <c r="H160" s="229" t="s">
        <v>1</v>
      </c>
      <c r="I160" s="231"/>
      <c r="J160" s="228"/>
      <c r="K160" s="228"/>
      <c r="L160" s="232"/>
      <c r="M160" s="233"/>
      <c r="N160" s="234"/>
      <c r="O160" s="234"/>
      <c r="P160" s="234"/>
      <c r="Q160" s="234"/>
      <c r="R160" s="234"/>
      <c r="S160" s="234"/>
      <c r="T160" s="235"/>
      <c r="AT160" s="236" t="s">
        <v>159</v>
      </c>
      <c r="AU160" s="236" t="s">
        <v>84</v>
      </c>
      <c r="AV160" s="15" t="s">
        <v>82</v>
      </c>
      <c r="AW160" s="15" t="s">
        <v>34</v>
      </c>
      <c r="AX160" s="15" t="s">
        <v>77</v>
      </c>
      <c r="AY160" s="236" t="s">
        <v>125</v>
      </c>
    </row>
    <row r="161" spans="1:65" s="13" customFormat="1" ht="11.25">
      <c r="B161" s="194"/>
      <c r="C161" s="195"/>
      <c r="D161" s="196" t="s">
        <v>159</v>
      </c>
      <c r="E161" s="197" t="s">
        <v>1</v>
      </c>
      <c r="F161" s="198" t="s">
        <v>211</v>
      </c>
      <c r="G161" s="195"/>
      <c r="H161" s="199">
        <v>40.5</v>
      </c>
      <c r="I161" s="200"/>
      <c r="J161" s="195"/>
      <c r="K161" s="195"/>
      <c r="L161" s="201"/>
      <c r="M161" s="202"/>
      <c r="N161" s="203"/>
      <c r="O161" s="203"/>
      <c r="P161" s="203"/>
      <c r="Q161" s="203"/>
      <c r="R161" s="203"/>
      <c r="S161" s="203"/>
      <c r="T161" s="204"/>
      <c r="AT161" s="205" t="s">
        <v>159</v>
      </c>
      <c r="AU161" s="205" t="s">
        <v>84</v>
      </c>
      <c r="AV161" s="13" t="s">
        <v>84</v>
      </c>
      <c r="AW161" s="13" t="s">
        <v>34</v>
      </c>
      <c r="AX161" s="13" t="s">
        <v>77</v>
      </c>
      <c r="AY161" s="205" t="s">
        <v>125</v>
      </c>
    </row>
    <row r="162" spans="1:65" s="15" customFormat="1" ht="11.25">
      <c r="B162" s="227"/>
      <c r="C162" s="228"/>
      <c r="D162" s="196" t="s">
        <v>159</v>
      </c>
      <c r="E162" s="229" t="s">
        <v>1</v>
      </c>
      <c r="F162" s="230" t="s">
        <v>212</v>
      </c>
      <c r="G162" s="228"/>
      <c r="H162" s="229" t="s">
        <v>1</v>
      </c>
      <c r="I162" s="231"/>
      <c r="J162" s="228"/>
      <c r="K162" s="228"/>
      <c r="L162" s="232"/>
      <c r="M162" s="233"/>
      <c r="N162" s="234"/>
      <c r="O162" s="234"/>
      <c r="P162" s="234"/>
      <c r="Q162" s="234"/>
      <c r="R162" s="234"/>
      <c r="S162" s="234"/>
      <c r="T162" s="235"/>
      <c r="AT162" s="236" t="s">
        <v>159</v>
      </c>
      <c r="AU162" s="236" t="s">
        <v>84</v>
      </c>
      <c r="AV162" s="15" t="s">
        <v>82</v>
      </c>
      <c r="AW162" s="15" t="s">
        <v>34</v>
      </c>
      <c r="AX162" s="15" t="s">
        <v>77</v>
      </c>
      <c r="AY162" s="236" t="s">
        <v>125</v>
      </c>
    </row>
    <row r="163" spans="1:65" s="13" customFormat="1" ht="11.25">
      <c r="B163" s="194"/>
      <c r="C163" s="195"/>
      <c r="D163" s="196" t="s">
        <v>159</v>
      </c>
      <c r="E163" s="197" t="s">
        <v>1</v>
      </c>
      <c r="F163" s="198" t="s">
        <v>213</v>
      </c>
      <c r="G163" s="195"/>
      <c r="H163" s="199">
        <v>49.75</v>
      </c>
      <c r="I163" s="200"/>
      <c r="J163" s="195"/>
      <c r="K163" s="195"/>
      <c r="L163" s="201"/>
      <c r="M163" s="202"/>
      <c r="N163" s="203"/>
      <c r="O163" s="203"/>
      <c r="P163" s="203"/>
      <c r="Q163" s="203"/>
      <c r="R163" s="203"/>
      <c r="S163" s="203"/>
      <c r="T163" s="204"/>
      <c r="AT163" s="205" t="s">
        <v>159</v>
      </c>
      <c r="AU163" s="205" t="s">
        <v>84</v>
      </c>
      <c r="AV163" s="13" t="s">
        <v>84</v>
      </c>
      <c r="AW163" s="13" t="s">
        <v>34</v>
      </c>
      <c r="AX163" s="13" t="s">
        <v>77</v>
      </c>
      <c r="AY163" s="205" t="s">
        <v>125</v>
      </c>
    </row>
    <row r="164" spans="1:65" s="14" customFormat="1" ht="11.25">
      <c r="B164" s="206"/>
      <c r="C164" s="207"/>
      <c r="D164" s="196" t="s">
        <v>159</v>
      </c>
      <c r="E164" s="208" t="s">
        <v>1</v>
      </c>
      <c r="F164" s="209" t="s">
        <v>162</v>
      </c>
      <c r="G164" s="207"/>
      <c r="H164" s="210">
        <v>90.25</v>
      </c>
      <c r="I164" s="211"/>
      <c r="J164" s="207"/>
      <c r="K164" s="207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159</v>
      </c>
      <c r="AU164" s="216" t="s">
        <v>84</v>
      </c>
      <c r="AV164" s="14" t="s">
        <v>132</v>
      </c>
      <c r="AW164" s="14" t="s">
        <v>34</v>
      </c>
      <c r="AX164" s="14" t="s">
        <v>82</v>
      </c>
      <c r="AY164" s="216" t="s">
        <v>125</v>
      </c>
    </row>
    <row r="165" spans="1:65" s="2" customFormat="1" ht="24.2" customHeight="1">
      <c r="A165" s="34"/>
      <c r="B165" s="35"/>
      <c r="C165" s="181" t="s">
        <v>214</v>
      </c>
      <c r="D165" s="181" t="s">
        <v>127</v>
      </c>
      <c r="E165" s="182" t="s">
        <v>215</v>
      </c>
      <c r="F165" s="183" t="s">
        <v>216</v>
      </c>
      <c r="G165" s="184" t="s">
        <v>157</v>
      </c>
      <c r="H165" s="185">
        <v>53</v>
      </c>
      <c r="I165" s="186"/>
      <c r="J165" s="187">
        <f>ROUND(I165*H165,2)</f>
        <v>0</v>
      </c>
      <c r="K165" s="183" t="s">
        <v>131</v>
      </c>
      <c r="L165" s="39"/>
      <c r="M165" s="188" t="s">
        <v>1</v>
      </c>
      <c r="N165" s="189" t="s">
        <v>42</v>
      </c>
      <c r="O165" s="71"/>
      <c r="P165" s="190">
        <f>O165*H165</f>
        <v>0</v>
      </c>
      <c r="Q165" s="190">
        <v>0</v>
      </c>
      <c r="R165" s="190">
        <f>Q165*H165</f>
        <v>0</v>
      </c>
      <c r="S165" s="190">
        <v>0</v>
      </c>
      <c r="T165" s="191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2" t="s">
        <v>132</v>
      </c>
      <c r="AT165" s="192" t="s">
        <v>127</v>
      </c>
      <c r="AU165" s="192" t="s">
        <v>84</v>
      </c>
      <c r="AY165" s="17" t="s">
        <v>125</v>
      </c>
      <c r="BE165" s="193">
        <f>IF(N165="základní",J165,0)</f>
        <v>0</v>
      </c>
      <c r="BF165" s="193">
        <f>IF(N165="snížená",J165,0)</f>
        <v>0</v>
      </c>
      <c r="BG165" s="193">
        <f>IF(N165="zákl. přenesená",J165,0)</f>
        <v>0</v>
      </c>
      <c r="BH165" s="193">
        <f>IF(N165="sníž. přenesená",J165,0)</f>
        <v>0</v>
      </c>
      <c r="BI165" s="193">
        <f>IF(N165="nulová",J165,0)</f>
        <v>0</v>
      </c>
      <c r="BJ165" s="17" t="s">
        <v>82</v>
      </c>
      <c r="BK165" s="193">
        <f>ROUND(I165*H165,2)</f>
        <v>0</v>
      </c>
      <c r="BL165" s="17" t="s">
        <v>132</v>
      </c>
      <c r="BM165" s="192" t="s">
        <v>217</v>
      </c>
    </row>
    <row r="166" spans="1:65" s="13" customFormat="1" ht="11.25">
      <c r="B166" s="194"/>
      <c r="C166" s="195"/>
      <c r="D166" s="196" t="s">
        <v>159</v>
      </c>
      <c r="E166" s="197" t="s">
        <v>1</v>
      </c>
      <c r="F166" s="198" t="s">
        <v>161</v>
      </c>
      <c r="G166" s="195"/>
      <c r="H166" s="199">
        <v>53</v>
      </c>
      <c r="I166" s="200"/>
      <c r="J166" s="195"/>
      <c r="K166" s="195"/>
      <c r="L166" s="201"/>
      <c r="M166" s="202"/>
      <c r="N166" s="203"/>
      <c r="O166" s="203"/>
      <c r="P166" s="203"/>
      <c r="Q166" s="203"/>
      <c r="R166" s="203"/>
      <c r="S166" s="203"/>
      <c r="T166" s="204"/>
      <c r="AT166" s="205" t="s">
        <v>159</v>
      </c>
      <c r="AU166" s="205" t="s">
        <v>84</v>
      </c>
      <c r="AV166" s="13" t="s">
        <v>84</v>
      </c>
      <c r="AW166" s="13" t="s">
        <v>34</v>
      </c>
      <c r="AX166" s="13" t="s">
        <v>82</v>
      </c>
      <c r="AY166" s="205" t="s">
        <v>125</v>
      </c>
    </row>
    <row r="167" spans="1:65" s="2" customFormat="1" ht="16.5" customHeight="1">
      <c r="A167" s="34"/>
      <c r="B167" s="35"/>
      <c r="C167" s="217" t="s">
        <v>218</v>
      </c>
      <c r="D167" s="217" t="s">
        <v>175</v>
      </c>
      <c r="E167" s="218" t="s">
        <v>219</v>
      </c>
      <c r="F167" s="219" t="s">
        <v>220</v>
      </c>
      <c r="G167" s="220" t="s">
        <v>221</v>
      </c>
      <c r="H167" s="221">
        <v>92.75</v>
      </c>
      <c r="I167" s="222"/>
      <c r="J167" s="223">
        <f>ROUND(I167*H167,2)</f>
        <v>0</v>
      </c>
      <c r="K167" s="219" t="s">
        <v>131</v>
      </c>
      <c r="L167" s="224"/>
      <c r="M167" s="225" t="s">
        <v>1</v>
      </c>
      <c r="N167" s="226" t="s">
        <v>42</v>
      </c>
      <c r="O167" s="71"/>
      <c r="P167" s="190">
        <f>O167*H167</f>
        <v>0</v>
      </c>
      <c r="Q167" s="190">
        <v>1</v>
      </c>
      <c r="R167" s="190">
        <f>Q167*H167</f>
        <v>92.75</v>
      </c>
      <c r="S167" s="190">
        <v>0</v>
      </c>
      <c r="T167" s="191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2" t="s">
        <v>163</v>
      </c>
      <c r="AT167" s="192" t="s">
        <v>175</v>
      </c>
      <c r="AU167" s="192" t="s">
        <v>84</v>
      </c>
      <c r="AY167" s="17" t="s">
        <v>125</v>
      </c>
      <c r="BE167" s="193">
        <f>IF(N167="základní",J167,0)</f>
        <v>0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17" t="s">
        <v>82</v>
      </c>
      <c r="BK167" s="193">
        <f>ROUND(I167*H167,2)</f>
        <v>0</v>
      </c>
      <c r="BL167" s="17" t="s">
        <v>132</v>
      </c>
      <c r="BM167" s="192" t="s">
        <v>222</v>
      </c>
    </row>
    <row r="168" spans="1:65" s="13" customFormat="1" ht="11.25">
      <c r="B168" s="194"/>
      <c r="C168" s="195"/>
      <c r="D168" s="196" t="s">
        <v>159</v>
      </c>
      <c r="E168" s="197" t="s">
        <v>1</v>
      </c>
      <c r="F168" s="198" t="s">
        <v>223</v>
      </c>
      <c r="G168" s="195"/>
      <c r="H168" s="199">
        <v>92.75</v>
      </c>
      <c r="I168" s="200"/>
      <c r="J168" s="195"/>
      <c r="K168" s="195"/>
      <c r="L168" s="201"/>
      <c r="M168" s="202"/>
      <c r="N168" s="203"/>
      <c r="O168" s="203"/>
      <c r="P168" s="203"/>
      <c r="Q168" s="203"/>
      <c r="R168" s="203"/>
      <c r="S168" s="203"/>
      <c r="T168" s="204"/>
      <c r="AT168" s="205" t="s">
        <v>159</v>
      </c>
      <c r="AU168" s="205" t="s">
        <v>84</v>
      </c>
      <c r="AV168" s="13" t="s">
        <v>84</v>
      </c>
      <c r="AW168" s="13" t="s">
        <v>34</v>
      </c>
      <c r="AX168" s="13" t="s">
        <v>82</v>
      </c>
      <c r="AY168" s="205" t="s">
        <v>125</v>
      </c>
    </row>
    <row r="169" spans="1:65" s="2" customFormat="1" ht="24.2" customHeight="1">
      <c r="A169" s="34"/>
      <c r="B169" s="35"/>
      <c r="C169" s="181" t="s">
        <v>224</v>
      </c>
      <c r="D169" s="181" t="s">
        <v>127</v>
      </c>
      <c r="E169" s="182" t="s">
        <v>225</v>
      </c>
      <c r="F169" s="183" t="s">
        <v>226</v>
      </c>
      <c r="G169" s="184" t="s">
        <v>157</v>
      </c>
      <c r="H169" s="185">
        <v>27.93</v>
      </c>
      <c r="I169" s="186"/>
      <c r="J169" s="187">
        <f>ROUND(I169*H169,2)</f>
        <v>0</v>
      </c>
      <c r="K169" s="183" t="s">
        <v>131</v>
      </c>
      <c r="L169" s="39"/>
      <c r="M169" s="188" t="s">
        <v>1</v>
      </c>
      <c r="N169" s="189" t="s">
        <v>42</v>
      </c>
      <c r="O169" s="71"/>
      <c r="P169" s="190">
        <f>O169*H169</f>
        <v>0</v>
      </c>
      <c r="Q169" s="190">
        <v>0</v>
      </c>
      <c r="R169" s="190">
        <f>Q169*H169</f>
        <v>0</v>
      </c>
      <c r="S169" s="190">
        <v>0</v>
      </c>
      <c r="T169" s="191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2" t="s">
        <v>132</v>
      </c>
      <c r="AT169" s="192" t="s">
        <v>127</v>
      </c>
      <c r="AU169" s="192" t="s">
        <v>84</v>
      </c>
      <c r="AY169" s="17" t="s">
        <v>125</v>
      </c>
      <c r="BE169" s="193">
        <f>IF(N169="základní",J169,0)</f>
        <v>0</v>
      </c>
      <c r="BF169" s="193">
        <f>IF(N169="snížená",J169,0)</f>
        <v>0</v>
      </c>
      <c r="BG169" s="193">
        <f>IF(N169="zákl. přenesená",J169,0)</f>
        <v>0</v>
      </c>
      <c r="BH169" s="193">
        <f>IF(N169="sníž. přenesená",J169,0)</f>
        <v>0</v>
      </c>
      <c r="BI169" s="193">
        <f>IF(N169="nulová",J169,0)</f>
        <v>0</v>
      </c>
      <c r="BJ169" s="17" t="s">
        <v>82</v>
      </c>
      <c r="BK169" s="193">
        <f>ROUND(I169*H169,2)</f>
        <v>0</v>
      </c>
      <c r="BL169" s="17" t="s">
        <v>132</v>
      </c>
      <c r="BM169" s="192" t="s">
        <v>227</v>
      </c>
    </row>
    <row r="170" spans="1:65" s="13" customFormat="1" ht="11.25">
      <c r="B170" s="194"/>
      <c r="C170" s="195"/>
      <c r="D170" s="196" t="s">
        <v>159</v>
      </c>
      <c r="E170" s="197" t="s">
        <v>1</v>
      </c>
      <c r="F170" s="198" t="s">
        <v>228</v>
      </c>
      <c r="G170" s="195"/>
      <c r="H170" s="199">
        <v>27.93</v>
      </c>
      <c r="I170" s="200"/>
      <c r="J170" s="195"/>
      <c r="K170" s="195"/>
      <c r="L170" s="201"/>
      <c r="M170" s="202"/>
      <c r="N170" s="203"/>
      <c r="O170" s="203"/>
      <c r="P170" s="203"/>
      <c r="Q170" s="203"/>
      <c r="R170" s="203"/>
      <c r="S170" s="203"/>
      <c r="T170" s="204"/>
      <c r="AT170" s="205" t="s">
        <v>159</v>
      </c>
      <c r="AU170" s="205" t="s">
        <v>84</v>
      </c>
      <c r="AV170" s="13" t="s">
        <v>84</v>
      </c>
      <c r="AW170" s="13" t="s">
        <v>34</v>
      </c>
      <c r="AX170" s="13" t="s">
        <v>82</v>
      </c>
      <c r="AY170" s="205" t="s">
        <v>125</v>
      </c>
    </row>
    <row r="171" spans="1:65" s="2" customFormat="1" ht="16.5" customHeight="1">
      <c r="A171" s="34"/>
      <c r="B171" s="35"/>
      <c r="C171" s="217" t="s">
        <v>7</v>
      </c>
      <c r="D171" s="217" t="s">
        <v>175</v>
      </c>
      <c r="E171" s="218" t="s">
        <v>229</v>
      </c>
      <c r="F171" s="219" t="s">
        <v>230</v>
      </c>
      <c r="G171" s="220" t="s">
        <v>221</v>
      </c>
      <c r="H171" s="221">
        <v>48.878</v>
      </c>
      <c r="I171" s="222"/>
      <c r="J171" s="223">
        <f>ROUND(I171*H171,2)</f>
        <v>0</v>
      </c>
      <c r="K171" s="219" t="s">
        <v>131</v>
      </c>
      <c r="L171" s="224"/>
      <c r="M171" s="225" t="s">
        <v>1</v>
      </c>
      <c r="N171" s="226" t="s">
        <v>42</v>
      </c>
      <c r="O171" s="71"/>
      <c r="P171" s="190">
        <f>O171*H171</f>
        <v>0</v>
      </c>
      <c r="Q171" s="190">
        <v>1</v>
      </c>
      <c r="R171" s="190">
        <f>Q171*H171</f>
        <v>48.878</v>
      </c>
      <c r="S171" s="190">
        <v>0</v>
      </c>
      <c r="T171" s="191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2" t="s">
        <v>163</v>
      </c>
      <c r="AT171" s="192" t="s">
        <v>175</v>
      </c>
      <c r="AU171" s="192" t="s">
        <v>84</v>
      </c>
      <c r="AY171" s="17" t="s">
        <v>125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17" t="s">
        <v>82</v>
      </c>
      <c r="BK171" s="193">
        <f>ROUND(I171*H171,2)</f>
        <v>0</v>
      </c>
      <c r="BL171" s="17" t="s">
        <v>132</v>
      </c>
      <c r="BM171" s="192" t="s">
        <v>231</v>
      </c>
    </row>
    <row r="172" spans="1:65" s="13" customFormat="1" ht="11.25">
      <c r="B172" s="194"/>
      <c r="C172" s="195"/>
      <c r="D172" s="196" t="s">
        <v>159</v>
      </c>
      <c r="E172" s="197" t="s">
        <v>1</v>
      </c>
      <c r="F172" s="198" t="s">
        <v>232</v>
      </c>
      <c r="G172" s="195"/>
      <c r="H172" s="199">
        <v>48.878</v>
      </c>
      <c r="I172" s="200"/>
      <c r="J172" s="195"/>
      <c r="K172" s="195"/>
      <c r="L172" s="201"/>
      <c r="M172" s="202"/>
      <c r="N172" s="203"/>
      <c r="O172" s="203"/>
      <c r="P172" s="203"/>
      <c r="Q172" s="203"/>
      <c r="R172" s="203"/>
      <c r="S172" s="203"/>
      <c r="T172" s="204"/>
      <c r="AT172" s="205" t="s">
        <v>159</v>
      </c>
      <c r="AU172" s="205" t="s">
        <v>84</v>
      </c>
      <c r="AV172" s="13" t="s">
        <v>84</v>
      </c>
      <c r="AW172" s="13" t="s">
        <v>34</v>
      </c>
      <c r="AX172" s="13" t="s">
        <v>82</v>
      </c>
      <c r="AY172" s="205" t="s">
        <v>125</v>
      </c>
    </row>
    <row r="173" spans="1:65" s="2" customFormat="1" ht="24.2" customHeight="1">
      <c r="A173" s="34"/>
      <c r="B173" s="35"/>
      <c r="C173" s="181" t="s">
        <v>233</v>
      </c>
      <c r="D173" s="181" t="s">
        <v>127</v>
      </c>
      <c r="E173" s="182" t="s">
        <v>234</v>
      </c>
      <c r="F173" s="183" t="s">
        <v>235</v>
      </c>
      <c r="G173" s="184" t="s">
        <v>130</v>
      </c>
      <c r="H173" s="185">
        <v>20</v>
      </c>
      <c r="I173" s="186"/>
      <c r="J173" s="187">
        <f>ROUND(I173*H173,2)</f>
        <v>0</v>
      </c>
      <c r="K173" s="183" t="s">
        <v>131</v>
      </c>
      <c r="L173" s="39"/>
      <c r="M173" s="188" t="s">
        <v>1</v>
      </c>
      <c r="N173" s="189" t="s">
        <v>42</v>
      </c>
      <c r="O173" s="71"/>
      <c r="P173" s="190">
        <f>O173*H173</f>
        <v>0</v>
      </c>
      <c r="Q173" s="190">
        <v>0</v>
      </c>
      <c r="R173" s="190">
        <f>Q173*H173</f>
        <v>0</v>
      </c>
      <c r="S173" s="190">
        <v>0</v>
      </c>
      <c r="T173" s="19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2" t="s">
        <v>132</v>
      </c>
      <c r="AT173" s="192" t="s">
        <v>127</v>
      </c>
      <c r="AU173" s="192" t="s">
        <v>84</v>
      </c>
      <c r="AY173" s="17" t="s">
        <v>125</v>
      </c>
      <c r="BE173" s="193">
        <f>IF(N173="základní",J173,0)</f>
        <v>0</v>
      </c>
      <c r="BF173" s="193">
        <f>IF(N173="snížená",J173,0)</f>
        <v>0</v>
      </c>
      <c r="BG173" s="193">
        <f>IF(N173="zákl. přenesená",J173,0)</f>
        <v>0</v>
      </c>
      <c r="BH173" s="193">
        <f>IF(N173="sníž. přenesená",J173,0)</f>
        <v>0</v>
      </c>
      <c r="BI173" s="193">
        <f>IF(N173="nulová",J173,0)</f>
        <v>0</v>
      </c>
      <c r="BJ173" s="17" t="s">
        <v>82</v>
      </c>
      <c r="BK173" s="193">
        <f>ROUND(I173*H173,2)</f>
        <v>0</v>
      </c>
      <c r="BL173" s="17" t="s">
        <v>132</v>
      </c>
      <c r="BM173" s="192" t="s">
        <v>236</v>
      </c>
    </row>
    <row r="174" spans="1:65" s="13" customFormat="1" ht="11.25">
      <c r="B174" s="194"/>
      <c r="C174" s="195"/>
      <c r="D174" s="196" t="s">
        <v>159</v>
      </c>
      <c r="E174" s="197" t="s">
        <v>1</v>
      </c>
      <c r="F174" s="198" t="s">
        <v>224</v>
      </c>
      <c r="G174" s="195"/>
      <c r="H174" s="199">
        <v>20</v>
      </c>
      <c r="I174" s="200"/>
      <c r="J174" s="195"/>
      <c r="K174" s="195"/>
      <c r="L174" s="201"/>
      <c r="M174" s="202"/>
      <c r="N174" s="203"/>
      <c r="O174" s="203"/>
      <c r="P174" s="203"/>
      <c r="Q174" s="203"/>
      <c r="R174" s="203"/>
      <c r="S174" s="203"/>
      <c r="T174" s="204"/>
      <c r="AT174" s="205" t="s">
        <v>159</v>
      </c>
      <c r="AU174" s="205" t="s">
        <v>84</v>
      </c>
      <c r="AV174" s="13" t="s">
        <v>84</v>
      </c>
      <c r="AW174" s="13" t="s">
        <v>34</v>
      </c>
      <c r="AX174" s="13" t="s">
        <v>82</v>
      </c>
      <c r="AY174" s="205" t="s">
        <v>125</v>
      </c>
    </row>
    <row r="175" spans="1:65" s="2" customFormat="1" ht="16.5" customHeight="1">
      <c r="A175" s="34"/>
      <c r="B175" s="35"/>
      <c r="C175" s="217" t="s">
        <v>237</v>
      </c>
      <c r="D175" s="217" t="s">
        <v>175</v>
      </c>
      <c r="E175" s="218" t="s">
        <v>238</v>
      </c>
      <c r="F175" s="219" t="s">
        <v>239</v>
      </c>
      <c r="G175" s="220" t="s">
        <v>221</v>
      </c>
      <c r="H175" s="221">
        <v>3.4</v>
      </c>
      <c r="I175" s="222"/>
      <c r="J175" s="223">
        <f>ROUND(I175*H175,2)</f>
        <v>0</v>
      </c>
      <c r="K175" s="219" t="s">
        <v>131</v>
      </c>
      <c r="L175" s="224"/>
      <c r="M175" s="225" t="s">
        <v>1</v>
      </c>
      <c r="N175" s="226" t="s">
        <v>42</v>
      </c>
      <c r="O175" s="71"/>
      <c r="P175" s="190">
        <f>O175*H175</f>
        <v>0</v>
      </c>
      <c r="Q175" s="190">
        <v>1</v>
      </c>
      <c r="R175" s="190">
        <f>Q175*H175</f>
        <v>3.4</v>
      </c>
      <c r="S175" s="190">
        <v>0</v>
      </c>
      <c r="T175" s="191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2" t="s">
        <v>163</v>
      </c>
      <c r="AT175" s="192" t="s">
        <v>175</v>
      </c>
      <c r="AU175" s="192" t="s">
        <v>84</v>
      </c>
      <c r="AY175" s="17" t="s">
        <v>125</v>
      </c>
      <c r="BE175" s="193">
        <f>IF(N175="základní",J175,0)</f>
        <v>0</v>
      </c>
      <c r="BF175" s="193">
        <f>IF(N175="snížená",J175,0)</f>
        <v>0</v>
      </c>
      <c r="BG175" s="193">
        <f>IF(N175="zákl. přenesená",J175,0)</f>
        <v>0</v>
      </c>
      <c r="BH175" s="193">
        <f>IF(N175="sníž. přenesená",J175,0)</f>
        <v>0</v>
      </c>
      <c r="BI175" s="193">
        <f>IF(N175="nulová",J175,0)</f>
        <v>0</v>
      </c>
      <c r="BJ175" s="17" t="s">
        <v>82</v>
      </c>
      <c r="BK175" s="193">
        <f>ROUND(I175*H175,2)</f>
        <v>0</v>
      </c>
      <c r="BL175" s="17" t="s">
        <v>132</v>
      </c>
      <c r="BM175" s="192" t="s">
        <v>240</v>
      </c>
    </row>
    <row r="176" spans="1:65" s="13" customFormat="1" ht="11.25">
      <c r="B176" s="194"/>
      <c r="C176" s="195"/>
      <c r="D176" s="196" t="s">
        <v>159</v>
      </c>
      <c r="E176" s="197" t="s">
        <v>1</v>
      </c>
      <c r="F176" s="198" t="s">
        <v>241</v>
      </c>
      <c r="G176" s="195"/>
      <c r="H176" s="199">
        <v>3.4</v>
      </c>
      <c r="I176" s="200"/>
      <c r="J176" s="195"/>
      <c r="K176" s="195"/>
      <c r="L176" s="201"/>
      <c r="M176" s="202"/>
      <c r="N176" s="203"/>
      <c r="O176" s="203"/>
      <c r="P176" s="203"/>
      <c r="Q176" s="203"/>
      <c r="R176" s="203"/>
      <c r="S176" s="203"/>
      <c r="T176" s="204"/>
      <c r="AT176" s="205" t="s">
        <v>159</v>
      </c>
      <c r="AU176" s="205" t="s">
        <v>84</v>
      </c>
      <c r="AV176" s="13" t="s">
        <v>84</v>
      </c>
      <c r="AW176" s="13" t="s">
        <v>34</v>
      </c>
      <c r="AX176" s="13" t="s">
        <v>82</v>
      </c>
      <c r="AY176" s="205" t="s">
        <v>125</v>
      </c>
    </row>
    <row r="177" spans="1:65" s="2" customFormat="1" ht="24.2" customHeight="1">
      <c r="A177" s="34"/>
      <c r="B177" s="35"/>
      <c r="C177" s="181" t="s">
        <v>242</v>
      </c>
      <c r="D177" s="181" t="s">
        <v>127</v>
      </c>
      <c r="E177" s="182" t="s">
        <v>243</v>
      </c>
      <c r="F177" s="183" t="s">
        <v>244</v>
      </c>
      <c r="G177" s="184" t="s">
        <v>130</v>
      </c>
      <c r="H177" s="185">
        <v>20</v>
      </c>
      <c r="I177" s="186"/>
      <c r="J177" s="187">
        <f>ROUND(I177*H177,2)</f>
        <v>0</v>
      </c>
      <c r="K177" s="183" t="s">
        <v>131</v>
      </c>
      <c r="L177" s="39"/>
      <c r="M177" s="188" t="s">
        <v>1</v>
      </c>
      <c r="N177" s="189" t="s">
        <v>42</v>
      </c>
      <c r="O177" s="71"/>
      <c r="P177" s="190">
        <f>O177*H177</f>
        <v>0</v>
      </c>
      <c r="Q177" s="190">
        <v>0</v>
      </c>
      <c r="R177" s="190">
        <f>Q177*H177</f>
        <v>0</v>
      </c>
      <c r="S177" s="190">
        <v>0</v>
      </c>
      <c r="T177" s="191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2" t="s">
        <v>132</v>
      </c>
      <c r="AT177" s="192" t="s">
        <v>127</v>
      </c>
      <c r="AU177" s="192" t="s">
        <v>84</v>
      </c>
      <c r="AY177" s="17" t="s">
        <v>125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17" t="s">
        <v>82</v>
      </c>
      <c r="BK177" s="193">
        <f>ROUND(I177*H177,2)</f>
        <v>0</v>
      </c>
      <c r="BL177" s="17" t="s">
        <v>132</v>
      </c>
      <c r="BM177" s="192" t="s">
        <v>245</v>
      </c>
    </row>
    <row r="178" spans="1:65" s="2" customFormat="1" ht="16.5" customHeight="1">
      <c r="A178" s="34"/>
      <c r="B178" s="35"/>
      <c r="C178" s="217" t="s">
        <v>246</v>
      </c>
      <c r="D178" s="217" t="s">
        <v>175</v>
      </c>
      <c r="E178" s="218" t="s">
        <v>247</v>
      </c>
      <c r="F178" s="219" t="s">
        <v>248</v>
      </c>
      <c r="G178" s="220" t="s">
        <v>249</v>
      </c>
      <c r="H178" s="221">
        <v>0.4</v>
      </c>
      <c r="I178" s="222"/>
      <c r="J178" s="223">
        <f>ROUND(I178*H178,2)</f>
        <v>0</v>
      </c>
      <c r="K178" s="219" t="s">
        <v>131</v>
      </c>
      <c r="L178" s="224"/>
      <c r="M178" s="225" t="s">
        <v>1</v>
      </c>
      <c r="N178" s="226" t="s">
        <v>42</v>
      </c>
      <c r="O178" s="71"/>
      <c r="P178" s="190">
        <f>O178*H178</f>
        <v>0</v>
      </c>
      <c r="Q178" s="190">
        <v>1E-3</v>
      </c>
      <c r="R178" s="190">
        <f>Q178*H178</f>
        <v>4.0000000000000002E-4</v>
      </c>
      <c r="S178" s="190">
        <v>0</v>
      </c>
      <c r="T178" s="191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2" t="s">
        <v>163</v>
      </c>
      <c r="AT178" s="192" t="s">
        <v>175</v>
      </c>
      <c r="AU178" s="192" t="s">
        <v>84</v>
      </c>
      <c r="AY178" s="17" t="s">
        <v>125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17" t="s">
        <v>82</v>
      </c>
      <c r="BK178" s="193">
        <f>ROUND(I178*H178,2)</f>
        <v>0</v>
      </c>
      <c r="BL178" s="17" t="s">
        <v>132</v>
      </c>
      <c r="BM178" s="192" t="s">
        <v>250</v>
      </c>
    </row>
    <row r="179" spans="1:65" s="13" customFormat="1" ht="11.25">
      <c r="B179" s="194"/>
      <c r="C179" s="195"/>
      <c r="D179" s="196" t="s">
        <v>159</v>
      </c>
      <c r="E179" s="195"/>
      <c r="F179" s="198" t="s">
        <v>251</v>
      </c>
      <c r="G179" s="195"/>
      <c r="H179" s="199">
        <v>0.4</v>
      </c>
      <c r="I179" s="200"/>
      <c r="J179" s="195"/>
      <c r="K179" s="195"/>
      <c r="L179" s="201"/>
      <c r="M179" s="202"/>
      <c r="N179" s="203"/>
      <c r="O179" s="203"/>
      <c r="P179" s="203"/>
      <c r="Q179" s="203"/>
      <c r="R179" s="203"/>
      <c r="S179" s="203"/>
      <c r="T179" s="204"/>
      <c r="AT179" s="205" t="s">
        <v>159</v>
      </c>
      <c r="AU179" s="205" t="s">
        <v>84</v>
      </c>
      <c r="AV179" s="13" t="s">
        <v>84</v>
      </c>
      <c r="AW179" s="13" t="s">
        <v>4</v>
      </c>
      <c r="AX179" s="13" t="s">
        <v>82</v>
      </c>
      <c r="AY179" s="205" t="s">
        <v>125</v>
      </c>
    </row>
    <row r="180" spans="1:65" s="2" customFormat="1" ht="24.2" customHeight="1">
      <c r="A180" s="34"/>
      <c r="B180" s="35"/>
      <c r="C180" s="181" t="s">
        <v>252</v>
      </c>
      <c r="D180" s="181" t="s">
        <v>127</v>
      </c>
      <c r="E180" s="182" t="s">
        <v>253</v>
      </c>
      <c r="F180" s="183" t="s">
        <v>254</v>
      </c>
      <c r="G180" s="184" t="s">
        <v>130</v>
      </c>
      <c r="H180" s="185">
        <v>39.799999999999997</v>
      </c>
      <c r="I180" s="186"/>
      <c r="J180" s="187">
        <f>ROUND(I180*H180,2)</f>
        <v>0</v>
      </c>
      <c r="K180" s="183" t="s">
        <v>131</v>
      </c>
      <c r="L180" s="39"/>
      <c r="M180" s="188" t="s">
        <v>1</v>
      </c>
      <c r="N180" s="189" t="s">
        <v>42</v>
      </c>
      <c r="O180" s="71"/>
      <c r="P180" s="190">
        <f>O180*H180</f>
        <v>0</v>
      </c>
      <c r="Q180" s="190">
        <v>0</v>
      </c>
      <c r="R180" s="190">
        <f>Q180*H180</f>
        <v>0</v>
      </c>
      <c r="S180" s="190">
        <v>0</v>
      </c>
      <c r="T180" s="191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2" t="s">
        <v>132</v>
      </c>
      <c r="AT180" s="192" t="s">
        <v>127</v>
      </c>
      <c r="AU180" s="192" t="s">
        <v>84</v>
      </c>
      <c r="AY180" s="17" t="s">
        <v>125</v>
      </c>
      <c r="BE180" s="193">
        <f>IF(N180="základní",J180,0)</f>
        <v>0</v>
      </c>
      <c r="BF180" s="193">
        <f>IF(N180="snížená",J180,0)</f>
        <v>0</v>
      </c>
      <c r="BG180" s="193">
        <f>IF(N180="zákl. přenesená",J180,0)</f>
        <v>0</v>
      </c>
      <c r="BH180" s="193">
        <f>IF(N180="sníž. přenesená",J180,0)</f>
        <v>0</v>
      </c>
      <c r="BI180" s="193">
        <f>IF(N180="nulová",J180,0)</f>
        <v>0</v>
      </c>
      <c r="BJ180" s="17" t="s">
        <v>82</v>
      </c>
      <c r="BK180" s="193">
        <f>ROUND(I180*H180,2)</f>
        <v>0</v>
      </c>
      <c r="BL180" s="17" t="s">
        <v>132</v>
      </c>
      <c r="BM180" s="192" t="s">
        <v>255</v>
      </c>
    </row>
    <row r="181" spans="1:65" s="2" customFormat="1" ht="21.75" customHeight="1">
      <c r="A181" s="34"/>
      <c r="B181" s="35"/>
      <c r="C181" s="181" t="s">
        <v>256</v>
      </c>
      <c r="D181" s="181" t="s">
        <v>127</v>
      </c>
      <c r="E181" s="182" t="s">
        <v>257</v>
      </c>
      <c r="F181" s="183" t="s">
        <v>258</v>
      </c>
      <c r="G181" s="184" t="s">
        <v>130</v>
      </c>
      <c r="H181" s="185">
        <v>20</v>
      </c>
      <c r="I181" s="186"/>
      <c r="J181" s="187">
        <f>ROUND(I181*H181,2)</f>
        <v>0</v>
      </c>
      <c r="K181" s="183" t="s">
        <v>131</v>
      </c>
      <c r="L181" s="39"/>
      <c r="M181" s="188" t="s">
        <v>1</v>
      </c>
      <c r="N181" s="189" t="s">
        <v>42</v>
      </c>
      <c r="O181" s="71"/>
      <c r="P181" s="190">
        <f>O181*H181</f>
        <v>0</v>
      </c>
      <c r="Q181" s="190">
        <v>0</v>
      </c>
      <c r="R181" s="190">
        <f>Q181*H181</f>
        <v>0</v>
      </c>
      <c r="S181" s="190">
        <v>0</v>
      </c>
      <c r="T181" s="191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2" t="s">
        <v>132</v>
      </c>
      <c r="AT181" s="192" t="s">
        <v>127</v>
      </c>
      <c r="AU181" s="192" t="s">
        <v>84</v>
      </c>
      <c r="AY181" s="17" t="s">
        <v>125</v>
      </c>
      <c r="BE181" s="193">
        <f>IF(N181="základní",J181,0)</f>
        <v>0</v>
      </c>
      <c r="BF181" s="193">
        <f>IF(N181="snížená",J181,0)</f>
        <v>0</v>
      </c>
      <c r="BG181" s="193">
        <f>IF(N181="zákl. přenesená",J181,0)</f>
        <v>0</v>
      </c>
      <c r="BH181" s="193">
        <f>IF(N181="sníž. přenesená",J181,0)</f>
        <v>0</v>
      </c>
      <c r="BI181" s="193">
        <f>IF(N181="nulová",J181,0)</f>
        <v>0</v>
      </c>
      <c r="BJ181" s="17" t="s">
        <v>82</v>
      </c>
      <c r="BK181" s="193">
        <f>ROUND(I181*H181,2)</f>
        <v>0</v>
      </c>
      <c r="BL181" s="17" t="s">
        <v>132</v>
      </c>
      <c r="BM181" s="192" t="s">
        <v>259</v>
      </c>
    </row>
    <row r="182" spans="1:65" s="2" customFormat="1" ht="21.75" customHeight="1">
      <c r="A182" s="34"/>
      <c r="B182" s="35"/>
      <c r="C182" s="181" t="s">
        <v>260</v>
      </c>
      <c r="D182" s="181" t="s">
        <v>127</v>
      </c>
      <c r="E182" s="182" t="s">
        <v>261</v>
      </c>
      <c r="F182" s="183" t="s">
        <v>262</v>
      </c>
      <c r="G182" s="184" t="s">
        <v>130</v>
      </c>
      <c r="H182" s="185">
        <v>20</v>
      </c>
      <c r="I182" s="186"/>
      <c r="J182" s="187">
        <f>ROUND(I182*H182,2)</f>
        <v>0</v>
      </c>
      <c r="K182" s="183" t="s">
        <v>131</v>
      </c>
      <c r="L182" s="39"/>
      <c r="M182" s="188" t="s">
        <v>1</v>
      </c>
      <c r="N182" s="189" t="s">
        <v>42</v>
      </c>
      <c r="O182" s="71"/>
      <c r="P182" s="190">
        <f>O182*H182</f>
        <v>0</v>
      </c>
      <c r="Q182" s="190">
        <v>0</v>
      </c>
      <c r="R182" s="190">
        <f>Q182*H182</f>
        <v>0</v>
      </c>
      <c r="S182" s="190">
        <v>0</v>
      </c>
      <c r="T182" s="191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2" t="s">
        <v>263</v>
      </c>
      <c r="AT182" s="192" t="s">
        <v>127</v>
      </c>
      <c r="AU182" s="192" t="s">
        <v>84</v>
      </c>
      <c r="AY182" s="17" t="s">
        <v>125</v>
      </c>
      <c r="BE182" s="193">
        <f>IF(N182="základní",J182,0)</f>
        <v>0</v>
      </c>
      <c r="BF182" s="193">
        <f>IF(N182="snížená",J182,0)</f>
        <v>0</v>
      </c>
      <c r="BG182" s="193">
        <f>IF(N182="zákl. přenesená",J182,0)</f>
        <v>0</v>
      </c>
      <c r="BH182" s="193">
        <f>IF(N182="sníž. přenesená",J182,0)</f>
        <v>0</v>
      </c>
      <c r="BI182" s="193">
        <f>IF(N182="nulová",J182,0)</f>
        <v>0</v>
      </c>
      <c r="BJ182" s="17" t="s">
        <v>82</v>
      </c>
      <c r="BK182" s="193">
        <f>ROUND(I182*H182,2)</f>
        <v>0</v>
      </c>
      <c r="BL182" s="17" t="s">
        <v>263</v>
      </c>
      <c r="BM182" s="192" t="s">
        <v>264</v>
      </c>
    </row>
    <row r="183" spans="1:65" s="12" customFormat="1" ht="22.9" customHeight="1">
      <c r="B183" s="165"/>
      <c r="C183" s="166"/>
      <c r="D183" s="167" t="s">
        <v>76</v>
      </c>
      <c r="E183" s="179" t="s">
        <v>84</v>
      </c>
      <c r="F183" s="179" t="s">
        <v>265</v>
      </c>
      <c r="G183" s="166"/>
      <c r="H183" s="166"/>
      <c r="I183" s="169"/>
      <c r="J183" s="180">
        <f>BK183</f>
        <v>0</v>
      </c>
      <c r="K183" s="166"/>
      <c r="L183" s="171"/>
      <c r="M183" s="172"/>
      <c r="N183" s="173"/>
      <c r="O183" s="173"/>
      <c r="P183" s="174">
        <f>SUM(P184:P185)</f>
        <v>0</v>
      </c>
      <c r="Q183" s="173"/>
      <c r="R183" s="174">
        <f>SUM(R184:R185)</f>
        <v>3.9322592848899995E-2</v>
      </c>
      <c r="S183" s="173"/>
      <c r="T183" s="175">
        <f>SUM(T184:T185)</f>
        <v>0</v>
      </c>
      <c r="AR183" s="176" t="s">
        <v>82</v>
      </c>
      <c r="AT183" s="177" t="s">
        <v>76</v>
      </c>
      <c r="AU183" s="177" t="s">
        <v>82</v>
      </c>
      <c r="AY183" s="176" t="s">
        <v>125</v>
      </c>
      <c r="BK183" s="178">
        <f>SUM(BK184:BK185)</f>
        <v>0</v>
      </c>
    </row>
    <row r="184" spans="1:65" s="2" customFormat="1" ht="16.5" customHeight="1">
      <c r="A184" s="34"/>
      <c r="B184" s="35"/>
      <c r="C184" s="181" t="s">
        <v>266</v>
      </c>
      <c r="D184" s="181" t="s">
        <v>127</v>
      </c>
      <c r="E184" s="182" t="s">
        <v>267</v>
      </c>
      <c r="F184" s="183" t="s">
        <v>268</v>
      </c>
      <c r="G184" s="184" t="s">
        <v>221</v>
      </c>
      <c r="H184" s="185">
        <v>3.6999999999999998E-2</v>
      </c>
      <c r="I184" s="186"/>
      <c r="J184" s="187">
        <f>ROUND(I184*H184,2)</f>
        <v>0</v>
      </c>
      <c r="K184" s="183" t="s">
        <v>131</v>
      </c>
      <c r="L184" s="39"/>
      <c r="M184" s="188" t="s">
        <v>1</v>
      </c>
      <c r="N184" s="189" t="s">
        <v>42</v>
      </c>
      <c r="O184" s="71"/>
      <c r="P184" s="190">
        <f>O184*H184</f>
        <v>0</v>
      </c>
      <c r="Q184" s="190">
        <v>1.0627727796999999</v>
      </c>
      <c r="R184" s="190">
        <f>Q184*H184</f>
        <v>3.9322592848899995E-2</v>
      </c>
      <c r="S184" s="190">
        <v>0</v>
      </c>
      <c r="T184" s="191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2" t="s">
        <v>132</v>
      </c>
      <c r="AT184" s="192" t="s">
        <v>127</v>
      </c>
      <c r="AU184" s="192" t="s">
        <v>84</v>
      </c>
      <c r="AY184" s="17" t="s">
        <v>125</v>
      </c>
      <c r="BE184" s="193">
        <f>IF(N184="základní",J184,0)</f>
        <v>0</v>
      </c>
      <c r="BF184" s="193">
        <f>IF(N184="snížená",J184,0)</f>
        <v>0</v>
      </c>
      <c r="BG184" s="193">
        <f>IF(N184="zákl. přenesená",J184,0)</f>
        <v>0</v>
      </c>
      <c r="BH184" s="193">
        <f>IF(N184="sníž. přenesená",J184,0)</f>
        <v>0</v>
      </c>
      <c r="BI184" s="193">
        <f>IF(N184="nulová",J184,0)</f>
        <v>0</v>
      </c>
      <c r="BJ184" s="17" t="s">
        <v>82</v>
      </c>
      <c r="BK184" s="193">
        <f>ROUND(I184*H184,2)</f>
        <v>0</v>
      </c>
      <c r="BL184" s="17" t="s">
        <v>132</v>
      </c>
      <c r="BM184" s="192" t="s">
        <v>269</v>
      </c>
    </row>
    <row r="185" spans="1:65" s="13" customFormat="1" ht="11.25">
      <c r="B185" s="194"/>
      <c r="C185" s="195"/>
      <c r="D185" s="196" t="s">
        <v>159</v>
      </c>
      <c r="E185" s="197" t="s">
        <v>1</v>
      </c>
      <c r="F185" s="198" t="s">
        <v>270</v>
      </c>
      <c r="G185" s="195"/>
      <c r="H185" s="199">
        <v>3.6999999999999998E-2</v>
      </c>
      <c r="I185" s="200"/>
      <c r="J185" s="195"/>
      <c r="K185" s="195"/>
      <c r="L185" s="201"/>
      <c r="M185" s="202"/>
      <c r="N185" s="203"/>
      <c r="O185" s="203"/>
      <c r="P185" s="203"/>
      <c r="Q185" s="203"/>
      <c r="R185" s="203"/>
      <c r="S185" s="203"/>
      <c r="T185" s="204"/>
      <c r="AT185" s="205" t="s">
        <v>159</v>
      </c>
      <c r="AU185" s="205" t="s">
        <v>84</v>
      </c>
      <c r="AV185" s="13" t="s">
        <v>84</v>
      </c>
      <c r="AW185" s="13" t="s">
        <v>34</v>
      </c>
      <c r="AX185" s="13" t="s">
        <v>82</v>
      </c>
      <c r="AY185" s="205" t="s">
        <v>125</v>
      </c>
    </row>
    <row r="186" spans="1:65" s="12" customFormat="1" ht="22.9" customHeight="1">
      <c r="B186" s="165"/>
      <c r="C186" s="166"/>
      <c r="D186" s="167" t="s">
        <v>76</v>
      </c>
      <c r="E186" s="179" t="s">
        <v>132</v>
      </c>
      <c r="F186" s="179" t="s">
        <v>271</v>
      </c>
      <c r="G186" s="166"/>
      <c r="H186" s="166"/>
      <c r="I186" s="169"/>
      <c r="J186" s="180">
        <f>BK186</f>
        <v>0</v>
      </c>
      <c r="K186" s="166"/>
      <c r="L186" s="171"/>
      <c r="M186" s="172"/>
      <c r="N186" s="173"/>
      <c r="O186" s="173"/>
      <c r="P186" s="174">
        <f>SUM(P187:P199)</f>
        <v>0</v>
      </c>
      <c r="Q186" s="173"/>
      <c r="R186" s="174">
        <f>SUM(R187:R199)</f>
        <v>38.812978599999994</v>
      </c>
      <c r="S186" s="173"/>
      <c r="T186" s="175">
        <f>SUM(T187:T199)</f>
        <v>0</v>
      </c>
      <c r="AR186" s="176" t="s">
        <v>82</v>
      </c>
      <c r="AT186" s="177" t="s">
        <v>76</v>
      </c>
      <c r="AU186" s="177" t="s">
        <v>82</v>
      </c>
      <c r="AY186" s="176" t="s">
        <v>125</v>
      </c>
      <c r="BK186" s="178">
        <f>SUM(BK187:BK199)</f>
        <v>0</v>
      </c>
    </row>
    <row r="187" spans="1:65" s="2" customFormat="1" ht="24.2" customHeight="1">
      <c r="A187" s="34"/>
      <c r="B187" s="35"/>
      <c r="C187" s="181" t="s">
        <v>272</v>
      </c>
      <c r="D187" s="181" t="s">
        <v>127</v>
      </c>
      <c r="E187" s="182" t="s">
        <v>273</v>
      </c>
      <c r="F187" s="183" t="s">
        <v>274</v>
      </c>
      <c r="G187" s="184" t="s">
        <v>130</v>
      </c>
      <c r="H187" s="185">
        <v>83.2</v>
      </c>
      <c r="I187" s="186"/>
      <c r="J187" s="187">
        <f>ROUND(I187*H187,2)</f>
        <v>0</v>
      </c>
      <c r="K187" s="183" t="s">
        <v>131</v>
      </c>
      <c r="L187" s="39"/>
      <c r="M187" s="188" t="s">
        <v>1</v>
      </c>
      <c r="N187" s="189" t="s">
        <v>42</v>
      </c>
      <c r="O187" s="71"/>
      <c r="P187" s="190">
        <f>O187*H187</f>
        <v>0</v>
      </c>
      <c r="Q187" s="190">
        <v>0.21251999999999999</v>
      </c>
      <c r="R187" s="190">
        <f>Q187*H187</f>
        <v>17.681663999999998</v>
      </c>
      <c r="S187" s="190">
        <v>0</v>
      </c>
      <c r="T187" s="191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2" t="s">
        <v>132</v>
      </c>
      <c r="AT187" s="192" t="s">
        <v>127</v>
      </c>
      <c r="AU187" s="192" t="s">
        <v>84</v>
      </c>
      <c r="AY187" s="17" t="s">
        <v>125</v>
      </c>
      <c r="BE187" s="193">
        <f>IF(N187="základní",J187,0)</f>
        <v>0</v>
      </c>
      <c r="BF187" s="193">
        <f>IF(N187="snížená",J187,0)</f>
        <v>0</v>
      </c>
      <c r="BG187" s="193">
        <f>IF(N187="zákl. přenesená",J187,0)</f>
        <v>0</v>
      </c>
      <c r="BH187" s="193">
        <f>IF(N187="sníž. přenesená",J187,0)</f>
        <v>0</v>
      </c>
      <c r="BI187" s="193">
        <f>IF(N187="nulová",J187,0)</f>
        <v>0</v>
      </c>
      <c r="BJ187" s="17" t="s">
        <v>82</v>
      </c>
      <c r="BK187" s="193">
        <f>ROUND(I187*H187,2)</f>
        <v>0</v>
      </c>
      <c r="BL187" s="17" t="s">
        <v>132</v>
      </c>
      <c r="BM187" s="192" t="s">
        <v>275</v>
      </c>
    </row>
    <row r="188" spans="1:65" s="13" customFormat="1" ht="11.25">
      <c r="B188" s="194"/>
      <c r="C188" s="195"/>
      <c r="D188" s="196" t="s">
        <v>159</v>
      </c>
      <c r="E188" s="197" t="s">
        <v>1</v>
      </c>
      <c r="F188" s="198" t="s">
        <v>276</v>
      </c>
      <c r="G188" s="195"/>
      <c r="H188" s="199">
        <v>79.8</v>
      </c>
      <c r="I188" s="200"/>
      <c r="J188" s="195"/>
      <c r="K188" s="195"/>
      <c r="L188" s="201"/>
      <c r="M188" s="202"/>
      <c r="N188" s="203"/>
      <c r="O188" s="203"/>
      <c r="P188" s="203"/>
      <c r="Q188" s="203"/>
      <c r="R188" s="203"/>
      <c r="S188" s="203"/>
      <c r="T188" s="204"/>
      <c r="AT188" s="205" t="s">
        <v>159</v>
      </c>
      <c r="AU188" s="205" t="s">
        <v>84</v>
      </c>
      <c r="AV188" s="13" t="s">
        <v>84</v>
      </c>
      <c r="AW188" s="13" t="s">
        <v>34</v>
      </c>
      <c r="AX188" s="13" t="s">
        <v>77</v>
      </c>
      <c r="AY188" s="205" t="s">
        <v>125</v>
      </c>
    </row>
    <row r="189" spans="1:65" s="13" customFormat="1" ht="11.25">
      <c r="B189" s="194"/>
      <c r="C189" s="195"/>
      <c r="D189" s="196" t="s">
        <v>159</v>
      </c>
      <c r="E189" s="197" t="s">
        <v>1</v>
      </c>
      <c r="F189" s="198" t="s">
        <v>277</v>
      </c>
      <c r="G189" s="195"/>
      <c r="H189" s="199">
        <v>3.4</v>
      </c>
      <c r="I189" s="200"/>
      <c r="J189" s="195"/>
      <c r="K189" s="195"/>
      <c r="L189" s="201"/>
      <c r="M189" s="202"/>
      <c r="N189" s="203"/>
      <c r="O189" s="203"/>
      <c r="P189" s="203"/>
      <c r="Q189" s="203"/>
      <c r="R189" s="203"/>
      <c r="S189" s="203"/>
      <c r="T189" s="204"/>
      <c r="AT189" s="205" t="s">
        <v>159</v>
      </c>
      <c r="AU189" s="205" t="s">
        <v>84</v>
      </c>
      <c r="AV189" s="13" t="s">
        <v>84</v>
      </c>
      <c r="AW189" s="13" t="s">
        <v>34</v>
      </c>
      <c r="AX189" s="13" t="s">
        <v>77</v>
      </c>
      <c r="AY189" s="205" t="s">
        <v>125</v>
      </c>
    </row>
    <row r="190" spans="1:65" s="14" customFormat="1" ht="11.25">
      <c r="B190" s="206"/>
      <c r="C190" s="207"/>
      <c r="D190" s="196" t="s">
        <v>159</v>
      </c>
      <c r="E190" s="208" t="s">
        <v>1</v>
      </c>
      <c r="F190" s="209" t="s">
        <v>162</v>
      </c>
      <c r="G190" s="207"/>
      <c r="H190" s="210">
        <v>83.2</v>
      </c>
      <c r="I190" s="211"/>
      <c r="J190" s="207"/>
      <c r="K190" s="207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159</v>
      </c>
      <c r="AU190" s="216" t="s">
        <v>84</v>
      </c>
      <c r="AV190" s="14" t="s">
        <v>132</v>
      </c>
      <c r="AW190" s="14" t="s">
        <v>34</v>
      </c>
      <c r="AX190" s="14" t="s">
        <v>82</v>
      </c>
      <c r="AY190" s="216" t="s">
        <v>125</v>
      </c>
    </row>
    <row r="191" spans="1:65" s="2" customFormat="1" ht="24.2" customHeight="1">
      <c r="A191" s="34"/>
      <c r="B191" s="35"/>
      <c r="C191" s="181" t="s">
        <v>278</v>
      </c>
      <c r="D191" s="181" t="s">
        <v>127</v>
      </c>
      <c r="E191" s="182" t="s">
        <v>279</v>
      </c>
      <c r="F191" s="183" t="s">
        <v>280</v>
      </c>
      <c r="G191" s="184" t="s">
        <v>157</v>
      </c>
      <c r="H191" s="185">
        <v>7.98</v>
      </c>
      <c r="I191" s="186"/>
      <c r="J191" s="187">
        <f>ROUND(I191*H191,2)</f>
        <v>0</v>
      </c>
      <c r="K191" s="183" t="s">
        <v>131</v>
      </c>
      <c r="L191" s="39"/>
      <c r="M191" s="188" t="s">
        <v>1</v>
      </c>
      <c r="N191" s="189" t="s">
        <v>42</v>
      </c>
      <c r="O191" s="71"/>
      <c r="P191" s="190">
        <f>O191*H191</f>
        <v>0</v>
      </c>
      <c r="Q191" s="190">
        <v>1.8907700000000001</v>
      </c>
      <c r="R191" s="190">
        <f>Q191*H191</f>
        <v>15.088344600000001</v>
      </c>
      <c r="S191" s="190">
        <v>0</v>
      </c>
      <c r="T191" s="191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2" t="s">
        <v>132</v>
      </c>
      <c r="AT191" s="192" t="s">
        <v>127</v>
      </c>
      <c r="AU191" s="192" t="s">
        <v>84</v>
      </c>
      <c r="AY191" s="17" t="s">
        <v>125</v>
      </c>
      <c r="BE191" s="193">
        <f>IF(N191="základní",J191,0)</f>
        <v>0</v>
      </c>
      <c r="BF191" s="193">
        <f>IF(N191="snížená",J191,0)</f>
        <v>0</v>
      </c>
      <c r="BG191" s="193">
        <f>IF(N191="zákl. přenesená",J191,0)</f>
        <v>0</v>
      </c>
      <c r="BH191" s="193">
        <f>IF(N191="sníž. přenesená",J191,0)</f>
        <v>0</v>
      </c>
      <c r="BI191" s="193">
        <f>IF(N191="nulová",J191,0)</f>
        <v>0</v>
      </c>
      <c r="BJ191" s="17" t="s">
        <v>82</v>
      </c>
      <c r="BK191" s="193">
        <f>ROUND(I191*H191,2)</f>
        <v>0</v>
      </c>
      <c r="BL191" s="17" t="s">
        <v>132</v>
      </c>
      <c r="BM191" s="192" t="s">
        <v>281</v>
      </c>
    </row>
    <row r="192" spans="1:65" s="13" customFormat="1" ht="11.25">
      <c r="B192" s="194"/>
      <c r="C192" s="195"/>
      <c r="D192" s="196" t="s">
        <v>159</v>
      </c>
      <c r="E192" s="197" t="s">
        <v>1</v>
      </c>
      <c r="F192" s="198" t="s">
        <v>282</v>
      </c>
      <c r="G192" s="195"/>
      <c r="H192" s="199">
        <v>7.98</v>
      </c>
      <c r="I192" s="200"/>
      <c r="J192" s="195"/>
      <c r="K192" s="195"/>
      <c r="L192" s="201"/>
      <c r="M192" s="202"/>
      <c r="N192" s="203"/>
      <c r="O192" s="203"/>
      <c r="P192" s="203"/>
      <c r="Q192" s="203"/>
      <c r="R192" s="203"/>
      <c r="S192" s="203"/>
      <c r="T192" s="204"/>
      <c r="AT192" s="205" t="s">
        <v>159</v>
      </c>
      <c r="AU192" s="205" t="s">
        <v>84</v>
      </c>
      <c r="AV192" s="13" t="s">
        <v>84</v>
      </c>
      <c r="AW192" s="13" t="s">
        <v>34</v>
      </c>
      <c r="AX192" s="13" t="s">
        <v>82</v>
      </c>
      <c r="AY192" s="205" t="s">
        <v>125</v>
      </c>
    </row>
    <row r="193" spans="1:65" s="2" customFormat="1" ht="24.2" customHeight="1">
      <c r="A193" s="34"/>
      <c r="B193" s="35"/>
      <c r="C193" s="181" t="s">
        <v>283</v>
      </c>
      <c r="D193" s="181" t="s">
        <v>127</v>
      </c>
      <c r="E193" s="182" t="s">
        <v>284</v>
      </c>
      <c r="F193" s="183" t="s">
        <v>285</v>
      </c>
      <c r="G193" s="184" t="s">
        <v>157</v>
      </c>
      <c r="H193" s="185">
        <v>2.0249999999999999</v>
      </c>
      <c r="I193" s="186"/>
      <c r="J193" s="187">
        <f>ROUND(I193*H193,2)</f>
        <v>0</v>
      </c>
      <c r="K193" s="183" t="s">
        <v>131</v>
      </c>
      <c r="L193" s="39"/>
      <c r="M193" s="188" t="s">
        <v>1</v>
      </c>
      <c r="N193" s="189" t="s">
        <v>42</v>
      </c>
      <c r="O193" s="71"/>
      <c r="P193" s="190">
        <f>O193*H193</f>
        <v>0</v>
      </c>
      <c r="Q193" s="190">
        <v>2.234</v>
      </c>
      <c r="R193" s="190">
        <f>Q193*H193</f>
        <v>4.5238499999999995</v>
      </c>
      <c r="S193" s="190">
        <v>0</v>
      </c>
      <c r="T193" s="191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2" t="s">
        <v>132</v>
      </c>
      <c r="AT193" s="192" t="s">
        <v>127</v>
      </c>
      <c r="AU193" s="192" t="s">
        <v>84</v>
      </c>
      <c r="AY193" s="17" t="s">
        <v>125</v>
      </c>
      <c r="BE193" s="193">
        <f>IF(N193="základní",J193,0)</f>
        <v>0</v>
      </c>
      <c r="BF193" s="193">
        <f>IF(N193="snížená",J193,0)</f>
        <v>0</v>
      </c>
      <c r="BG193" s="193">
        <f>IF(N193="zákl. přenesená",J193,0)</f>
        <v>0</v>
      </c>
      <c r="BH193" s="193">
        <f>IF(N193="sníž. přenesená",J193,0)</f>
        <v>0</v>
      </c>
      <c r="BI193" s="193">
        <f>IF(N193="nulová",J193,0)</f>
        <v>0</v>
      </c>
      <c r="BJ193" s="17" t="s">
        <v>82</v>
      </c>
      <c r="BK193" s="193">
        <f>ROUND(I193*H193,2)</f>
        <v>0</v>
      </c>
      <c r="BL193" s="17" t="s">
        <v>132</v>
      </c>
      <c r="BM193" s="192" t="s">
        <v>286</v>
      </c>
    </row>
    <row r="194" spans="1:65" s="13" customFormat="1" ht="11.25">
      <c r="B194" s="194"/>
      <c r="C194" s="195"/>
      <c r="D194" s="196" t="s">
        <v>159</v>
      </c>
      <c r="E194" s="197" t="s">
        <v>1</v>
      </c>
      <c r="F194" s="198" t="s">
        <v>287</v>
      </c>
      <c r="G194" s="195"/>
      <c r="H194" s="199">
        <v>0.97199999999999998</v>
      </c>
      <c r="I194" s="200"/>
      <c r="J194" s="195"/>
      <c r="K194" s="195"/>
      <c r="L194" s="201"/>
      <c r="M194" s="202"/>
      <c r="N194" s="203"/>
      <c r="O194" s="203"/>
      <c r="P194" s="203"/>
      <c r="Q194" s="203"/>
      <c r="R194" s="203"/>
      <c r="S194" s="203"/>
      <c r="T194" s="204"/>
      <c r="AT194" s="205" t="s">
        <v>159</v>
      </c>
      <c r="AU194" s="205" t="s">
        <v>84</v>
      </c>
      <c r="AV194" s="13" t="s">
        <v>84</v>
      </c>
      <c r="AW194" s="13" t="s">
        <v>34</v>
      </c>
      <c r="AX194" s="13" t="s">
        <v>77</v>
      </c>
      <c r="AY194" s="205" t="s">
        <v>125</v>
      </c>
    </row>
    <row r="195" spans="1:65" s="13" customFormat="1" ht="11.25">
      <c r="B195" s="194"/>
      <c r="C195" s="195"/>
      <c r="D195" s="196" t="s">
        <v>159</v>
      </c>
      <c r="E195" s="197" t="s">
        <v>1</v>
      </c>
      <c r="F195" s="198" t="s">
        <v>288</v>
      </c>
      <c r="G195" s="195"/>
      <c r="H195" s="199">
        <v>0.64800000000000002</v>
      </c>
      <c r="I195" s="200"/>
      <c r="J195" s="195"/>
      <c r="K195" s="195"/>
      <c r="L195" s="201"/>
      <c r="M195" s="202"/>
      <c r="N195" s="203"/>
      <c r="O195" s="203"/>
      <c r="P195" s="203"/>
      <c r="Q195" s="203"/>
      <c r="R195" s="203"/>
      <c r="S195" s="203"/>
      <c r="T195" s="204"/>
      <c r="AT195" s="205" t="s">
        <v>159</v>
      </c>
      <c r="AU195" s="205" t="s">
        <v>84</v>
      </c>
      <c r="AV195" s="13" t="s">
        <v>84</v>
      </c>
      <c r="AW195" s="13" t="s">
        <v>34</v>
      </c>
      <c r="AX195" s="13" t="s">
        <v>77</v>
      </c>
      <c r="AY195" s="205" t="s">
        <v>125</v>
      </c>
    </row>
    <row r="196" spans="1:65" s="13" customFormat="1" ht="11.25">
      <c r="B196" s="194"/>
      <c r="C196" s="195"/>
      <c r="D196" s="196" t="s">
        <v>159</v>
      </c>
      <c r="E196" s="197" t="s">
        <v>1</v>
      </c>
      <c r="F196" s="198" t="s">
        <v>289</v>
      </c>
      <c r="G196" s="195"/>
      <c r="H196" s="199">
        <v>0.40500000000000003</v>
      </c>
      <c r="I196" s="200"/>
      <c r="J196" s="195"/>
      <c r="K196" s="195"/>
      <c r="L196" s="201"/>
      <c r="M196" s="202"/>
      <c r="N196" s="203"/>
      <c r="O196" s="203"/>
      <c r="P196" s="203"/>
      <c r="Q196" s="203"/>
      <c r="R196" s="203"/>
      <c r="S196" s="203"/>
      <c r="T196" s="204"/>
      <c r="AT196" s="205" t="s">
        <v>159</v>
      </c>
      <c r="AU196" s="205" t="s">
        <v>84</v>
      </c>
      <c r="AV196" s="13" t="s">
        <v>84</v>
      </c>
      <c r="AW196" s="13" t="s">
        <v>34</v>
      </c>
      <c r="AX196" s="13" t="s">
        <v>77</v>
      </c>
      <c r="AY196" s="205" t="s">
        <v>125</v>
      </c>
    </row>
    <row r="197" spans="1:65" s="14" customFormat="1" ht="11.25">
      <c r="B197" s="206"/>
      <c r="C197" s="207"/>
      <c r="D197" s="196" t="s">
        <v>159</v>
      </c>
      <c r="E197" s="208" t="s">
        <v>1</v>
      </c>
      <c r="F197" s="209" t="s">
        <v>162</v>
      </c>
      <c r="G197" s="207"/>
      <c r="H197" s="210">
        <v>2.0249999999999999</v>
      </c>
      <c r="I197" s="211"/>
      <c r="J197" s="207"/>
      <c r="K197" s="207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159</v>
      </c>
      <c r="AU197" s="216" t="s">
        <v>84</v>
      </c>
      <c r="AV197" s="14" t="s">
        <v>132</v>
      </c>
      <c r="AW197" s="14" t="s">
        <v>34</v>
      </c>
      <c r="AX197" s="14" t="s">
        <v>82</v>
      </c>
      <c r="AY197" s="216" t="s">
        <v>125</v>
      </c>
    </row>
    <row r="198" spans="1:65" s="2" customFormat="1" ht="21.75" customHeight="1">
      <c r="A198" s="34"/>
      <c r="B198" s="35"/>
      <c r="C198" s="181" t="s">
        <v>290</v>
      </c>
      <c r="D198" s="181" t="s">
        <v>127</v>
      </c>
      <c r="E198" s="182" t="s">
        <v>291</v>
      </c>
      <c r="F198" s="183" t="s">
        <v>292</v>
      </c>
      <c r="G198" s="184" t="s">
        <v>157</v>
      </c>
      <c r="H198" s="185">
        <v>0.68</v>
      </c>
      <c r="I198" s="186"/>
      <c r="J198" s="187">
        <f>ROUND(I198*H198,2)</f>
        <v>0</v>
      </c>
      <c r="K198" s="183" t="s">
        <v>131</v>
      </c>
      <c r="L198" s="39"/>
      <c r="M198" s="188" t="s">
        <v>1</v>
      </c>
      <c r="N198" s="189" t="s">
        <v>42</v>
      </c>
      <c r="O198" s="71"/>
      <c r="P198" s="190">
        <f>O198*H198</f>
        <v>0</v>
      </c>
      <c r="Q198" s="190">
        <v>2.234</v>
      </c>
      <c r="R198" s="190">
        <f>Q198*H198</f>
        <v>1.51912</v>
      </c>
      <c r="S198" s="190">
        <v>0</v>
      </c>
      <c r="T198" s="191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2" t="s">
        <v>132</v>
      </c>
      <c r="AT198" s="192" t="s">
        <v>127</v>
      </c>
      <c r="AU198" s="192" t="s">
        <v>84</v>
      </c>
      <c r="AY198" s="17" t="s">
        <v>125</v>
      </c>
      <c r="BE198" s="193">
        <f>IF(N198="základní",J198,0)</f>
        <v>0</v>
      </c>
      <c r="BF198" s="193">
        <f>IF(N198="snížená",J198,0)</f>
        <v>0</v>
      </c>
      <c r="BG198" s="193">
        <f>IF(N198="zákl. přenesená",J198,0)</f>
        <v>0</v>
      </c>
      <c r="BH198" s="193">
        <f>IF(N198="sníž. přenesená",J198,0)</f>
        <v>0</v>
      </c>
      <c r="BI198" s="193">
        <f>IF(N198="nulová",J198,0)</f>
        <v>0</v>
      </c>
      <c r="BJ198" s="17" t="s">
        <v>82</v>
      </c>
      <c r="BK198" s="193">
        <f>ROUND(I198*H198,2)</f>
        <v>0</v>
      </c>
      <c r="BL198" s="17" t="s">
        <v>132</v>
      </c>
      <c r="BM198" s="192" t="s">
        <v>293</v>
      </c>
    </row>
    <row r="199" spans="1:65" s="13" customFormat="1" ht="11.25">
      <c r="B199" s="194"/>
      <c r="C199" s="195"/>
      <c r="D199" s="196" t="s">
        <v>159</v>
      </c>
      <c r="E199" s="197" t="s">
        <v>1</v>
      </c>
      <c r="F199" s="198" t="s">
        <v>294</v>
      </c>
      <c r="G199" s="195"/>
      <c r="H199" s="199">
        <v>0.68</v>
      </c>
      <c r="I199" s="200"/>
      <c r="J199" s="195"/>
      <c r="K199" s="195"/>
      <c r="L199" s="201"/>
      <c r="M199" s="202"/>
      <c r="N199" s="203"/>
      <c r="O199" s="203"/>
      <c r="P199" s="203"/>
      <c r="Q199" s="203"/>
      <c r="R199" s="203"/>
      <c r="S199" s="203"/>
      <c r="T199" s="204"/>
      <c r="AT199" s="205" t="s">
        <v>159</v>
      </c>
      <c r="AU199" s="205" t="s">
        <v>84</v>
      </c>
      <c r="AV199" s="13" t="s">
        <v>84</v>
      </c>
      <c r="AW199" s="13" t="s">
        <v>34</v>
      </c>
      <c r="AX199" s="13" t="s">
        <v>82</v>
      </c>
      <c r="AY199" s="205" t="s">
        <v>125</v>
      </c>
    </row>
    <row r="200" spans="1:65" s="12" customFormat="1" ht="22.9" customHeight="1">
      <c r="B200" s="165"/>
      <c r="C200" s="166"/>
      <c r="D200" s="167" t="s">
        <v>76</v>
      </c>
      <c r="E200" s="179" t="s">
        <v>144</v>
      </c>
      <c r="F200" s="179" t="s">
        <v>295</v>
      </c>
      <c r="G200" s="166"/>
      <c r="H200" s="166"/>
      <c r="I200" s="169"/>
      <c r="J200" s="180">
        <f>BK200</f>
        <v>0</v>
      </c>
      <c r="K200" s="166"/>
      <c r="L200" s="171"/>
      <c r="M200" s="172"/>
      <c r="N200" s="173"/>
      <c r="O200" s="173"/>
      <c r="P200" s="174">
        <f>SUM(P201:P208)</f>
        <v>0</v>
      </c>
      <c r="Q200" s="173"/>
      <c r="R200" s="174">
        <f>SUM(R201:R208)</f>
        <v>41.931687999999994</v>
      </c>
      <c r="S200" s="173"/>
      <c r="T200" s="175">
        <f>SUM(T201:T208)</f>
        <v>0</v>
      </c>
      <c r="AR200" s="176" t="s">
        <v>82</v>
      </c>
      <c r="AT200" s="177" t="s">
        <v>76</v>
      </c>
      <c r="AU200" s="177" t="s">
        <v>82</v>
      </c>
      <c r="AY200" s="176" t="s">
        <v>125</v>
      </c>
      <c r="BK200" s="178">
        <f>SUM(BK201:BK208)</f>
        <v>0</v>
      </c>
    </row>
    <row r="201" spans="1:65" s="2" customFormat="1" ht="16.5" customHeight="1">
      <c r="A201" s="34"/>
      <c r="B201" s="35"/>
      <c r="C201" s="181" t="s">
        <v>296</v>
      </c>
      <c r="D201" s="181" t="s">
        <v>127</v>
      </c>
      <c r="E201" s="182" t="s">
        <v>297</v>
      </c>
      <c r="F201" s="183" t="s">
        <v>298</v>
      </c>
      <c r="G201" s="184" t="s">
        <v>130</v>
      </c>
      <c r="H201" s="185">
        <v>39.799999999999997</v>
      </c>
      <c r="I201" s="186"/>
      <c r="J201" s="187">
        <f>ROUND(I201*H201,2)</f>
        <v>0</v>
      </c>
      <c r="K201" s="183" t="s">
        <v>131</v>
      </c>
      <c r="L201" s="39"/>
      <c r="M201" s="188" t="s">
        <v>1</v>
      </c>
      <c r="N201" s="189" t="s">
        <v>42</v>
      </c>
      <c r="O201" s="71"/>
      <c r="P201" s="190">
        <f>O201*H201</f>
        <v>0</v>
      </c>
      <c r="Q201" s="190">
        <v>0.69</v>
      </c>
      <c r="R201" s="190">
        <f>Q201*H201</f>
        <v>27.461999999999996</v>
      </c>
      <c r="S201" s="190">
        <v>0</v>
      </c>
      <c r="T201" s="191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2" t="s">
        <v>132</v>
      </c>
      <c r="AT201" s="192" t="s">
        <v>127</v>
      </c>
      <c r="AU201" s="192" t="s">
        <v>84</v>
      </c>
      <c r="AY201" s="17" t="s">
        <v>125</v>
      </c>
      <c r="BE201" s="193">
        <f>IF(N201="základní",J201,0)</f>
        <v>0</v>
      </c>
      <c r="BF201" s="193">
        <f>IF(N201="snížená",J201,0)</f>
        <v>0</v>
      </c>
      <c r="BG201" s="193">
        <f>IF(N201="zákl. přenesená",J201,0)</f>
        <v>0</v>
      </c>
      <c r="BH201" s="193">
        <f>IF(N201="sníž. přenesená",J201,0)</f>
        <v>0</v>
      </c>
      <c r="BI201" s="193">
        <f>IF(N201="nulová",J201,0)</f>
        <v>0</v>
      </c>
      <c r="BJ201" s="17" t="s">
        <v>82</v>
      </c>
      <c r="BK201" s="193">
        <f>ROUND(I201*H201,2)</f>
        <v>0</v>
      </c>
      <c r="BL201" s="17" t="s">
        <v>132</v>
      </c>
      <c r="BM201" s="192" t="s">
        <v>299</v>
      </c>
    </row>
    <row r="202" spans="1:65" s="13" customFormat="1" ht="11.25">
      <c r="B202" s="194"/>
      <c r="C202" s="195"/>
      <c r="D202" s="196" t="s">
        <v>159</v>
      </c>
      <c r="E202" s="197" t="s">
        <v>1</v>
      </c>
      <c r="F202" s="198" t="s">
        <v>300</v>
      </c>
      <c r="G202" s="195"/>
      <c r="H202" s="199">
        <v>39.799999999999997</v>
      </c>
      <c r="I202" s="200"/>
      <c r="J202" s="195"/>
      <c r="K202" s="195"/>
      <c r="L202" s="201"/>
      <c r="M202" s="202"/>
      <c r="N202" s="203"/>
      <c r="O202" s="203"/>
      <c r="P202" s="203"/>
      <c r="Q202" s="203"/>
      <c r="R202" s="203"/>
      <c r="S202" s="203"/>
      <c r="T202" s="204"/>
      <c r="AT202" s="205" t="s">
        <v>159</v>
      </c>
      <c r="AU202" s="205" t="s">
        <v>84</v>
      </c>
      <c r="AV202" s="13" t="s">
        <v>84</v>
      </c>
      <c r="AW202" s="13" t="s">
        <v>34</v>
      </c>
      <c r="AX202" s="13" t="s">
        <v>82</v>
      </c>
      <c r="AY202" s="205" t="s">
        <v>125</v>
      </c>
    </row>
    <row r="203" spans="1:65" s="2" customFormat="1" ht="24.2" customHeight="1">
      <c r="A203" s="34"/>
      <c r="B203" s="35"/>
      <c r="C203" s="181" t="s">
        <v>301</v>
      </c>
      <c r="D203" s="181" t="s">
        <v>127</v>
      </c>
      <c r="E203" s="182" t="s">
        <v>302</v>
      </c>
      <c r="F203" s="183" t="s">
        <v>303</v>
      </c>
      <c r="G203" s="184" t="s">
        <v>130</v>
      </c>
      <c r="H203" s="185">
        <v>39.799999999999997</v>
      </c>
      <c r="I203" s="186"/>
      <c r="J203" s="187">
        <f>ROUND(I203*H203,2)</f>
        <v>0</v>
      </c>
      <c r="K203" s="183" t="s">
        <v>131</v>
      </c>
      <c r="L203" s="39"/>
      <c r="M203" s="188" t="s">
        <v>1</v>
      </c>
      <c r="N203" s="189" t="s">
        <v>42</v>
      </c>
      <c r="O203" s="71"/>
      <c r="P203" s="190">
        <f>O203*H203</f>
        <v>0</v>
      </c>
      <c r="Q203" s="190">
        <v>5.1000000000000004E-4</v>
      </c>
      <c r="R203" s="190">
        <f>Q203*H203</f>
        <v>2.0298E-2</v>
      </c>
      <c r="S203" s="190">
        <v>0</v>
      </c>
      <c r="T203" s="191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2" t="s">
        <v>132</v>
      </c>
      <c r="AT203" s="192" t="s">
        <v>127</v>
      </c>
      <c r="AU203" s="192" t="s">
        <v>84</v>
      </c>
      <c r="AY203" s="17" t="s">
        <v>125</v>
      </c>
      <c r="BE203" s="193">
        <f>IF(N203="základní",J203,0)</f>
        <v>0</v>
      </c>
      <c r="BF203" s="193">
        <f>IF(N203="snížená",J203,0)</f>
        <v>0</v>
      </c>
      <c r="BG203" s="193">
        <f>IF(N203="zákl. přenesená",J203,0)</f>
        <v>0</v>
      </c>
      <c r="BH203" s="193">
        <f>IF(N203="sníž. přenesená",J203,0)</f>
        <v>0</v>
      </c>
      <c r="BI203" s="193">
        <f>IF(N203="nulová",J203,0)</f>
        <v>0</v>
      </c>
      <c r="BJ203" s="17" t="s">
        <v>82</v>
      </c>
      <c r="BK203" s="193">
        <f>ROUND(I203*H203,2)</f>
        <v>0</v>
      </c>
      <c r="BL203" s="17" t="s">
        <v>132</v>
      </c>
      <c r="BM203" s="192" t="s">
        <v>304</v>
      </c>
    </row>
    <row r="204" spans="1:65" s="13" customFormat="1" ht="11.25">
      <c r="B204" s="194"/>
      <c r="C204" s="195"/>
      <c r="D204" s="196" t="s">
        <v>159</v>
      </c>
      <c r="E204" s="197" t="s">
        <v>1</v>
      </c>
      <c r="F204" s="198" t="s">
        <v>300</v>
      </c>
      <c r="G204" s="195"/>
      <c r="H204" s="199">
        <v>39.799999999999997</v>
      </c>
      <c r="I204" s="200"/>
      <c r="J204" s="195"/>
      <c r="K204" s="195"/>
      <c r="L204" s="201"/>
      <c r="M204" s="202"/>
      <c r="N204" s="203"/>
      <c r="O204" s="203"/>
      <c r="P204" s="203"/>
      <c r="Q204" s="203"/>
      <c r="R204" s="203"/>
      <c r="S204" s="203"/>
      <c r="T204" s="204"/>
      <c r="AT204" s="205" t="s">
        <v>159</v>
      </c>
      <c r="AU204" s="205" t="s">
        <v>84</v>
      </c>
      <c r="AV204" s="13" t="s">
        <v>84</v>
      </c>
      <c r="AW204" s="13" t="s">
        <v>34</v>
      </c>
      <c r="AX204" s="13" t="s">
        <v>82</v>
      </c>
      <c r="AY204" s="205" t="s">
        <v>125</v>
      </c>
    </row>
    <row r="205" spans="1:65" s="2" customFormat="1" ht="24.2" customHeight="1">
      <c r="A205" s="34"/>
      <c r="B205" s="35"/>
      <c r="C205" s="181" t="s">
        <v>305</v>
      </c>
      <c r="D205" s="181" t="s">
        <v>127</v>
      </c>
      <c r="E205" s="182" t="s">
        <v>306</v>
      </c>
      <c r="F205" s="183" t="s">
        <v>307</v>
      </c>
      <c r="G205" s="184" t="s">
        <v>130</v>
      </c>
      <c r="H205" s="185">
        <v>39.799999999999997</v>
      </c>
      <c r="I205" s="186"/>
      <c r="J205" s="187">
        <f>ROUND(I205*H205,2)</f>
        <v>0</v>
      </c>
      <c r="K205" s="183" t="s">
        <v>131</v>
      </c>
      <c r="L205" s="39"/>
      <c r="M205" s="188" t="s">
        <v>1</v>
      </c>
      <c r="N205" s="189" t="s">
        <v>42</v>
      </c>
      <c r="O205" s="71"/>
      <c r="P205" s="190">
        <f>O205*H205</f>
        <v>0</v>
      </c>
      <c r="Q205" s="190">
        <v>0.12966</v>
      </c>
      <c r="R205" s="190">
        <f>Q205*H205</f>
        <v>5.1604679999999998</v>
      </c>
      <c r="S205" s="190">
        <v>0</v>
      </c>
      <c r="T205" s="191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2" t="s">
        <v>132</v>
      </c>
      <c r="AT205" s="192" t="s">
        <v>127</v>
      </c>
      <c r="AU205" s="192" t="s">
        <v>84</v>
      </c>
      <c r="AY205" s="17" t="s">
        <v>125</v>
      </c>
      <c r="BE205" s="193">
        <f>IF(N205="základní",J205,0)</f>
        <v>0</v>
      </c>
      <c r="BF205" s="193">
        <f>IF(N205="snížená",J205,0)</f>
        <v>0</v>
      </c>
      <c r="BG205" s="193">
        <f>IF(N205="zákl. přenesená",J205,0)</f>
        <v>0</v>
      </c>
      <c r="BH205" s="193">
        <f>IF(N205="sníž. přenesená",J205,0)</f>
        <v>0</v>
      </c>
      <c r="BI205" s="193">
        <f>IF(N205="nulová",J205,0)</f>
        <v>0</v>
      </c>
      <c r="BJ205" s="17" t="s">
        <v>82</v>
      </c>
      <c r="BK205" s="193">
        <f>ROUND(I205*H205,2)</f>
        <v>0</v>
      </c>
      <c r="BL205" s="17" t="s">
        <v>132</v>
      </c>
      <c r="BM205" s="192" t="s">
        <v>308</v>
      </c>
    </row>
    <row r="206" spans="1:65" s="13" customFormat="1" ht="11.25">
      <c r="B206" s="194"/>
      <c r="C206" s="195"/>
      <c r="D206" s="196" t="s">
        <v>159</v>
      </c>
      <c r="E206" s="197" t="s">
        <v>1</v>
      </c>
      <c r="F206" s="198" t="s">
        <v>300</v>
      </c>
      <c r="G206" s="195"/>
      <c r="H206" s="199">
        <v>39.799999999999997</v>
      </c>
      <c r="I206" s="200"/>
      <c r="J206" s="195"/>
      <c r="K206" s="195"/>
      <c r="L206" s="201"/>
      <c r="M206" s="202"/>
      <c r="N206" s="203"/>
      <c r="O206" s="203"/>
      <c r="P206" s="203"/>
      <c r="Q206" s="203"/>
      <c r="R206" s="203"/>
      <c r="S206" s="203"/>
      <c r="T206" s="204"/>
      <c r="AT206" s="205" t="s">
        <v>159</v>
      </c>
      <c r="AU206" s="205" t="s">
        <v>84</v>
      </c>
      <c r="AV206" s="13" t="s">
        <v>84</v>
      </c>
      <c r="AW206" s="13" t="s">
        <v>34</v>
      </c>
      <c r="AX206" s="13" t="s">
        <v>82</v>
      </c>
      <c r="AY206" s="205" t="s">
        <v>125</v>
      </c>
    </row>
    <row r="207" spans="1:65" s="2" customFormat="1" ht="24.2" customHeight="1">
      <c r="A207" s="34"/>
      <c r="B207" s="35"/>
      <c r="C207" s="181" t="s">
        <v>309</v>
      </c>
      <c r="D207" s="181" t="s">
        <v>127</v>
      </c>
      <c r="E207" s="182" t="s">
        <v>310</v>
      </c>
      <c r="F207" s="183" t="s">
        <v>311</v>
      </c>
      <c r="G207" s="184" t="s">
        <v>130</v>
      </c>
      <c r="H207" s="185">
        <v>39.799999999999997</v>
      </c>
      <c r="I207" s="186"/>
      <c r="J207" s="187">
        <f>ROUND(I207*H207,2)</f>
        <v>0</v>
      </c>
      <c r="K207" s="183" t="s">
        <v>131</v>
      </c>
      <c r="L207" s="39"/>
      <c r="M207" s="188" t="s">
        <v>1</v>
      </c>
      <c r="N207" s="189" t="s">
        <v>42</v>
      </c>
      <c r="O207" s="71"/>
      <c r="P207" s="190">
        <f>O207*H207</f>
        <v>0</v>
      </c>
      <c r="Q207" s="190">
        <v>0.23338999999999999</v>
      </c>
      <c r="R207" s="190">
        <f>Q207*H207</f>
        <v>9.2889219999999995</v>
      </c>
      <c r="S207" s="190">
        <v>0</v>
      </c>
      <c r="T207" s="191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2" t="s">
        <v>132</v>
      </c>
      <c r="AT207" s="192" t="s">
        <v>127</v>
      </c>
      <c r="AU207" s="192" t="s">
        <v>84</v>
      </c>
      <c r="AY207" s="17" t="s">
        <v>125</v>
      </c>
      <c r="BE207" s="193">
        <f>IF(N207="základní",J207,0)</f>
        <v>0</v>
      </c>
      <c r="BF207" s="193">
        <f>IF(N207="snížená",J207,0)</f>
        <v>0</v>
      </c>
      <c r="BG207" s="193">
        <f>IF(N207="zákl. přenesená",J207,0)</f>
        <v>0</v>
      </c>
      <c r="BH207" s="193">
        <f>IF(N207="sníž. přenesená",J207,0)</f>
        <v>0</v>
      </c>
      <c r="BI207" s="193">
        <f>IF(N207="nulová",J207,0)</f>
        <v>0</v>
      </c>
      <c r="BJ207" s="17" t="s">
        <v>82</v>
      </c>
      <c r="BK207" s="193">
        <f>ROUND(I207*H207,2)</f>
        <v>0</v>
      </c>
      <c r="BL207" s="17" t="s">
        <v>132</v>
      </c>
      <c r="BM207" s="192" t="s">
        <v>312</v>
      </c>
    </row>
    <row r="208" spans="1:65" s="13" customFormat="1" ht="11.25">
      <c r="B208" s="194"/>
      <c r="C208" s="195"/>
      <c r="D208" s="196" t="s">
        <v>159</v>
      </c>
      <c r="E208" s="197" t="s">
        <v>1</v>
      </c>
      <c r="F208" s="198" t="s">
        <v>300</v>
      </c>
      <c r="G208" s="195"/>
      <c r="H208" s="199">
        <v>39.799999999999997</v>
      </c>
      <c r="I208" s="200"/>
      <c r="J208" s="195"/>
      <c r="K208" s="195"/>
      <c r="L208" s="201"/>
      <c r="M208" s="202"/>
      <c r="N208" s="203"/>
      <c r="O208" s="203"/>
      <c r="P208" s="203"/>
      <c r="Q208" s="203"/>
      <c r="R208" s="203"/>
      <c r="S208" s="203"/>
      <c r="T208" s="204"/>
      <c r="AT208" s="205" t="s">
        <v>159</v>
      </c>
      <c r="AU208" s="205" t="s">
        <v>84</v>
      </c>
      <c r="AV208" s="13" t="s">
        <v>84</v>
      </c>
      <c r="AW208" s="13" t="s">
        <v>34</v>
      </c>
      <c r="AX208" s="13" t="s">
        <v>82</v>
      </c>
      <c r="AY208" s="205" t="s">
        <v>125</v>
      </c>
    </row>
    <row r="209" spans="1:65" s="12" customFormat="1" ht="22.9" customHeight="1">
      <c r="B209" s="165"/>
      <c r="C209" s="166"/>
      <c r="D209" s="167" t="s">
        <v>76</v>
      </c>
      <c r="E209" s="179" t="s">
        <v>163</v>
      </c>
      <c r="F209" s="179" t="s">
        <v>313</v>
      </c>
      <c r="G209" s="166"/>
      <c r="H209" s="166"/>
      <c r="I209" s="169"/>
      <c r="J209" s="180">
        <f>BK209</f>
        <v>0</v>
      </c>
      <c r="K209" s="166"/>
      <c r="L209" s="171"/>
      <c r="M209" s="172"/>
      <c r="N209" s="173"/>
      <c r="O209" s="173"/>
      <c r="P209" s="174">
        <f>SUM(P210:P260)</f>
        <v>0</v>
      </c>
      <c r="Q209" s="173"/>
      <c r="R209" s="174">
        <f>SUM(R210:R260)</f>
        <v>8.1253023027199998</v>
      </c>
      <c r="S209" s="173"/>
      <c r="T209" s="175">
        <f>SUM(T210:T260)</f>
        <v>0</v>
      </c>
      <c r="AR209" s="176" t="s">
        <v>82</v>
      </c>
      <c r="AT209" s="177" t="s">
        <v>76</v>
      </c>
      <c r="AU209" s="177" t="s">
        <v>82</v>
      </c>
      <c r="AY209" s="176" t="s">
        <v>125</v>
      </c>
      <c r="BK209" s="178">
        <f>SUM(BK210:BK260)</f>
        <v>0</v>
      </c>
    </row>
    <row r="210" spans="1:65" s="2" customFormat="1" ht="24.2" customHeight="1">
      <c r="A210" s="34"/>
      <c r="B210" s="35"/>
      <c r="C210" s="181" t="s">
        <v>314</v>
      </c>
      <c r="D210" s="181" t="s">
        <v>127</v>
      </c>
      <c r="E210" s="182" t="s">
        <v>315</v>
      </c>
      <c r="F210" s="183" t="s">
        <v>316</v>
      </c>
      <c r="G210" s="184" t="s">
        <v>171</v>
      </c>
      <c r="H210" s="185">
        <v>165.77</v>
      </c>
      <c r="I210" s="186"/>
      <c r="J210" s="187">
        <f>ROUND(I210*H210,2)</f>
        <v>0</v>
      </c>
      <c r="K210" s="183" t="s">
        <v>131</v>
      </c>
      <c r="L210" s="39"/>
      <c r="M210" s="188" t="s">
        <v>1</v>
      </c>
      <c r="N210" s="189" t="s">
        <v>42</v>
      </c>
      <c r="O210" s="71"/>
      <c r="P210" s="190">
        <f>O210*H210</f>
        <v>0</v>
      </c>
      <c r="Q210" s="190">
        <v>0</v>
      </c>
      <c r="R210" s="190">
        <f>Q210*H210</f>
        <v>0</v>
      </c>
      <c r="S210" s="190">
        <v>0</v>
      </c>
      <c r="T210" s="191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2" t="s">
        <v>132</v>
      </c>
      <c r="AT210" s="192" t="s">
        <v>127</v>
      </c>
      <c r="AU210" s="192" t="s">
        <v>84</v>
      </c>
      <c r="AY210" s="17" t="s">
        <v>125</v>
      </c>
      <c r="BE210" s="193">
        <f>IF(N210="základní",J210,0)</f>
        <v>0</v>
      </c>
      <c r="BF210" s="193">
        <f>IF(N210="snížená",J210,0)</f>
        <v>0</v>
      </c>
      <c r="BG210" s="193">
        <f>IF(N210="zákl. přenesená",J210,0)</f>
        <v>0</v>
      </c>
      <c r="BH210" s="193">
        <f>IF(N210="sníž. přenesená",J210,0)</f>
        <v>0</v>
      </c>
      <c r="BI210" s="193">
        <f>IF(N210="nulová",J210,0)</f>
        <v>0</v>
      </c>
      <c r="BJ210" s="17" t="s">
        <v>82</v>
      </c>
      <c r="BK210" s="193">
        <f>ROUND(I210*H210,2)</f>
        <v>0</v>
      </c>
      <c r="BL210" s="17" t="s">
        <v>132</v>
      </c>
      <c r="BM210" s="192" t="s">
        <v>317</v>
      </c>
    </row>
    <row r="211" spans="1:65" s="13" customFormat="1" ht="11.25">
      <c r="B211" s="194"/>
      <c r="C211" s="195"/>
      <c r="D211" s="196" t="s">
        <v>159</v>
      </c>
      <c r="E211" s="197" t="s">
        <v>1</v>
      </c>
      <c r="F211" s="198" t="s">
        <v>318</v>
      </c>
      <c r="G211" s="195"/>
      <c r="H211" s="199">
        <v>160.49</v>
      </c>
      <c r="I211" s="200"/>
      <c r="J211" s="195"/>
      <c r="K211" s="195"/>
      <c r="L211" s="201"/>
      <c r="M211" s="202"/>
      <c r="N211" s="203"/>
      <c r="O211" s="203"/>
      <c r="P211" s="203"/>
      <c r="Q211" s="203"/>
      <c r="R211" s="203"/>
      <c r="S211" s="203"/>
      <c r="T211" s="204"/>
      <c r="AT211" s="205" t="s">
        <v>159</v>
      </c>
      <c r="AU211" s="205" t="s">
        <v>84</v>
      </c>
      <c r="AV211" s="13" t="s">
        <v>84</v>
      </c>
      <c r="AW211" s="13" t="s">
        <v>34</v>
      </c>
      <c r="AX211" s="13" t="s">
        <v>77</v>
      </c>
      <c r="AY211" s="205" t="s">
        <v>125</v>
      </c>
    </row>
    <row r="212" spans="1:65" s="13" customFormat="1" ht="11.25">
      <c r="B212" s="194"/>
      <c r="C212" s="195"/>
      <c r="D212" s="196" t="s">
        <v>159</v>
      </c>
      <c r="E212" s="197" t="s">
        <v>1</v>
      </c>
      <c r="F212" s="198" t="s">
        <v>319</v>
      </c>
      <c r="G212" s="195"/>
      <c r="H212" s="199">
        <v>5.28</v>
      </c>
      <c r="I212" s="200"/>
      <c r="J212" s="195"/>
      <c r="K212" s="195"/>
      <c r="L212" s="201"/>
      <c r="M212" s="202"/>
      <c r="N212" s="203"/>
      <c r="O212" s="203"/>
      <c r="P212" s="203"/>
      <c r="Q212" s="203"/>
      <c r="R212" s="203"/>
      <c r="S212" s="203"/>
      <c r="T212" s="204"/>
      <c r="AT212" s="205" t="s">
        <v>159</v>
      </c>
      <c r="AU212" s="205" t="s">
        <v>84</v>
      </c>
      <c r="AV212" s="13" t="s">
        <v>84</v>
      </c>
      <c r="AW212" s="13" t="s">
        <v>34</v>
      </c>
      <c r="AX212" s="13" t="s">
        <v>77</v>
      </c>
      <c r="AY212" s="205" t="s">
        <v>125</v>
      </c>
    </row>
    <row r="213" spans="1:65" s="14" customFormat="1" ht="11.25">
      <c r="B213" s="206"/>
      <c r="C213" s="207"/>
      <c r="D213" s="196" t="s">
        <v>159</v>
      </c>
      <c r="E213" s="208" t="s">
        <v>1</v>
      </c>
      <c r="F213" s="209" t="s">
        <v>162</v>
      </c>
      <c r="G213" s="207"/>
      <c r="H213" s="210">
        <v>165.77</v>
      </c>
      <c r="I213" s="211"/>
      <c r="J213" s="207"/>
      <c r="K213" s="207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159</v>
      </c>
      <c r="AU213" s="216" t="s">
        <v>84</v>
      </c>
      <c r="AV213" s="14" t="s">
        <v>132</v>
      </c>
      <c r="AW213" s="14" t="s">
        <v>34</v>
      </c>
      <c r="AX213" s="14" t="s">
        <v>82</v>
      </c>
      <c r="AY213" s="216" t="s">
        <v>125</v>
      </c>
    </row>
    <row r="214" spans="1:65" s="2" customFormat="1" ht="24.2" customHeight="1">
      <c r="A214" s="34"/>
      <c r="B214" s="35"/>
      <c r="C214" s="217" t="s">
        <v>320</v>
      </c>
      <c r="D214" s="217" t="s">
        <v>175</v>
      </c>
      <c r="E214" s="218" t="s">
        <v>321</v>
      </c>
      <c r="F214" s="219" t="s">
        <v>322</v>
      </c>
      <c r="G214" s="220" t="s">
        <v>171</v>
      </c>
      <c r="H214" s="221">
        <v>168.25700000000001</v>
      </c>
      <c r="I214" s="222"/>
      <c r="J214" s="223">
        <f>ROUND(I214*H214,2)</f>
        <v>0</v>
      </c>
      <c r="K214" s="219" t="s">
        <v>131</v>
      </c>
      <c r="L214" s="224"/>
      <c r="M214" s="225" t="s">
        <v>1</v>
      </c>
      <c r="N214" s="226" t="s">
        <v>42</v>
      </c>
      <c r="O214" s="71"/>
      <c r="P214" s="190">
        <f>O214*H214</f>
        <v>0</v>
      </c>
      <c r="Q214" s="190">
        <v>6.7000000000000002E-4</v>
      </c>
      <c r="R214" s="190">
        <f>Q214*H214</f>
        <v>0.11273219000000001</v>
      </c>
      <c r="S214" s="190">
        <v>0</v>
      </c>
      <c r="T214" s="191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2" t="s">
        <v>163</v>
      </c>
      <c r="AT214" s="192" t="s">
        <v>175</v>
      </c>
      <c r="AU214" s="192" t="s">
        <v>84</v>
      </c>
      <c r="AY214" s="17" t="s">
        <v>125</v>
      </c>
      <c r="BE214" s="193">
        <f>IF(N214="základní",J214,0)</f>
        <v>0</v>
      </c>
      <c r="BF214" s="193">
        <f>IF(N214="snížená",J214,0)</f>
        <v>0</v>
      </c>
      <c r="BG214" s="193">
        <f>IF(N214="zákl. přenesená",J214,0)</f>
        <v>0</v>
      </c>
      <c r="BH214" s="193">
        <f>IF(N214="sníž. přenesená",J214,0)</f>
        <v>0</v>
      </c>
      <c r="BI214" s="193">
        <f>IF(N214="nulová",J214,0)</f>
        <v>0</v>
      </c>
      <c r="BJ214" s="17" t="s">
        <v>82</v>
      </c>
      <c r="BK214" s="193">
        <f>ROUND(I214*H214,2)</f>
        <v>0</v>
      </c>
      <c r="BL214" s="17" t="s">
        <v>132</v>
      </c>
      <c r="BM214" s="192" t="s">
        <v>323</v>
      </c>
    </row>
    <row r="215" spans="1:65" s="13" customFormat="1" ht="11.25">
      <c r="B215" s="194"/>
      <c r="C215" s="195"/>
      <c r="D215" s="196" t="s">
        <v>159</v>
      </c>
      <c r="E215" s="195"/>
      <c r="F215" s="198" t="s">
        <v>324</v>
      </c>
      <c r="G215" s="195"/>
      <c r="H215" s="199">
        <v>168.25700000000001</v>
      </c>
      <c r="I215" s="200"/>
      <c r="J215" s="195"/>
      <c r="K215" s="195"/>
      <c r="L215" s="201"/>
      <c r="M215" s="202"/>
      <c r="N215" s="203"/>
      <c r="O215" s="203"/>
      <c r="P215" s="203"/>
      <c r="Q215" s="203"/>
      <c r="R215" s="203"/>
      <c r="S215" s="203"/>
      <c r="T215" s="204"/>
      <c r="AT215" s="205" t="s">
        <v>159</v>
      </c>
      <c r="AU215" s="205" t="s">
        <v>84</v>
      </c>
      <c r="AV215" s="13" t="s">
        <v>84</v>
      </c>
      <c r="AW215" s="13" t="s">
        <v>4</v>
      </c>
      <c r="AX215" s="13" t="s">
        <v>82</v>
      </c>
      <c r="AY215" s="205" t="s">
        <v>125</v>
      </c>
    </row>
    <row r="216" spans="1:65" s="2" customFormat="1" ht="24.2" customHeight="1">
      <c r="A216" s="34"/>
      <c r="B216" s="35"/>
      <c r="C216" s="181" t="s">
        <v>325</v>
      </c>
      <c r="D216" s="181" t="s">
        <v>127</v>
      </c>
      <c r="E216" s="182" t="s">
        <v>326</v>
      </c>
      <c r="F216" s="183" t="s">
        <v>327</v>
      </c>
      <c r="G216" s="184" t="s">
        <v>328</v>
      </c>
      <c r="H216" s="185">
        <v>1</v>
      </c>
      <c r="I216" s="186"/>
      <c r="J216" s="187">
        <f>ROUND(I216*H216,2)</f>
        <v>0</v>
      </c>
      <c r="K216" s="183" t="s">
        <v>131</v>
      </c>
      <c r="L216" s="39"/>
      <c r="M216" s="188" t="s">
        <v>1</v>
      </c>
      <c r="N216" s="189" t="s">
        <v>42</v>
      </c>
      <c r="O216" s="71"/>
      <c r="P216" s="190">
        <f>O216*H216</f>
        <v>0</v>
      </c>
      <c r="Q216" s="190">
        <v>7.1871999999999995E-4</v>
      </c>
      <c r="R216" s="190">
        <f>Q216*H216</f>
        <v>7.1871999999999995E-4</v>
      </c>
      <c r="S216" s="190">
        <v>0</v>
      </c>
      <c r="T216" s="191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2" t="s">
        <v>132</v>
      </c>
      <c r="AT216" s="192" t="s">
        <v>127</v>
      </c>
      <c r="AU216" s="192" t="s">
        <v>84</v>
      </c>
      <c r="AY216" s="17" t="s">
        <v>125</v>
      </c>
      <c r="BE216" s="193">
        <f>IF(N216="základní",J216,0)</f>
        <v>0</v>
      </c>
      <c r="BF216" s="193">
        <f>IF(N216="snížená",J216,0)</f>
        <v>0</v>
      </c>
      <c r="BG216" s="193">
        <f>IF(N216="zákl. přenesená",J216,0)</f>
        <v>0</v>
      </c>
      <c r="BH216" s="193">
        <f>IF(N216="sníž. přenesená",J216,0)</f>
        <v>0</v>
      </c>
      <c r="BI216" s="193">
        <f>IF(N216="nulová",J216,0)</f>
        <v>0</v>
      </c>
      <c r="BJ216" s="17" t="s">
        <v>82</v>
      </c>
      <c r="BK216" s="193">
        <f>ROUND(I216*H216,2)</f>
        <v>0</v>
      </c>
      <c r="BL216" s="17" t="s">
        <v>132</v>
      </c>
      <c r="BM216" s="192" t="s">
        <v>329</v>
      </c>
    </row>
    <row r="217" spans="1:65" s="15" customFormat="1" ht="11.25">
      <c r="B217" s="227"/>
      <c r="C217" s="228"/>
      <c r="D217" s="196" t="s">
        <v>159</v>
      </c>
      <c r="E217" s="229" t="s">
        <v>1</v>
      </c>
      <c r="F217" s="230" t="s">
        <v>330</v>
      </c>
      <c r="G217" s="228"/>
      <c r="H217" s="229" t="s">
        <v>1</v>
      </c>
      <c r="I217" s="231"/>
      <c r="J217" s="228"/>
      <c r="K217" s="228"/>
      <c r="L217" s="232"/>
      <c r="M217" s="233"/>
      <c r="N217" s="234"/>
      <c r="O217" s="234"/>
      <c r="P217" s="234"/>
      <c r="Q217" s="234"/>
      <c r="R217" s="234"/>
      <c r="S217" s="234"/>
      <c r="T217" s="235"/>
      <c r="AT217" s="236" t="s">
        <v>159</v>
      </c>
      <c r="AU217" s="236" t="s">
        <v>84</v>
      </c>
      <c r="AV217" s="15" t="s">
        <v>82</v>
      </c>
      <c r="AW217" s="15" t="s">
        <v>34</v>
      </c>
      <c r="AX217" s="15" t="s">
        <v>77</v>
      </c>
      <c r="AY217" s="236" t="s">
        <v>125</v>
      </c>
    </row>
    <row r="218" spans="1:65" s="13" customFormat="1" ht="11.25">
      <c r="B218" s="194"/>
      <c r="C218" s="195"/>
      <c r="D218" s="196" t="s">
        <v>159</v>
      </c>
      <c r="E218" s="197" t="s">
        <v>1</v>
      </c>
      <c r="F218" s="198" t="s">
        <v>82</v>
      </c>
      <c r="G218" s="195"/>
      <c r="H218" s="199">
        <v>1</v>
      </c>
      <c r="I218" s="200"/>
      <c r="J218" s="195"/>
      <c r="K218" s="195"/>
      <c r="L218" s="201"/>
      <c r="M218" s="202"/>
      <c r="N218" s="203"/>
      <c r="O218" s="203"/>
      <c r="P218" s="203"/>
      <c r="Q218" s="203"/>
      <c r="R218" s="203"/>
      <c r="S218" s="203"/>
      <c r="T218" s="204"/>
      <c r="AT218" s="205" t="s">
        <v>159</v>
      </c>
      <c r="AU218" s="205" t="s">
        <v>84</v>
      </c>
      <c r="AV218" s="13" t="s">
        <v>84</v>
      </c>
      <c r="AW218" s="13" t="s">
        <v>34</v>
      </c>
      <c r="AX218" s="13" t="s">
        <v>82</v>
      </c>
      <c r="AY218" s="205" t="s">
        <v>125</v>
      </c>
    </row>
    <row r="219" spans="1:65" s="2" customFormat="1" ht="24.2" customHeight="1">
      <c r="A219" s="34"/>
      <c r="B219" s="35"/>
      <c r="C219" s="217" t="s">
        <v>331</v>
      </c>
      <c r="D219" s="217" t="s">
        <v>175</v>
      </c>
      <c r="E219" s="218" t="s">
        <v>332</v>
      </c>
      <c r="F219" s="219" t="s">
        <v>333</v>
      </c>
      <c r="G219" s="220" t="s">
        <v>328</v>
      </c>
      <c r="H219" s="221">
        <v>1</v>
      </c>
      <c r="I219" s="222"/>
      <c r="J219" s="223">
        <f>ROUND(I219*H219,2)</f>
        <v>0</v>
      </c>
      <c r="K219" s="219" t="s">
        <v>131</v>
      </c>
      <c r="L219" s="224"/>
      <c r="M219" s="225" t="s">
        <v>1</v>
      </c>
      <c r="N219" s="226" t="s">
        <v>42</v>
      </c>
      <c r="O219" s="71"/>
      <c r="P219" s="190">
        <f>O219*H219</f>
        <v>0</v>
      </c>
      <c r="Q219" s="190">
        <v>1.0500000000000001E-2</v>
      </c>
      <c r="R219" s="190">
        <f>Q219*H219</f>
        <v>1.0500000000000001E-2</v>
      </c>
      <c r="S219" s="190">
        <v>0</v>
      </c>
      <c r="T219" s="191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2" t="s">
        <v>163</v>
      </c>
      <c r="AT219" s="192" t="s">
        <v>175</v>
      </c>
      <c r="AU219" s="192" t="s">
        <v>84</v>
      </c>
      <c r="AY219" s="17" t="s">
        <v>125</v>
      </c>
      <c r="BE219" s="193">
        <f>IF(N219="základní",J219,0)</f>
        <v>0</v>
      </c>
      <c r="BF219" s="193">
        <f>IF(N219="snížená",J219,0)</f>
        <v>0</v>
      </c>
      <c r="BG219" s="193">
        <f>IF(N219="zákl. přenesená",J219,0)</f>
        <v>0</v>
      </c>
      <c r="BH219" s="193">
        <f>IF(N219="sníž. přenesená",J219,0)</f>
        <v>0</v>
      </c>
      <c r="BI219" s="193">
        <f>IF(N219="nulová",J219,0)</f>
        <v>0</v>
      </c>
      <c r="BJ219" s="17" t="s">
        <v>82</v>
      </c>
      <c r="BK219" s="193">
        <f>ROUND(I219*H219,2)</f>
        <v>0</v>
      </c>
      <c r="BL219" s="17" t="s">
        <v>132</v>
      </c>
      <c r="BM219" s="192" t="s">
        <v>334</v>
      </c>
    </row>
    <row r="220" spans="1:65" s="15" customFormat="1" ht="11.25">
      <c r="B220" s="227"/>
      <c r="C220" s="228"/>
      <c r="D220" s="196" t="s">
        <v>159</v>
      </c>
      <c r="E220" s="229" t="s">
        <v>1</v>
      </c>
      <c r="F220" s="230" t="s">
        <v>335</v>
      </c>
      <c r="G220" s="228"/>
      <c r="H220" s="229" t="s">
        <v>1</v>
      </c>
      <c r="I220" s="231"/>
      <c r="J220" s="228"/>
      <c r="K220" s="228"/>
      <c r="L220" s="232"/>
      <c r="M220" s="233"/>
      <c r="N220" s="234"/>
      <c r="O220" s="234"/>
      <c r="P220" s="234"/>
      <c r="Q220" s="234"/>
      <c r="R220" s="234"/>
      <c r="S220" s="234"/>
      <c r="T220" s="235"/>
      <c r="AT220" s="236" t="s">
        <v>159</v>
      </c>
      <c r="AU220" s="236" t="s">
        <v>84</v>
      </c>
      <c r="AV220" s="15" t="s">
        <v>82</v>
      </c>
      <c r="AW220" s="15" t="s">
        <v>34</v>
      </c>
      <c r="AX220" s="15" t="s">
        <v>77</v>
      </c>
      <c r="AY220" s="236" t="s">
        <v>125</v>
      </c>
    </row>
    <row r="221" spans="1:65" s="13" customFormat="1" ht="11.25">
      <c r="B221" s="194"/>
      <c r="C221" s="195"/>
      <c r="D221" s="196" t="s">
        <v>159</v>
      </c>
      <c r="E221" s="197" t="s">
        <v>1</v>
      </c>
      <c r="F221" s="198" t="s">
        <v>82</v>
      </c>
      <c r="G221" s="195"/>
      <c r="H221" s="199">
        <v>1</v>
      </c>
      <c r="I221" s="200"/>
      <c r="J221" s="195"/>
      <c r="K221" s="195"/>
      <c r="L221" s="201"/>
      <c r="M221" s="202"/>
      <c r="N221" s="203"/>
      <c r="O221" s="203"/>
      <c r="P221" s="203"/>
      <c r="Q221" s="203"/>
      <c r="R221" s="203"/>
      <c r="S221" s="203"/>
      <c r="T221" s="204"/>
      <c r="AT221" s="205" t="s">
        <v>159</v>
      </c>
      <c r="AU221" s="205" t="s">
        <v>84</v>
      </c>
      <c r="AV221" s="13" t="s">
        <v>84</v>
      </c>
      <c r="AW221" s="13" t="s">
        <v>34</v>
      </c>
      <c r="AX221" s="13" t="s">
        <v>82</v>
      </c>
      <c r="AY221" s="205" t="s">
        <v>125</v>
      </c>
    </row>
    <row r="222" spans="1:65" s="2" customFormat="1" ht="16.5" customHeight="1">
      <c r="A222" s="34"/>
      <c r="B222" s="35"/>
      <c r="C222" s="217" t="s">
        <v>336</v>
      </c>
      <c r="D222" s="217" t="s">
        <v>175</v>
      </c>
      <c r="E222" s="218" t="s">
        <v>337</v>
      </c>
      <c r="F222" s="219" t="s">
        <v>338</v>
      </c>
      <c r="G222" s="220" t="s">
        <v>328</v>
      </c>
      <c r="H222" s="221">
        <v>1</v>
      </c>
      <c r="I222" s="222"/>
      <c r="J222" s="223">
        <f>ROUND(I222*H222,2)</f>
        <v>0</v>
      </c>
      <c r="K222" s="219" t="s">
        <v>131</v>
      </c>
      <c r="L222" s="224"/>
      <c r="M222" s="225" t="s">
        <v>1</v>
      </c>
      <c r="N222" s="226" t="s">
        <v>42</v>
      </c>
      <c r="O222" s="71"/>
      <c r="P222" s="190">
        <f>O222*H222</f>
        <v>0</v>
      </c>
      <c r="Q222" s="190">
        <v>5.9999999999999995E-4</v>
      </c>
      <c r="R222" s="190">
        <f>Q222*H222</f>
        <v>5.9999999999999995E-4</v>
      </c>
      <c r="S222" s="190">
        <v>0</v>
      </c>
      <c r="T222" s="191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2" t="s">
        <v>163</v>
      </c>
      <c r="AT222" s="192" t="s">
        <v>175</v>
      </c>
      <c r="AU222" s="192" t="s">
        <v>84</v>
      </c>
      <c r="AY222" s="17" t="s">
        <v>125</v>
      </c>
      <c r="BE222" s="193">
        <f>IF(N222="základní",J222,0)</f>
        <v>0</v>
      </c>
      <c r="BF222" s="193">
        <f>IF(N222="snížená",J222,0)</f>
        <v>0</v>
      </c>
      <c r="BG222" s="193">
        <f>IF(N222="zákl. přenesená",J222,0)</f>
        <v>0</v>
      </c>
      <c r="BH222" s="193">
        <f>IF(N222="sníž. přenesená",J222,0)</f>
        <v>0</v>
      </c>
      <c r="BI222" s="193">
        <f>IF(N222="nulová",J222,0)</f>
        <v>0</v>
      </c>
      <c r="BJ222" s="17" t="s">
        <v>82</v>
      </c>
      <c r="BK222" s="193">
        <f>ROUND(I222*H222,2)</f>
        <v>0</v>
      </c>
      <c r="BL222" s="17" t="s">
        <v>132</v>
      </c>
      <c r="BM222" s="192" t="s">
        <v>339</v>
      </c>
    </row>
    <row r="223" spans="1:65" s="15" customFormat="1" ht="11.25">
      <c r="B223" s="227"/>
      <c r="C223" s="228"/>
      <c r="D223" s="196" t="s">
        <v>159</v>
      </c>
      <c r="E223" s="229" t="s">
        <v>1</v>
      </c>
      <c r="F223" s="230" t="s">
        <v>335</v>
      </c>
      <c r="G223" s="228"/>
      <c r="H223" s="229" t="s">
        <v>1</v>
      </c>
      <c r="I223" s="231"/>
      <c r="J223" s="228"/>
      <c r="K223" s="228"/>
      <c r="L223" s="232"/>
      <c r="M223" s="233"/>
      <c r="N223" s="234"/>
      <c r="O223" s="234"/>
      <c r="P223" s="234"/>
      <c r="Q223" s="234"/>
      <c r="R223" s="234"/>
      <c r="S223" s="234"/>
      <c r="T223" s="235"/>
      <c r="AT223" s="236" t="s">
        <v>159</v>
      </c>
      <c r="AU223" s="236" t="s">
        <v>84</v>
      </c>
      <c r="AV223" s="15" t="s">
        <v>82</v>
      </c>
      <c r="AW223" s="15" t="s">
        <v>34</v>
      </c>
      <c r="AX223" s="15" t="s">
        <v>77</v>
      </c>
      <c r="AY223" s="236" t="s">
        <v>125</v>
      </c>
    </row>
    <row r="224" spans="1:65" s="13" customFormat="1" ht="11.25">
      <c r="B224" s="194"/>
      <c r="C224" s="195"/>
      <c r="D224" s="196" t="s">
        <v>159</v>
      </c>
      <c r="E224" s="197" t="s">
        <v>1</v>
      </c>
      <c r="F224" s="198" t="s">
        <v>82</v>
      </c>
      <c r="G224" s="195"/>
      <c r="H224" s="199">
        <v>1</v>
      </c>
      <c r="I224" s="200"/>
      <c r="J224" s="195"/>
      <c r="K224" s="195"/>
      <c r="L224" s="201"/>
      <c r="M224" s="202"/>
      <c r="N224" s="203"/>
      <c r="O224" s="203"/>
      <c r="P224" s="203"/>
      <c r="Q224" s="203"/>
      <c r="R224" s="203"/>
      <c r="S224" s="203"/>
      <c r="T224" s="204"/>
      <c r="AT224" s="205" t="s">
        <v>159</v>
      </c>
      <c r="AU224" s="205" t="s">
        <v>84</v>
      </c>
      <c r="AV224" s="13" t="s">
        <v>84</v>
      </c>
      <c r="AW224" s="13" t="s">
        <v>34</v>
      </c>
      <c r="AX224" s="13" t="s">
        <v>82</v>
      </c>
      <c r="AY224" s="205" t="s">
        <v>125</v>
      </c>
    </row>
    <row r="225" spans="1:65" s="2" customFormat="1" ht="24.2" customHeight="1">
      <c r="A225" s="34"/>
      <c r="B225" s="35"/>
      <c r="C225" s="217" t="s">
        <v>340</v>
      </c>
      <c r="D225" s="217" t="s">
        <v>175</v>
      </c>
      <c r="E225" s="218" t="s">
        <v>341</v>
      </c>
      <c r="F225" s="219" t="s">
        <v>342</v>
      </c>
      <c r="G225" s="220" t="s">
        <v>328</v>
      </c>
      <c r="H225" s="221">
        <v>2</v>
      </c>
      <c r="I225" s="222"/>
      <c r="J225" s="223">
        <f>ROUND(I225*H225,2)</f>
        <v>0</v>
      </c>
      <c r="K225" s="219" t="s">
        <v>131</v>
      </c>
      <c r="L225" s="224"/>
      <c r="M225" s="225" t="s">
        <v>1</v>
      </c>
      <c r="N225" s="226" t="s">
        <v>42</v>
      </c>
      <c r="O225" s="71"/>
      <c r="P225" s="190">
        <f>O225*H225</f>
        <v>0</v>
      </c>
      <c r="Q225" s="190">
        <v>1.4999999999999999E-4</v>
      </c>
      <c r="R225" s="190">
        <f>Q225*H225</f>
        <v>2.9999999999999997E-4</v>
      </c>
      <c r="S225" s="190">
        <v>0</v>
      </c>
      <c r="T225" s="191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2" t="s">
        <v>163</v>
      </c>
      <c r="AT225" s="192" t="s">
        <v>175</v>
      </c>
      <c r="AU225" s="192" t="s">
        <v>84</v>
      </c>
      <c r="AY225" s="17" t="s">
        <v>125</v>
      </c>
      <c r="BE225" s="193">
        <f>IF(N225="základní",J225,0)</f>
        <v>0</v>
      </c>
      <c r="BF225" s="193">
        <f>IF(N225="snížená",J225,0)</f>
        <v>0</v>
      </c>
      <c r="BG225" s="193">
        <f>IF(N225="zákl. přenesená",J225,0)</f>
        <v>0</v>
      </c>
      <c r="BH225" s="193">
        <f>IF(N225="sníž. přenesená",J225,0)</f>
        <v>0</v>
      </c>
      <c r="BI225" s="193">
        <f>IF(N225="nulová",J225,0)</f>
        <v>0</v>
      </c>
      <c r="BJ225" s="17" t="s">
        <v>82</v>
      </c>
      <c r="BK225" s="193">
        <f>ROUND(I225*H225,2)</f>
        <v>0</v>
      </c>
      <c r="BL225" s="17" t="s">
        <v>132</v>
      </c>
      <c r="BM225" s="192" t="s">
        <v>343</v>
      </c>
    </row>
    <row r="226" spans="1:65" s="15" customFormat="1" ht="11.25">
      <c r="B226" s="227"/>
      <c r="C226" s="228"/>
      <c r="D226" s="196" t="s">
        <v>159</v>
      </c>
      <c r="E226" s="229" t="s">
        <v>1</v>
      </c>
      <c r="F226" s="230" t="s">
        <v>335</v>
      </c>
      <c r="G226" s="228"/>
      <c r="H226" s="229" t="s">
        <v>1</v>
      </c>
      <c r="I226" s="231"/>
      <c r="J226" s="228"/>
      <c r="K226" s="228"/>
      <c r="L226" s="232"/>
      <c r="M226" s="233"/>
      <c r="N226" s="234"/>
      <c r="O226" s="234"/>
      <c r="P226" s="234"/>
      <c r="Q226" s="234"/>
      <c r="R226" s="234"/>
      <c r="S226" s="234"/>
      <c r="T226" s="235"/>
      <c r="AT226" s="236" t="s">
        <v>159</v>
      </c>
      <c r="AU226" s="236" t="s">
        <v>84</v>
      </c>
      <c r="AV226" s="15" t="s">
        <v>82</v>
      </c>
      <c r="AW226" s="15" t="s">
        <v>34</v>
      </c>
      <c r="AX226" s="15" t="s">
        <v>77</v>
      </c>
      <c r="AY226" s="236" t="s">
        <v>125</v>
      </c>
    </row>
    <row r="227" spans="1:65" s="13" customFormat="1" ht="11.25">
      <c r="B227" s="194"/>
      <c r="C227" s="195"/>
      <c r="D227" s="196" t="s">
        <v>159</v>
      </c>
      <c r="E227" s="197" t="s">
        <v>1</v>
      </c>
      <c r="F227" s="198" t="s">
        <v>84</v>
      </c>
      <c r="G227" s="195"/>
      <c r="H227" s="199">
        <v>2</v>
      </c>
      <c r="I227" s="200"/>
      <c r="J227" s="195"/>
      <c r="K227" s="195"/>
      <c r="L227" s="201"/>
      <c r="M227" s="202"/>
      <c r="N227" s="203"/>
      <c r="O227" s="203"/>
      <c r="P227" s="203"/>
      <c r="Q227" s="203"/>
      <c r="R227" s="203"/>
      <c r="S227" s="203"/>
      <c r="T227" s="204"/>
      <c r="AT227" s="205" t="s">
        <v>159</v>
      </c>
      <c r="AU227" s="205" t="s">
        <v>84</v>
      </c>
      <c r="AV227" s="13" t="s">
        <v>84</v>
      </c>
      <c r="AW227" s="13" t="s">
        <v>34</v>
      </c>
      <c r="AX227" s="13" t="s">
        <v>82</v>
      </c>
      <c r="AY227" s="205" t="s">
        <v>125</v>
      </c>
    </row>
    <row r="228" spans="1:65" s="2" customFormat="1" ht="24.2" customHeight="1">
      <c r="A228" s="34"/>
      <c r="B228" s="35"/>
      <c r="C228" s="181" t="s">
        <v>344</v>
      </c>
      <c r="D228" s="181" t="s">
        <v>127</v>
      </c>
      <c r="E228" s="182" t="s">
        <v>345</v>
      </c>
      <c r="F228" s="183" t="s">
        <v>346</v>
      </c>
      <c r="G228" s="184" t="s">
        <v>328</v>
      </c>
      <c r="H228" s="185">
        <v>1</v>
      </c>
      <c r="I228" s="186"/>
      <c r="J228" s="187">
        <f t="shared" ref="J228:J235" si="10">ROUND(I228*H228,2)</f>
        <v>0</v>
      </c>
      <c r="K228" s="183" t="s">
        <v>131</v>
      </c>
      <c r="L228" s="39"/>
      <c r="M228" s="188" t="s">
        <v>1</v>
      </c>
      <c r="N228" s="189" t="s">
        <v>42</v>
      </c>
      <c r="O228" s="71"/>
      <c r="P228" s="190">
        <f t="shared" ref="P228:P235" si="11">O228*H228</f>
        <v>0</v>
      </c>
      <c r="Q228" s="190">
        <v>0</v>
      </c>
      <c r="R228" s="190">
        <f t="shared" ref="R228:R235" si="12">Q228*H228</f>
        <v>0</v>
      </c>
      <c r="S228" s="190">
        <v>0</v>
      </c>
      <c r="T228" s="191">
        <f t="shared" ref="T228:T235" si="13"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2" t="s">
        <v>132</v>
      </c>
      <c r="AT228" s="192" t="s">
        <v>127</v>
      </c>
      <c r="AU228" s="192" t="s">
        <v>84</v>
      </c>
      <c r="AY228" s="17" t="s">
        <v>125</v>
      </c>
      <c r="BE228" s="193">
        <f t="shared" ref="BE228:BE235" si="14">IF(N228="základní",J228,0)</f>
        <v>0</v>
      </c>
      <c r="BF228" s="193">
        <f t="shared" ref="BF228:BF235" si="15">IF(N228="snížená",J228,0)</f>
        <v>0</v>
      </c>
      <c r="BG228" s="193">
        <f t="shared" ref="BG228:BG235" si="16">IF(N228="zákl. přenesená",J228,0)</f>
        <v>0</v>
      </c>
      <c r="BH228" s="193">
        <f t="shared" ref="BH228:BH235" si="17">IF(N228="sníž. přenesená",J228,0)</f>
        <v>0</v>
      </c>
      <c r="BI228" s="193">
        <f t="shared" ref="BI228:BI235" si="18">IF(N228="nulová",J228,0)</f>
        <v>0</v>
      </c>
      <c r="BJ228" s="17" t="s">
        <v>82</v>
      </c>
      <c r="BK228" s="193">
        <f t="shared" ref="BK228:BK235" si="19">ROUND(I228*H228,2)</f>
        <v>0</v>
      </c>
      <c r="BL228" s="17" t="s">
        <v>132</v>
      </c>
      <c r="BM228" s="192" t="s">
        <v>347</v>
      </c>
    </row>
    <row r="229" spans="1:65" s="2" customFormat="1" ht="33" customHeight="1">
      <c r="A229" s="34"/>
      <c r="B229" s="35"/>
      <c r="C229" s="217" t="s">
        <v>348</v>
      </c>
      <c r="D229" s="217" t="s">
        <v>175</v>
      </c>
      <c r="E229" s="218" t="s">
        <v>349</v>
      </c>
      <c r="F229" s="219" t="s">
        <v>350</v>
      </c>
      <c r="G229" s="220" t="s">
        <v>328</v>
      </c>
      <c r="H229" s="221">
        <v>1</v>
      </c>
      <c r="I229" s="222"/>
      <c r="J229" s="223">
        <f t="shared" si="10"/>
        <v>0</v>
      </c>
      <c r="K229" s="219" t="s">
        <v>131</v>
      </c>
      <c r="L229" s="224"/>
      <c r="M229" s="225" t="s">
        <v>1</v>
      </c>
      <c r="N229" s="226" t="s">
        <v>42</v>
      </c>
      <c r="O229" s="71"/>
      <c r="P229" s="190">
        <f t="shared" si="11"/>
        <v>0</v>
      </c>
      <c r="Q229" s="190">
        <v>1.9E-3</v>
      </c>
      <c r="R229" s="190">
        <f t="shared" si="12"/>
        <v>1.9E-3</v>
      </c>
      <c r="S229" s="190">
        <v>0</v>
      </c>
      <c r="T229" s="191">
        <f t="shared" si="13"/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2" t="s">
        <v>163</v>
      </c>
      <c r="AT229" s="192" t="s">
        <v>175</v>
      </c>
      <c r="AU229" s="192" t="s">
        <v>84</v>
      </c>
      <c r="AY229" s="17" t="s">
        <v>125</v>
      </c>
      <c r="BE229" s="193">
        <f t="shared" si="14"/>
        <v>0</v>
      </c>
      <c r="BF229" s="193">
        <f t="shared" si="15"/>
        <v>0</v>
      </c>
      <c r="BG229" s="193">
        <f t="shared" si="16"/>
        <v>0</v>
      </c>
      <c r="BH229" s="193">
        <f t="shared" si="17"/>
        <v>0</v>
      </c>
      <c r="BI229" s="193">
        <f t="shared" si="18"/>
        <v>0</v>
      </c>
      <c r="BJ229" s="17" t="s">
        <v>82</v>
      </c>
      <c r="BK229" s="193">
        <f t="shared" si="19"/>
        <v>0</v>
      </c>
      <c r="BL229" s="17" t="s">
        <v>132</v>
      </c>
      <c r="BM229" s="192" t="s">
        <v>351</v>
      </c>
    </row>
    <row r="230" spans="1:65" s="2" customFormat="1" ht="21.75" customHeight="1">
      <c r="A230" s="34"/>
      <c r="B230" s="35"/>
      <c r="C230" s="181" t="s">
        <v>352</v>
      </c>
      <c r="D230" s="181" t="s">
        <v>127</v>
      </c>
      <c r="E230" s="182" t="s">
        <v>353</v>
      </c>
      <c r="F230" s="183" t="s">
        <v>354</v>
      </c>
      <c r="G230" s="184" t="s">
        <v>328</v>
      </c>
      <c r="H230" s="185">
        <v>1</v>
      </c>
      <c r="I230" s="186"/>
      <c r="J230" s="187">
        <f t="shared" si="10"/>
        <v>0</v>
      </c>
      <c r="K230" s="183" t="s">
        <v>131</v>
      </c>
      <c r="L230" s="39"/>
      <c r="M230" s="188" t="s">
        <v>1</v>
      </c>
      <c r="N230" s="189" t="s">
        <v>42</v>
      </c>
      <c r="O230" s="71"/>
      <c r="P230" s="190">
        <f t="shared" si="11"/>
        <v>0</v>
      </c>
      <c r="Q230" s="190">
        <v>7.1871999999999995E-4</v>
      </c>
      <c r="R230" s="190">
        <f t="shared" si="12"/>
        <v>7.1871999999999995E-4</v>
      </c>
      <c r="S230" s="190">
        <v>0</v>
      </c>
      <c r="T230" s="191">
        <f t="shared" si="13"/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2" t="s">
        <v>132</v>
      </c>
      <c r="AT230" s="192" t="s">
        <v>127</v>
      </c>
      <c r="AU230" s="192" t="s">
        <v>84</v>
      </c>
      <c r="AY230" s="17" t="s">
        <v>125</v>
      </c>
      <c r="BE230" s="193">
        <f t="shared" si="14"/>
        <v>0</v>
      </c>
      <c r="BF230" s="193">
        <f t="shared" si="15"/>
        <v>0</v>
      </c>
      <c r="BG230" s="193">
        <f t="shared" si="16"/>
        <v>0</v>
      </c>
      <c r="BH230" s="193">
        <f t="shared" si="17"/>
        <v>0</v>
      </c>
      <c r="BI230" s="193">
        <f t="shared" si="18"/>
        <v>0</v>
      </c>
      <c r="BJ230" s="17" t="s">
        <v>82</v>
      </c>
      <c r="BK230" s="193">
        <f t="shared" si="19"/>
        <v>0</v>
      </c>
      <c r="BL230" s="17" t="s">
        <v>132</v>
      </c>
      <c r="BM230" s="192" t="s">
        <v>355</v>
      </c>
    </row>
    <row r="231" spans="1:65" s="2" customFormat="1" ht="24.2" customHeight="1">
      <c r="A231" s="34"/>
      <c r="B231" s="35"/>
      <c r="C231" s="217" t="s">
        <v>356</v>
      </c>
      <c r="D231" s="217" t="s">
        <v>175</v>
      </c>
      <c r="E231" s="218" t="s">
        <v>357</v>
      </c>
      <c r="F231" s="219" t="s">
        <v>358</v>
      </c>
      <c r="G231" s="220" t="s">
        <v>328</v>
      </c>
      <c r="H231" s="221">
        <v>1</v>
      </c>
      <c r="I231" s="222"/>
      <c r="J231" s="223">
        <f t="shared" si="10"/>
        <v>0</v>
      </c>
      <c r="K231" s="219" t="s">
        <v>1</v>
      </c>
      <c r="L231" s="224"/>
      <c r="M231" s="225" t="s">
        <v>1</v>
      </c>
      <c r="N231" s="226" t="s">
        <v>42</v>
      </c>
      <c r="O231" s="71"/>
      <c r="P231" s="190">
        <f t="shared" si="11"/>
        <v>0</v>
      </c>
      <c r="Q231" s="190">
        <v>7.3000000000000001E-3</v>
      </c>
      <c r="R231" s="190">
        <f t="shared" si="12"/>
        <v>7.3000000000000001E-3</v>
      </c>
      <c r="S231" s="190">
        <v>0</v>
      </c>
      <c r="T231" s="191">
        <f t="shared" si="13"/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2" t="s">
        <v>163</v>
      </c>
      <c r="AT231" s="192" t="s">
        <v>175</v>
      </c>
      <c r="AU231" s="192" t="s">
        <v>84</v>
      </c>
      <c r="AY231" s="17" t="s">
        <v>125</v>
      </c>
      <c r="BE231" s="193">
        <f t="shared" si="14"/>
        <v>0</v>
      </c>
      <c r="BF231" s="193">
        <f t="shared" si="15"/>
        <v>0</v>
      </c>
      <c r="BG231" s="193">
        <f t="shared" si="16"/>
        <v>0</v>
      </c>
      <c r="BH231" s="193">
        <f t="shared" si="17"/>
        <v>0</v>
      </c>
      <c r="BI231" s="193">
        <f t="shared" si="18"/>
        <v>0</v>
      </c>
      <c r="BJ231" s="17" t="s">
        <v>82</v>
      </c>
      <c r="BK231" s="193">
        <f t="shared" si="19"/>
        <v>0</v>
      </c>
      <c r="BL231" s="17" t="s">
        <v>132</v>
      </c>
      <c r="BM231" s="192" t="s">
        <v>359</v>
      </c>
    </row>
    <row r="232" spans="1:65" s="2" customFormat="1" ht="21.75" customHeight="1">
      <c r="A232" s="34"/>
      <c r="B232" s="35"/>
      <c r="C232" s="217" t="s">
        <v>360</v>
      </c>
      <c r="D232" s="217" t="s">
        <v>175</v>
      </c>
      <c r="E232" s="218" t="s">
        <v>361</v>
      </c>
      <c r="F232" s="219" t="s">
        <v>362</v>
      </c>
      <c r="G232" s="220" t="s">
        <v>328</v>
      </c>
      <c r="H232" s="221">
        <v>1</v>
      </c>
      <c r="I232" s="222"/>
      <c r="J232" s="223">
        <f t="shared" si="10"/>
        <v>0</v>
      </c>
      <c r="K232" s="219" t="s">
        <v>131</v>
      </c>
      <c r="L232" s="224"/>
      <c r="M232" s="225" t="s">
        <v>1</v>
      </c>
      <c r="N232" s="226" t="s">
        <v>42</v>
      </c>
      <c r="O232" s="71"/>
      <c r="P232" s="190">
        <f t="shared" si="11"/>
        <v>0</v>
      </c>
      <c r="Q232" s="190">
        <v>3.5000000000000001E-3</v>
      </c>
      <c r="R232" s="190">
        <f t="shared" si="12"/>
        <v>3.5000000000000001E-3</v>
      </c>
      <c r="S232" s="190">
        <v>0</v>
      </c>
      <c r="T232" s="191">
        <f t="shared" si="13"/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2" t="s">
        <v>163</v>
      </c>
      <c r="AT232" s="192" t="s">
        <v>175</v>
      </c>
      <c r="AU232" s="192" t="s">
        <v>84</v>
      </c>
      <c r="AY232" s="17" t="s">
        <v>125</v>
      </c>
      <c r="BE232" s="193">
        <f t="shared" si="14"/>
        <v>0</v>
      </c>
      <c r="BF232" s="193">
        <f t="shared" si="15"/>
        <v>0</v>
      </c>
      <c r="BG232" s="193">
        <f t="shared" si="16"/>
        <v>0</v>
      </c>
      <c r="BH232" s="193">
        <f t="shared" si="17"/>
        <v>0</v>
      </c>
      <c r="BI232" s="193">
        <f t="shared" si="18"/>
        <v>0</v>
      </c>
      <c r="BJ232" s="17" t="s">
        <v>82</v>
      </c>
      <c r="BK232" s="193">
        <f t="shared" si="19"/>
        <v>0</v>
      </c>
      <c r="BL232" s="17" t="s">
        <v>132</v>
      </c>
      <c r="BM232" s="192" t="s">
        <v>363</v>
      </c>
    </row>
    <row r="233" spans="1:65" s="2" customFormat="1" ht="24.2" customHeight="1">
      <c r="A233" s="34"/>
      <c r="B233" s="35"/>
      <c r="C233" s="217" t="s">
        <v>364</v>
      </c>
      <c r="D233" s="217" t="s">
        <v>175</v>
      </c>
      <c r="E233" s="218" t="s">
        <v>365</v>
      </c>
      <c r="F233" s="219" t="s">
        <v>366</v>
      </c>
      <c r="G233" s="220" t="s">
        <v>328</v>
      </c>
      <c r="H233" s="221">
        <v>1</v>
      </c>
      <c r="I233" s="222"/>
      <c r="J233" s="223">
        <f t="shared" si="10"/>
        <v>0</v>
      </c>
      <c r="K233" s="219" t="s">
        <v>131</v>
      </c>
      <c r="L233" s="224"/>
      <c r="M233" s="225" t="s">
        <v>1</v>
      </c>
      <c r="N233" s="226" t="s">
        <v>42</v>
      </c>
      <c r="O233" s="71"/>
      <c r="P233" s="190">
        <f t="shared" si="11"/>
        <v>0</v>
      </c>
      <c r="Q233" s="190">
        <v>1.3299999999999999E-2</v>
      </c>
      <c r="R233" s="190">
        <f t="shared" si="12"/>
        <v>1.3299999999999999E-2</v>
      </c>
      <c r="S233" s="190">
        <v>0</v>
      </c>
      <c r="T233" s="191">
        <f t="shared" si="13"/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2" t="s">
        <v>163</v>
      </c>
      <c r="AT233" s="192" t="s">
        <v>175</v>
      </c>
      <c r="AU233" s="192" t="s">
        <v>84</v>
      </c>
      <c r="AY233" s="17" t="s">
        <v>125</v>
      </c>
      <c r="BE233" s="193">
        <f t="shared" si="14"/>
        <v>0</v>
      </c>
      <c r="BF233" s="193">
        <f t="shared" si="15"/>
        <v>0</v>
      </c>
      <c r="BG233" s="193">
        <f t="shared" si="16"/>
        <v>0</v>
      </c>
      <c r="BH233" s="193">
        <f t="shared" si="17"/>
        <v>0</v>
      </c>
      <c r="BI233" s="193">
        <f t="shared" si="18"/>
        <v>0</v>
      </c>
      <c r="BJ233" s="17" t="s">
        <v>82</v>
      </c>
      <c r="BK233" s="193">
        <f t="shared" si="19"/>
        <v>0</v>
      </c>
      <c r="BL233" s="17" t="s">
        <v>132</v>
      </c>
      <c r="BM233" s="192" t="s">
        <v>367</v>
      </c>
    </row>
    <row r="234" spans="1:65" s="2" customFormat="1" ht="24.2" customHeight="1">
      <c r="A234" s="34"/>
      <c r="B234" s="35"/>
      <c r="C234" s="181" t="s">
        <v>368</v>
      </c>
      <c r="D234" s="181" t="s">
        <v>127</v>
      </c>
      <c r="E234" s="182" t="s">
        <v>369</v>
      </c>
      <c r="F234" s="183" t="s">
        <v>370</v>
      </c>
      <c r="G234" s="184" t="s">
        <v>171</v>
      </c>
      <c r="H234" s="185">
        <v>150.69999999999999</v>
      </c>
      <c r="I234" s="186"/>
      <c r="J234" s="187">
        <f t="shared" si="10"/>
        <v>0</v>
      </c>
      <c r="K234" s="183" t="s">
        <v>131</v>
      </c>
      <c r="L234" s="39"/>
      <c r="M234" s="188" t="s">
        <v>1</v>
      </c>
      <c r="N234" s="189" t="s">
        <v>42</v>
      </c>
      <c r="O234" s="71"/>
      <c r="P234" s="190">
        <f t="shared" si="11"/>
        <v>0</v>
      </c>
      <c r="Q234" s="190">
        <v>1.6999999999999999E-7</v>
      </c>
      <c r="R234" s="190">
        <f t="shared" si="12"/>
        <v>2.5618999999999996E-5</v>
      </c>
      <c r="S234" s="190">
        <v>0</v>
      </c>
      <c r="T234" s="191">
        <f t="shared" si="13"/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2" t="s">
        <v>132</v>
      </c>
      <c r="AT234" s="192" t="s">
        <v>127</v>
      </c>
      <c r="AU234" s="192" t="s">
        <v>84</v>
      </c>
      <c r="AY234" s="17" t="s">
        <v>125</v>
      </c>
      <c r="BE234" s="193">
        <f t="shared" si="14"/>
        <v>0</v>
      </c>
      <c r="BF234" s="193">
        <f t="shared" si="15"/>
        <v>0</v>
      </c>
      <c r="BG234" s="193">
        <f t="shared" si="16"/>
        <v>0</v>
      </c>
      <c r="BH234" s="193">
        <f t="shared" si="17"/>
        <v>0</v>
      </c>
      <c r="BI234" s="193">
        <f t="shared" si="18"/>
        <v>0</v>
      </c>
      <c r="BJ234" s="17" t="s">
        <v>82</v>
      </c>
      <c r="BK234" s="193">
        <f t="shared" si="19"/>
        <v>0</v>
      </c>
      <c r="BL234" s="17" t="s">
        <v>132</v>
      </c>
      <c r="BM234" s="192" t="s">
        <v>371</v>
      </c>
    </row>
    <row r="235" spans="1:65" s="2" customFormat="1" ht="16.5" customHeight="1">
      <c r="A235" s="34"/>
      <c r="B235" s="35"/>
      <c r="C235" s="181" t="s">
        <v>372</v>
      </c>
      <c r="D235" s="181" t="s">
        <v>127</v>
      </c>
      <c r="E235" s="182" t="s">
        <v>373</v>
      </c>
      <c r="F235" s="183" t="s">
        <v>374</v>
      </c>
      <c r="G235" s="184" t="s">
        <v>171</v>
      </c>
      <c r="H235" s="185">
        <v>150.69999999999999</v>
      </c>
      <c r="I235" s="186"/>
      <c r="J235" s="187">
        <f t="shared" si="10"/>
        <v>0</v>
      </c>
      <c r="K235" s="183" t="s">
        <v>131</v>
      </c>
      <c r="L235" s="39"/>
      <c r="M235" s="188" t="s">
        <v>1</v>
      </c>
      <c r="N235" s="189" t="s">
        <v>42</v>
      </c>
      <c r="O235" s="71"/>
      <c r="P235" s="190">
        <f t="shared" si="11"/>
        <v>0</v>
      </c>
      <c r="Q235" s="190">
        <v>0</v>
      </c>
      <c r="R235" s="190">
        <f t="shared" si="12"/>
        <v>0</v>
      </c>
      <c r="S235" s="190">
        <v>0</v>
      </c>
      <c r="T235" s="191">
        <f t="shared" si="13"/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2" t="s">
        <v>132</v>
      </c>
      <c r="AT235" s="192" t="s">
        <v>127</v>
      </c>
      <c r="AU235" s="192" t="s">
        <v>84</v>
      </c>
      <c r="AY235" s="17" t="s">
        <v>125</v>
      </c>
      <c r="BE235" s="193">
        <f t="shared" si="14"/>
        <v>0</v>
      </c>
      <c r="BF235" s="193">
        <f t="shared" si="15"/>
        <v>0</v>
      </c>
      <c r="BG235" s="193">
        <f t="shared" si="16"/>
        <v>0</v>
      </c>
      <c r="BH235" s="193">
        <f t="shared" si="17"/>
        <v>0</v>
      </c>
      <c r="BI235" s="193">
        <f t="shared" si="18"/>
        <v>0</v>
      </c>
      <c r="BJ235" s="17" t="s">
        <v>82</v>
      </c>
      <c r="BK235" s="193">
        <f t="shared" si="19"/>
        <v>0</v>
      </c>
      <c r="BL235" s="17" t="s">
        <v>132</v>
      </c>
      <c r="BM235" s="192" t="s">
        <v>375</v>
      </c>
    </row>
    <row r="236" spans="1:65" s="13" customFormat="1" ht="11.25">
      <c r="B236" s="194"/>
      <c r="C236" s="195"/>
      <c r="D236" s="196" t="s">
        <v>159</v>
      </c>
      <c r="E236" s="197" t="s">
        <v>1</v>
      </c>
      <c r="F236" s="198" t="s">
        <v>376</v>
      </c>
      <c r="G236" s="195"/>
      <c r="H236" s="199">
        <v>150.69999999999999</v>
      </c>
      <c r="I236" s="200"/>
      <c r="J236" s="195"/>
      <c r="K236" s="195"/>
      <c r="L236" s="201"/>
      <c r="M236" s="202"/>
      <c r="N236" s="203"/>
      <c r="O236" s="203"/>
      <c r="P236" s="203"/>
      <c r="Q236" s="203"/>
      <c r="R236" s="203"/>
      <c r="S236" s="203"/>
      <c r="T236" s="204"/>
      <c r="AT236" s="205" t="s">
        <v>159</v>
      </c>
      <c r="AU236" s="205" t="s">
        <v>84</v>
      </c>
      <c r="AV236" s="13" t="s">
        <v>84</v>
      </c>
      <c r="AW236" s="13" t="s">
        <v>34</v>
      </c>
      <c r="AX236" s="13" t="s">
        <v>82</v>
      </c>
      <c r="AY236" s="205" t="s">
        <v>125</v>
      </c>
    </row>
    <row r="237" spans="1:65" s="2" customFormat="1" ht="24.2" customHeight="1">
      <c r="A237" s="34"/>
      <c r="B237" s="35"/>
      <c r="C237" s="181" t="s">
        <v>377</v>
      </c>
      <c r="D237" s="181" t="s">
        <v>127</v>
      </c>
      <c r="E237" s="182" t="s">
        <v>378</v>
      </c>
      <c r="F237" s="183" t="s">
        <v>379</v>
      </c>
      <c r="G237" s="184" t="s">
        <v>328</v>
      </c>
      <c r="H237" s="185">
        <v>4</v>
      </c>
      <c r="I237" s="186"/>
      <c r="J237" s="187">
        <f>ROUND(I237*H237,2)</f>
        <v>0</v>
      </c>
      <c r="K237" s="183" t="s">
        <v>131</v>
      </c>
      <c r="L237" s="39"/>
      <c r="M237" s="188" t="s">
        <v>1</v>
      </c>
      <c r="N237" s="189" t="s">
        <v>42</v>
      </c>
      <c r="O237" s="71"/>
      <c r="P237" s="190">
        <f>O237*H237</f>
        <v>0</v>
      </c>
      <c r="Q237" s="190">
        <v>0.45937290600000003</v>
      </c>
      <c r="R237" s="190">
        <f>Q237*H237</f>
        <v>1.8374916240000001</v>
      </c>
      <c r="S237" s="190">
        <v>0</v>
      </c>
      <c r="T237" s="191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2" t="s">
        <v>132</v>
      </c>
      <c r="AT237" s="192" t="s">
        <v>127</v>
      </c>
      <c r="AU237" s="192" t="s">
        <v>84</v>
      </c>
      <c r="AY237" s="17" t="s">
        <v>125</v>
      </c>
      <c r="BE237" s="193">
        <f>IF(N237="základní",J237,0)</f>
        <v>0</v>
      </c>
      <c r="BF237" s="193">
        <f>IF(N237="snížená",J237,0)</f>
        <v>0</v>
      </c>
      <c r="BG237" s="193">
        <f>IF(N237="zákl. přenesená",J237,0)</f>
        <v>0</v>
      </c>
      <c r="BH237" s="193">
        <f>IF(N237="sníž. přenesená",J237,0)</f>
        <v>0</v>
      </c>
      <c r="BI237" s="193">
        <f>IF(N237="nulová",J237,0)</f>
        <v>0</v>
      </c>
      <c r="BJ237" s="17" t="s">
        <v>82</v>
      </c>
      <c r="BK237" s="193">
        <f>ROUND(I237*H237,2)</f>
        <v>0</v>
      </c>
      <c r="BL237" s="17" t="s">
        <v>132</v>
      </c>
      <c r="BM237" s="192" t="s">
        <v>380</v>
      </c>
    </row>
    <row r="238" spans="1:65" s="15" customFormat="1" ht="11.25">
      <c r="B238" s="227"/>
      <c r="C238" s="228"/>
      <c r="D238" s="196" t="s">
        <v>159</v>
      </c>
      <c r="E238" s="229" t="s">
        <v>1</v>
      </c>
      <c r="F238" s="230" t="s">
        <v>381</v>
      </c>
      <c r="G238" s="228"/>
      <c r="H238" s="229" t="s">
        <v>1</v>
      </c>
      <c r="I238" s="231"/>
      <c r="J238" s="228"/>
      <c r="K238" s="228"/>
      <c r="L238" s="232"/>
      <c r="M238" s="233"/>
      <c r="N238" s="234"/>
      <c r="O238" s="234"/>
      <c r="P238" s="234"/>
      <c r="Q238" s="234"/>
      <c r="R238" s="234"/>
      <c r="S238" s="234"/>
      <c r="T238" s="235"/>
      <c r="AT238" s="236" t="s">
        <v>159</v>
      </c>
      <c r="AU238" s="236" t="s">
        <v>84</v>
      </c>
      <c r="AV238" s="15" t="s">
        <v>82</v>
      </c>
      <c r="AW238" s="15" t="s">
        <v>34</v>
      </c>
      <c r="AX238" s="15" t="s">
        <v>77</v>
      </c>
      <c r="AY238" s="236" t="s">
        <v>125</v>
      </c>
    </row>
    <row r="239" spans="1:65" s="13" customFormat="1" ht="11.25">
      <c r="B239" s="194"/>
      <c r="C239" s="195"/>
      <c r="D239" s="196" t="s">
        <v>159</v>
      </c>
      <c r="E239" s="197" t="s">
        <v>1</v>
      </c>
      <c r="F239" s="198" t="s">
        <v>132</v>
      </c>
      <c r="G239" s="195"/>
      <c r="H239" s="199">
        <v>4</v>
      </c>
      <c r="I239" s="200"/>
      <c r="J239" s="195"/>
      <c r="K239" s="195"/>
      <c r="L239" s="201"/>
      <c r="M239" s="202"/>
      <c r="N239" s="203"/>
      <c r="O239" s="203"/>
      <c r="P239" s="203"/>
      <c r="Q239" s="203"/>
      <c r="R239" s="203"/>
      <c r="S239" s="203"/>
      <c r="T239" s="204"/>
      <c r="AT239" s="205" t="s">
        <v>159</v>
      </c>
      <c r="AU239" s="205" t="s">
        <v>84</v>
      </c>
      <c r="AV239" s="13" t="s">
        <v>84</v>
      </c>
      <c r="AW239" s="13" t="s">
        <v>34</v>
      </c>
      <c r="AX239" s="13" t="s">
        <v>82</v>
      </c>
      <c r="AY239" s="205" t="s">
        <v>125</v>
      </c>
    </row>
    <row r="240" spans="1:65" s="2" customFormat="1" ht="16.5" customHeight="1">
      <c r="A240" s="34"/>
      <c r="B240" s="35"/>
      <c r="C240" s="181" t="s">
        <v>382</v>
      </c>
      <c r="D240" s="181" t="s">
        <v>127</v>
      </c>
      <c r="E240" s="182" t="s">
        <v>383</v>
      </c>
      <c r="F240" s="183" t="s">
        <v>384</v>
      </c>
      <c r="G240" s="184" t="s">
        <v>171</v>
      </c>
      <c r="H240" s="185">
        <v>275.19499999999999</v>
      </c>
      <c r="I240" s="186"/>
      <c r="J240" s="187">
        <f>ROUND(I240*H240,2)</f>
        <v>0</v>
      </c>
      <c r="K240" s="183" t="s">
        <v>131</v>
      </c>
      <c r="L240" s="39"/>
      <c r="M240" s="188" t="s">
        <v>1</v>
      </c>
      <c r="N240" s="189" t="s">
        <v>42</v>
      </c>
      <c r="O240" s="71"/>
      <c r="P240" s="190">
        <f>O240*H240</f>
        <v>0</v>
      </c>
      <c r="Q240" s="190">
        <v>1.9236000000000001E-4</v>
      </c>
      <c r="R240" s="190">
        <f>Q240*H240</f>
        <v>5.2936510200000002E-2</v>
      </c>
      <c r="S240" s="190">
        <v>0</v>
      </c>
      <c r="T240" s="191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2" t="s">
        <v>132</v>
      </c>
      <c r="AT240" s="192" t="s">
        <v>127</v>
      </c>
      <c r="AU240" s="192" t="s">
        <v>84</v>
      </c>
      <c r="AY240" s="17" t="s">
        <v>125</v>
      </c>
      <c r="BE240" s="193">
        <f>IF(N240="základní",J240,0)</f>
        <v>0</v>
      </c>
      <c r="BF240" s="193">
        <f>IF(N240="snížená",J240,0)</f>
        <v>0</v>
      </c>
      <c r="BG240" s="193">
        <f>IF(N240="zákl. přenesená",J240,0)</f>
        <v>0</v>
      </c>
      <c r="BH240" s="193">
        <f>IF(N240="sníž. přenesená",J240,0)</f>
        <v>0</v>
      </c>
      <c r="BI240" s="193">
        <f>IF(N240="nulová",J240,0)</f>
        <v>0</v>
      </c>
      <c r="BJ240" s="17" t="s">
        <v>82</v>
      </c>
      <c r="BK240" s="193">
        <f>ROUND(I240*H240,2)</f>
        <v>0</v>
      </c>
      <c r="BL240" s="17" t="s">
        <v>132</v>
      </c>
      <c r="BM240" s="192" t="s">
        <v>385</v>
      </c>
    </row>
    <row r="241" spans="1:65" s="13" customFormat="1" ht="11.25">
      <c r="B241" s="194"/>
      <c r="C241" s="195"/>
      <c r="D241" s="196" t="s">
        <v>159</v>
      </c>
      <c r="E241" s="197" t="s">
        <v>1</v>
      </c>
      <c r="F241" s="198" t="s">
        <v>386</v>
      </c>
      <c r="G241" s="195"/>
      <c r="H241" s="199">
        <v>275.19499999999999</v>
      </c>
      <c r="I241" s="200"/>
      <c r="J241" s="195"/>
      <c r="K241" s="195"/>
      <c r="L241" s="201"/>
      <c r="M241" s="202"/>
      <c r="N241" s="203"/>
      <c r="O241" s="203"/>
      <c r="P241" s="203"/>
      <c r="Q241" s="203"/>
      <c r="R241" s="203"/>
      <c r="S241" s="203"/>
      <c r="T241" s="204"/>
      <c r="AT241" s="205" t="s">
        <v>159</v>
      </c>
      <c r="AU241" s="205" t="s">
        <v>84</v>
      </c>
      <c r="AV241" s="13" t="s">
        <v>84</v>
      </c>
      <c r="AW241" s="13" t="s">
        <v>34</v>
      </c>
      <c r="AX241" s="13" t="s">
        <v>82</v>
      </c>
      <c r="AY241" s="205" t="s">
        <v>125</v>
      </c>
    </row>
    <row r="242" spans="1:65" s="2" customFormat="1" ht="21.75" customHeight="1">
      <c r="A242" s="34"/>
      <c r="B242" s="35"/>
      <c r="C242" s="181" t="s">
        <v>387</v>
      </c>
      <c r="D242" s="181" t="s">
        <v>127</v>
      </c>
      <c r="E242" s="182" t="s">
        <v>388</v>
      </c>
      <c r="F242" s="183" t="s">
        <v>389</v>
      </c>
      <c r="G242" s="184" t="s">
        <v>171</v>
      </c>
      <c r="H242" s="185">
        <v>263.23</v>
      </c>
      <c r="I242" s="186"/>
      <c r="J242" s="187">
        <f>ROUND(I242*H242,2)</f>
        <v>0</v>
      </c>
      <c r="K242" s="183" t="s">
        <v>131</v>
      </c>
      <c r="L242" s="39"/>
      <c r="M242" s="188" t="s">
        <v>1</v>
      </c>
      <c r="N242" s="189" t="s">
        <v>42</v>
      </c>
      <c r="O242" s="71"/>
      <c r="P242" s="190">
        <f>O242*H242</f>
        <v>0</v>
      </c>
      <c r="Q242" s="190">
        <v>7.3499999999999998E-5</v>
      </c>
      <c r="R242" s="190">
        <f>Q242*H242</f>
        <v>1.9347405000000002E-2</v>
      </c>
      <c r="S242" s="190">
        <v>0</v>
      </c>
      <c r="T242" s="191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2" t="s">
        <v>132</v>
      </c>
      <c r="AT242" s="192" t="s">
        <v>127</v>
      </c>
      <c r="AU242" s="192" t="s">
        <v>84</v>
      </c>
      <c r="AY242" s="17" t="s">
        <v>125</v>
      </c>
      <c r="BE242" s="193">
        <f>IF(N242="základní",J242,0)</f>
        <v>0</v>
      </c>
      <c r="BF242" s="193">
        <f>IF(N242="snížená",J242,0)</f>
        <v>0</v>
      </c>
      <c r="BG242" s="193">
        <f>IF(N242="zákl. přenesená",J242,0)</f>
        <v>0</v>
      </c>
      <c r="BH242" s="193">
        <f>IF(N242="sníž. přenesená",J242,0)</f>
        <v>0</v>
      </c>
      <c r="BI242" s="193">
        <f>IF(N242="nulová",J242,0)</f>
        <v>0</v>
      </c>
      <c r="BJ242" s="17" t="s">
        <v>82</v>
      </c>
      <c r="BK242" s="193">
        <f>ROUND(I242*H242,2)</f>
        <v>0</v>
      </c>
      <c r="BL242" s="17" t="s">
        <v>132</v>
      </c>
      <c r="BM242" s="192" t="s">
        <v>390</v>
      </c>
    </row>
    <row r="243" spans="1:65" s="13" customFormat="1" ht="11.25">
      <c r="B243" s="194"/>
      <c r="C243" s="195"/>
      <c r="D243" s="196" t="s">
        <v>159</v>
      </c>
      <c r="E243" s="197" t="s">
        <v>1</v>
      </c>
      <c r="F243" s="198" t="s">
        <v>391</v>
      </c>
      <c r="G243" s="195"/>
      <c r="H243" s="199">
        <v>263.23</v>
      </c>
      <c r="I243" s="200"/>
      <c r="J243" s="195"/>
      <c r="K243" s="195"/>
      <c r="L243" s="201"/>
      <c r="M243" s="202"/>
      <c r="N243" s="203"/>
      <c r="O243" s="203"/>
      <c r="P243" s="203"/>
      <c r="Q243" s="203"/>
      <c r="R243" s="203"/>
      <c r="S243" s="203"/>
      <c r="T243" s="204"/>
      <c r="AT243" s="205" t="s">
        <v>159</v>
      </c>
      <c r="AU243" s="205" t="s">
        <v>84</v>
      </c>
      <c r="AV243" s="13" t="s">
        <v>84</v>
      </c>
      <c r="AW243" s="13" t="s">
        <v>34</v>
      </c>
      <c r="AX243" s="13" t="s">
        <v>82</v>
      </c>
      <c r="AY243" s="205" t="s">
        <v>125</v>
      </c>
    </row>
    <row r="244" spans="1:65" s="2" customFormat="1" ht="24.2" customHeight="1">
      <c r="A244" s="34"/>
      <c r="B244" s="35"/>
      <c r="C244" s="181" t="s">
        <v>392</v>
      </c>
      <c r="D244" s="181" t="s">
        <v>127</v>
      </c>
      <c r="E244" s="182" t="s">
        <v>393</v>
      </c>
      <c r="F244" s="183" t="s">
        <v>394</v>
      </c>
      <c r="G244" s="184" t="s">
        <v>328</v>
      </c>
      <c r="H244" s="185">
        <v>74</v>
      </c>
      <c r="I244" s="186"/>
      <c r="J244" s="187">
        <f>ROUND(I244*H244,2)</f>
        <v>0</v>
      </c>
      <c r="K244" s="183" t="s">
        <v>131</v>
      </c>
      <c r="L244" s="39"/>
      <c r="M244" s="188" t="s">
        <v>1</v>
      </c>
      <c r="N244" s="189" t="s">
        <v>42</v>
      </c>
      <c r="O244" s="71"/>
      <c r="P244" s="190">
        <f>O244*H244</f>
        <v>0</v>
      </c>
      <c r="Q244" s="190">
        <v>8.3999999999999995E-5</v>
      </c>
      <c r="R244" s="190">
        <f>Q244*H244</f>
        <v>6.2159999999999993E-3</v>
      </c>
      <c r="S244" s="190">
        <v>0</v>
      </c>
      <c r="T244" s="191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2" t="s">
        <v>132</v>
      </c>
      <c r="AT244" s="192" t="s">
        <v>127</v>
      </c>
      <c r="AU244" s="192" t="s">
        <v>84</v>
      </c>
      <c r="AY244" s="17" t="s">
        <v>125</v>
      </c>
      <c r="BE244" s="193">
        <f>IF(N244="základní",J244,0)</f>
        <v>0</v>
      </c>
      <c r="BF244" s="193">
        <f>IF(N244="snížená",J244,0)</f>
        <v>0</v>
      </c>
      <c r="BG244" s="193">
        <f>IF(N244="zákl. přenesená",J244,0)</f>
        <v>0</v>
      </c>
      <c r="BH244" s="193">
        <f>IF(N244="sníž. přenesená",J244,0)</f>
        <v>0</v>
      </c>
      <c r="BI244" s="193">
        <f>IF(N244="nulová",J244,0)</f>
        <v>0</v>
      </c>
      <c r="BJ244" s="17" t="s">
        <v>82</v>
      </c>
      <c r="BK244" s="193">
        <f>ROUND(I244*H244,2)</f>
        <v>0</v>
      </c>
      <c r="BL244" s="17" t="s">
        <v>132</v>
      </c>
      <c r="BM244" s="192" t="s">
        <v>395</v>
      </c>
    </row>
    <row r="245" spans="1:65" s="15" customFormat="1" ht="11.25">
      <c r="B245" s="227"/>
      <c r="C245" s="228"/>
      <c r="D245" s="196" t="s">
        <v>159</v>
      </c>
      <c r="E245" s="229" t="s">
        <v>1</v>
      </c>
      <c r="F245" s="230" t="s">
        <v>396</v>
      </c>
      <c r="G245" s="228"/>
      <c r="H245" s="229" t="s">
        <v>1</v>
      </c>
      <c r="I245" s="231"/>
      <c r="J245" s="228"/>
      <c r="K245" s="228"/>
      <c r="L245" s="232"/>
      <c r="M245" s="233"/>
      <c r="N245" s="234"/>
      <c r="O245" s="234"/>
      <c r="P245" s="234"/>
      <c r="Q245" s="234"/>
      <c r="R245" s="234"/>
      <c r="S245" s="234"/>
      <c r="T245" s="235"/>
      <c r="AT245" s="236" t="s">
        <v>159</v>
      </c>
      <c r="AU245" s="236" t="s">
        <v>84</v>
      </c>
      <c r="AV245" s="15" t="s">
        <v>82</v>
      </c>
      <c r="AW245" s="15" t="s">
        <v>34</v>
      </c>
      <c r="AX245" s="15" t="s">
        <v>77</v>
      </c>
      <c r="AY245" s="236" t="s">
        <v>125</v>
      </c>
    </row>
    <row r="246" spans="1:65" s="13" customFormat="1" ht="11.25">
      <c r="B246" s="194"/>
      <c r="C246" s="195"/>
      <c r="D246" s="196" t="s">
        <v>159</v>
      </c>
      <c r="E246" s="197" t="s">
        <v>1</v>
      </c>
      <c r="F246" s="198" t="s">
        <v>397</v>
      </c>
      <c r="G246" s="195"/>
      <c r="H246" s="199">
        <v>74</v>
      </c>
      <c r="I246" s="200"/>
      <c r="J246" s="195"/>
      <c r="K246" s="195"/>
      <c r="L246" s="201"/>
      <c r="M246" s="202"/>
      <c r="N246" s="203"/>
      <c r="O246" s="203"/>
      <c r="P246" s="203"/>
      <c r="Q246" s="203"/>
      <c r="R246" s="203"/>
      <c r="S246" s="203"/>
      <c r="T246" s="204"/>
      <c r="AT246" s="205" t="s">
        <v>159</v>
      </c>
      <c r="AU246" s="205" t="s">
        <v>84</v>
      </c>
      <c r="AV246" s="13" t="s">
        <v>84</v>
      </c>
      <c r="AW246" s="13" t="s">
        <v>34</v>
      </c>
      <c r="AX246" s="13" t="s">
        <v>82</v>
      </c>
      <c r="AY246" s="205" t="s">
        <v>125</v>
      </c>
    </row>
    <row r="247" spans="1:65" s="2" customFormat="1" ht="21.75" customHeight="1">
      <c r="A247" s="34"/>
      <c r="B247" s="35"/>
      <c r="C247" s="181" t="s">
        <v>398</v>
      </c>
      <c r="D247" s="181" t="s">
        <v>127</v>
      </c>
      <c r="E247" s="182" t="s">
        <v>399</v>
      </c>
      <c r="F247" s="183" t="s">
        <v>400</v>
      </c>
      <c r="G247" s="184" t="s">
        <v>328</v>
      </c>
      <c r="H247" s="185">
        <v>4</v>
      </c>
      <c r="I247" s="186"/>
      <c r="J247" s="187">
        <f>ROUND(I247*H247,2)</f>
        <v>0</v>
      </c>
      <c r="K247" s="183" t="s">
        <v>131</v>
      </c>
      <c r="L247" s="39"/>
      <c r="M247" s="188" t="s">
        <v>1</v>
      </c>
      <c r="N247" s="189" t="s">
        <v>42</v>
      </c>
      <c r="O247" s="71"/>
      <c r="P247" s="190">
        <f>O247*H247</f>
        <v>0</v>
      </c>
      <c r="Q247" s="190">
        <v>2.0000000000000001E-4</v>
      </c>
      <c r="R247" s="190">
        <f>Q247*H247</f>
        <v>8.0000000000000004E-4</v>
      </c>
      <c r="S247" s="190">
        <v>0</v>
      </c>
      <c r="T247" s="191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2" t="s">
        <v>132</v>
      </c>
      <c r="AT247" s="192" t="s">
        <v>127</v>
      </c>
      <c r="AU247" s="192" t="s">
        <v>84</v>
      </c>
      <c r="AY247" s="17" t="s">
        <v>125</v>
      </c>
      <c r="BE247" s="193">
        <f>IF(N247="základní",J247,0)</f>
        <v>0</v>
      </c>
      <c r="BF247" s="193">
        <f>IF(N247="snížená",J247,0)</f>
        <v>0</v>
      </c>
      <c r="BG247" s="193">
        <f>IF(N247="zákl. přenesená",J247,0)</f>
        <v>0</v>
      </c>
      <c r="BH247" s="193">
        <f>IF(N247="sníž. přenesená",J247,0)</f>
        <v>0</v>
      </c>
      <c r="BI247" s="193">
        <f>IF(N247="nulová",J247,0)</f>
        <v>0</v>
      </c>
      <c r="BJ247" s="17" t="s">
        <v>82</v>
      </c>
      <c r="BK247" s="193">
        <f>ROUND(I247*H247,2)</f>
        <v>0</v>
      </c>
      <c r="BL247" s="17" t="s">
        <v>132</v>
      </c>
      <c r="BM247" s="192" t="s">
        <v>401</v>
      </c>
    </row>
    <row r="248" spans="1:65" s="13" customFormat="1" ht="11.25">
      <c r="B248" s="194"/>
      <c r="C248" s="195"/>
      <c r="D248" s="196" t="s">
        <v>159</v>
      </c>
      <c r="E248" s="197" t="s">
        <v>1</v>
      </c>
      <c r="F248" s="198" t="s">
        <v>132</v>
      </c>
      <c r="G248" s="195"/>
      <c r="H248" s="199">
        <v>4</v>
      </c>
      <c r="I248" s="200"/>
      <c r="J248" s="195"/>
      <c r="K248" s="195"/>
      <c r="L248" s="201"/>
      <c r="M248" s="202"/>
      <c r="N248" s="203"/>
      <c r="O248" s="203"/>
      <c r="P248" s="203"/>
      <c r="Q248" s="203"/>
      <c r="R248" s="203"/>
      <c r="S248" s="203"/>
      <c r="T248" s="204"/>
      <c r="AT248" s="205" t="s">
        <v>159</v>
      </c>
      <c r="AU248" s="205" t="s">
        <v>84</v>
      </c>
      <c r="AV248" s="13" t="s">
        <v>84</v>
      </c>
      <c r="AW248" s="13" t="s">
        <v>34</v>
      </c>
      <c r="AX248" s="13" t="s">
        <v>82</v>
      </c>
      <c r="AY248" s="205" t="s">
        <v>125</v>
      </c>
    </row>
    <row r="249" spans="1:65" s="2" customFormat="1" ht="16.5" customHeight="1">
      <c r="A249" s="34"/>
      <c r="B249" s="35"/>
      <c r="C249" s="181" t="s">
        <v>402</v>
      </c>
      <c r="D249" s="181" t="s">
        <v>127</v>
      </c>
      <c r="E249" s="182" t="s">
        <v>403</v>
      </c>
      <c r="F249" s="183" t="s">
        <v>404</v>
      </c>
      <c r="G249" s="184" t="s">
        <v>328</v>
      </c>
      <c r="H249" s="185">
        <v>1</v>
      </c>
      <c r="I249" s="186"/>
      <c r="J249" s="187">
        <f>ROUND(I249*H249,2)</f>
        <v>0</v>
      </c>
      <c r="K249" s="183" t="s">
        <v>131</v>
      </c>
      <c r="L249" s="39"/>
      <c r="M249" s="188" t="s">
        <v>1</v>
      </c>
      <c r="N249" s="189" t="s">
        <v>42</v>
      </c>
      <c r="O249" s="71"/>
      <c r="P249" s="190">
        <f>O249*H249</f>
        <v>0</v>
      </c>
      <c r="Q249" s="190">
        <v>1.5299999999999999E-3</v>
      </c>
      <c r="R249" s="190">
        <f>Q249*H249</f>
        <v>1.5299999999999999E-3</v>
      </c>
      <c r="S249" s="190">
        <v>0</v>
      </c>
      <c r="T249" s="191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2" t="s">
        <v>132</v>
      </c>
      <c r="AT249" s="192" t="s">
        <v>127</v>
      </c>
      <c r="AU249" s="192" t="s">
        <v>84</v>
      </c>
      <c r="AY249" s="17" t="s">
        <v>125</v>
      </c>
      <c r="BE249" s="193">
        <f>IF(N249="základní",J249,0)</f>
        <v>0</v>
      </c>
      <c r="BF249" s="193">
        <f>IF(N249="snížená",J249,0)</f>
        <v>0</v>
      </c>
      <c r="BG249" s="193">
        <f>IF(N249="zákl. přenesená",J249,0)</f>
        <v>0</v>
      </c>
      <c r="BH249" s="193">
        <f>IF(N249="sníž. přenesená",J249,0)</f>
        <v>0</v>
      </c>
      <c r="BI249" s="193">
        <f>IF(N249="nulová",J249,0)</f>
        <v>0</v>
      </c>
      <c r="BJ249" s="17" t="s">
        <v>82</v>
      </c>
      <c r="BK249" s="193">
        <f>ROUND(I249*H249,2)</f>
        <v>0</v>
      </c>
      <c r="BL249" s="17" t="s">
        <v>132</v>
      </c>
      <c r="BM249" s="192" t="s">
        <v>405</v>
      </c>
    </row>
    <row r="250" spans="1:65" s="15" customFormat="1" ht="11.25">
      <c r="B250" s="227"/>
      <c r="C250" s="228"/>
      <c r="D250" s="196" t="s">
        <v>159</v>
      </c>
      <c r="E250" s="229" t="s">
        <v>1</v>
      </c>
      <c r="F250" s="230" t="s">
        <v>406</v>
      </c>
      <c r="G250" s="228"/>
      <c r="H250" s="229" t="s">
        <v>1</v>
      </c>
      <c r="I250" s="231"/>
      <c r="J250" s="228"/>
      <c r="K250" s="228"/>
      <c r="L250" s="232"/>
      <c r="M250" s="233"/>
      <c r="N250" s="234"/>
      <c r="O250" s="234"/>
      <c r="P250" s="234"/>
      <c r="Q250" s="234"/>
      <c r="R250" s="234"/>
      <c r="S250" s="234"/>
      <c r="T250" s="235"/>
      <c r="AT250" s="236" t="s">
        <v>159</v>
      </c>
      <c r="AU250" s="236" t="s">
        <v>84</v>
      </c>
      <c r="AV250" s="15" t="s">
        <v>82</v>
      </c>
      <c r="AW250" s="15" t="s">
        <v>34</v>
      </c>
      <c r="AX250" s="15" t="s">
        <v>77</v>
      </c>
      <c r="AY250" s="236" t="s">
        <v>125</v>
      </c>
    </row>
    <row r="251" spans="1:65" s="13" customFormat="1" ht="11.25">
      <c r="B251" s="194"/>
      <c r="C251" s="195"/>
      <c r="D251" s="196" t="s">
        <v>159</v>
      </c>
      <c r="E251" s="197" t="s">
        <v>1</v>
      </c>
      <c r="F251" s="198" t="s">
        <v>82</v>
      </c>
      <c r="G251" s="195"/>
      <c r="H251" s="199">
        <v>1</v>
      </c>
      <c r="I251" s="200"/>
      <c r="J251" s="195"/>
      <c r="K251" s="195"/>
      <c r="L251" s="201"/>
      <c r="M251" s="202"/>
      <c r="N251" s="203"/>
      <c r="O251" s="203"/>
      <c r="P251" s="203"/>
      <c r="Q251" s="203"/>
      <c r="R251" s="203"/>
      <c r="S251" s="203"/>
      <c r="T251" s="204"/>
      <c r="AT251" s="205" t="s">
        <v>159</v>
      </c>
      <c r="AU251" s="205" t="s">
        <v>84</v>
      </c>
      <c r="AV251" s="13" t="s">
        <v>84</v>
      </c>
      <c r="AW251" s="13" t="s">
        <v>34</v>
      </c>
      <c r="AX251" s="13" t="s">
        <v>82</v>
      </c>
      <c r="AY251" s="205" t="s">
        <v>125</v>
      </c>
    </row>
    <row r="252" spans="1:65" s="2" customFormat="1" ht="21.75" customHeight="1">
      <c r="A252" s="34"/>
      <c r="B252" s="35"/>
      <c r="C252" s="217" t="s">
        <v>407</v>
      </c>
      <c r="D252" s="217" t="s">
        <v>175</v>
      </c>
      <c r="E252" s="218" t="s">
        <v>408</v>
      </c>
      <c r="F252" s="219" t="s">
        <v>409</v>
      </c>
      <c r="G252" s="220" t="s">
        <v>328</v>
      </c>
      <c r="H252" s="221">
        <v>1</v>
      </c>
      <c r="I252" s="222"/>
      <c r="J252" s="223">
        <f>ROUND(I252*H252,2)</f>
        <v>0</v>
      </c>
      <c r="K252" s="219" t="s">
        <v>131</v>
      </c>
      <c r="L252" s="224"/>
      <c r="M252" s="225" t="s">
        <v>1</v>
      </c>
      <c r="N252" s="226" t="s">
        <v>42</v>
      </c>
      <c r="O252" s="71"/>
      <c r="P252" s="190">
        <f>O252*H252</f>
        <v>0</v>
      </c>
      <c r="Q252" s="190">
        <v>8.0000000000000002E-3</v>
      </c>
      <c r="R252" s="190">
        <f>Q252*H252</f>
        <v>8.0000000000000002E-3</v>
      </c>
      <c r="S252" s="190">
        <v>0</v>
      </c>
      <c r="T252" s="191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2" t="s">
        <v>163</v>
      </c>
      <c r="AT252" s="192" t="s">
        <v>175</v>
      </c>
      <c r="AU252" s="192" t="s">
        <v>84</v>
      </c>
      <c r="AY252" s="17" t="s">
        <v>125</v>
      </c>
      <c r="BE252" s="193">
        <f>IF(N252="základní",J252,0)</f>
        <v>0</v>
      </c>
      <c r="BF252" s="193">
        <f>IF(N252="snížená",J252,0)</f>
        <v>0</v>
      </c>
      <c r="BG252" s="193">
        <f>IF(N252="zákl. přenesená",J252,0)</f>
        <v>0</v>
      </c>
      <c r="BH252" s="193">
        <f>IF(N252="sníž. přenesená",J252,0)</f>
        <v>0</v>
      </c>
      <c r="BI252" s="193">
        <f>IF(N252="nulová",J252,0)</f>
        <v>0</v>
      </c>
      <c r="BJ252" s="17" t="s">
        <v>82</v>
      </c>
      <c r="BK252" s="193">
        <f>ROUND(I252*H252,2)</f>
        <v>0</v>
      </c>
      <c r="BL252" s="17" t="s">
        <v>132</v>
      </c>
      <c r="BM252" s="192" t="s">
        <v>410</v>
      </c>
    </row>
    <row r="253" spans="1:65" s="15" customFormat="1" ht="22.5">
      <c r="B253" s="227"/>
      <c r="C253" s="228"/>
      <c r="D253" s="196" t="s">
        <v>159</v>
      </c>
      <c r="E253" s="229" t="s">
        <v>1</v>
      </c>
      <c r="F253" s="230" t="s">
        <v>411</v>
      </c>
      <c r="G253" s="228"/>
      <c r="H253" s="229" t="s">
        <v>1</v>
      </c>
      <c r="I253" s="231"/>
      <c r="J253" s="228"/>
      <c r="K253" s="228"/>
      <c r="L253" s="232"/>
      <c r="M253" s="233"/>
      <c r="N253" s="234"/>
      <c r="O253" s="234"/>
      <c r="P253" s="234"/>
      <c r="Q253" s="234"/>
      <c r="R253" s="234"/>
      <c r="S253" s="234"/>
      <c r="T253" s="235"/>
      <c r="AT253" s="236" t="s">
        <v>159</v>
      </c>
      <c r="AU253" s="236" t="s">
        <v>84</v>
      </c>
      <c r="AV253" s="15" t="s">
        <v>82</v>
      </c>
      <c r="AW253" s="15" t="s">
        <v>34</v>
      </c>
      <c r="AX253" s="15" t="s">
        <v>77</v>
      </c>
      <c r="AY253" s="236" t="s">
        <v>125</v>
      </c>
    </row>
    <row r="254" spans="1:65" s="13" customFormat="1" ht="11.25">
      <c r="B254" s="194"/>
      <c r="C254" s="195"/>
      <c r="D254" s="196" t="s">
        <v>159</v>
      </c>
      <c r="E254" s="197" t="s">
        <v>1</v>
      </c>
      <c r="F254" s="198" t="s">
        <v>82</v>
      </c>
      <c r="G254" s="195"/>
      <c r="H254" s="199">
        <v>1</v>
      </c>
      <c r="I254" s="200"/>
      <c r="J254" s="195"/>
      <c r="K254" s="195"/>
      <c r="L254" s="201"/>
      <c r="M254" s="202"/>
      <c r="N254" s="203"/>
      <c r="O254" s="203"/>
      <c r="P254" s="203"/>
      <c r="Q254" s="203"/>
      <c r="R254" s="203"/>
      <c r="S254" s="203"/>
      <c r="T254" s="204"/>
      <c r="AT254" s="205" t="s">
        <v>159</v>
      </c>
      <c r="AU254" s="205" t="s">
        <v>84</v>
      </c>
      <c r="AV254" s="13" t="s">
        <v>84</v>
      </c>
      <c r="AW254" s="13" t="s">
        <v>34</v>
      </c>
      <c r="AX254" s="13" t="s">
        <v>82</v>
      </c>
      <c r="AY254" s="205" t="s">
        <v>125</v>
      </c>
    </row>
    <row r="255" spans="1:65" s="2" customFormat="1" ht="24.2" customHeight="1">
      <c r="A255" s="34"/>
      <c r="B255" s="35"/>
      <c r="C255" s="217" t="s">
        <v>412</v>
      </c>
      <c r="D255" s="217" t="s">
        <v>175</v>
      </c>
      <c r="E255" s="218" t="s">
        <v>413</v>
      </c>
      <c r="F255" s="219" t="s">
        <v>414</v>
      </c>
      <c r="G255" s="220" t="s">
        <v>328</v>
      </c>
      <c r="H255" s="221">
        <v>1</v>
      </c>
      <c r="I255" s="222"/>
      <c r="J255" s="223">
        <f>ROUND(I255*H255,2)</f>
        <v>0</v>
      </c>
      <c r="K255" s="219" t="s">
        <v>1</v>
      </c>
      <c r="L255" s="224"/>
      <c r="M255" s="225" t="s">
        <v>1</v>
      </c>
      <c r="N255" s="226" t="s">
        <v>42</v>
      </c>
      <c r="O255" s="71"/>
      <c r="P255" s="190">
        <f>O255*H255</f>
        <v>0</v>
      </c>
      <c r="Q255" s="190">
        <v>5.7000000000000002E-3</v>
      </c>
      <c r="R255" s="190">
        <f>Q255*H255</f>
        <v>5.7000000000000002E-3</v>
      </c>
      <c r="S255" s="190">
        <v>0</v>
      </c>
      <c r="T255" s="191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2" t="s">
        <v>163</v>
      </c>
      <c r="AT255" s="192" t="s">
        <v>175</v>
      </c>
      <c r="AU255" s="192" t="s">
        <v>84</v>
      </c>
      <c r="AY255" s="17" t="s">
        <v>125</v>
      </c>
      <c r="BE255" s="193">
        <f>IF(N255="základní",J255,0)</f>
        <v>0</v>
      </c>
      <c r="BF255" s="193">
        <f>IF(N255="snížená",J255,0)</f>
        <v>0</v>
      </c>
      <c r="BG255" s="193">
        <f>IF(N255="zákl. přenesená",J255,0)</f>
        <v>0</v>
      </c>
      <c r="BH255" s="193">
        <f>IF(N255="sníž. přenesená",J255,0)</f>
        <v>0</v>
      </c>
      <c r="BI255" s="193">
        <f>IF(N255="nulová",J255,0)</f>
        <v>0</v>
      </c>
      <c r="BJ255" s="17" t="s">
        <v>82</v>
      </c>
      <c r="BK255" s="193">
        <f>ROUND(I255*H255,2)</f>
        <v>0</v>
      </c>
      <c r="BL255" s="17" t="s">
        <v>132</v>
      </c>
      <c r="BM255" s="192" t="s">
        <v>415</v>
      </c>
    </row>
    <row r="256" spans="1:65" s="2" customFormat="1" ht="24.2" customHeight="1">
      <c r="A256" s="34"/>
      <c r="B256" s="35"/>
      <c r="C256" s="181" t="s">
        <v>416</v>
      </c>
      <c r="D256" s="181" t="s">
        <v>127</v>
      </c>
      <c r="E256" s="182" t="s">
        <v>417</v>
      </c>
      <c r="F256" s="183" t="s">
        <v>418</v>
      </c>
      <c r="G256" s="184" t="s">
        <v>157</v>
      </c>
      <c r="H256" s="185">
        <v>5.67</v>
      </c>
      <c r="I256" s="186"/>
      <c r="J256" s="187">
        <f>ROUND(I256*H256,2)</f>
        <v>0</v>
      </c>
      <c r="K256" s="183" t="s">
        <v>131</v>
      </c>
      <c r="L256" s="39"/>
      <c r="M256" s="188" t="s">
        <v>1</v>
      </c>
      <c r="N256" s="189" t="s">
        <v>42</v>
      </c>
      <c r="O256" s="71"/>
      <c r="P256" s="190">
        <f>O256*H256</f>
        <v>0</v>
      </c>
      <c r="Q256" s="190">
        <v>1.0540891560000001</v>
      </c>
      <c r="R256" s="190">
        <f>Q256*H256</f>
        <v>5.9766855145200006</v>
      </c>
      <c r="S256" s="190">
        <v>0</v>
      </c>
      <c r="T256" s="191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2" t="s">
        <v>132</v>
      </c>
      <c r="AT256" s="192" t="s">
        <v>127</v>
      </c>
      <c r="AU256" s="192" t="s">
        <v>84</v>
      </c>
      <c r="AY256" s="17" t="s">
        <v>125</v>
      </c>
      <c r="BE256" s="193">
        <f>IF(N256="základní",J256,0)</f>
        <v>0</v>
      </c>
      <c r="BF256" s="193">
        <f>IF(N256="snížená",J256,0)</f>
        <v>0</v>
      </c>
      <c r="BG256" s="193">
        <f>IF(N256="zákl. přenesená",J256,0)</f>
        <v>0</v>
      </c>
      <c r="BH256" s="193">
        <f>IF(N256="sníž. přenesená",J256,0)</f>
        <v>0</v>
      </c>
      <c r="BI256" s="193">
        <f>IF(N256="nulová",J256,0)</f>
        <v>0</v>
      </c>
      <c r="BJ256" s="17" t="s">
        <v>82</v>
      </c>
      <c r="BK256" s="193">
        <f>ROUND(I256*H256,2)</f>
        <v>0</v>
      </c>
      <c r="BL256" s="17" t="s">
        <v>132</v>
      </c>
      <c r="BM256" s="192" t="s">
        <v>419</v>
      </c>
    </row>
    <row r="257" spans="1:65" s="2" customFormat="1" ht="234">
      <c r="A257" s="34"/>
      <c r="B257" s="35"/>
      <c r="C257" s="36"/>
      <c r="D257" s="196" t="s">
        <v>420</v>
      </c>
      <c r="E257" s="36"/>
      <c r="F257" s="237" t="s">
        <v>421</v>
      </c>
      <c r="G257" s="36"/>
      <c r="H257" s="36"/>
      <c r="I257" s="238"/>
      <c r="J257" s="36"/>
      <c r="K257" s="36"/>
      <c r="L257" s="39"/>
      <c r="M257" s="239"/>
      <c r="N257" s="240"/>
      <c r="O257" s="71"/>
      <c r="P257" s="71"/>
      <c r="Q257" s="71"/>
      <c r="R257" s="71"/>
      <c r="S257" s="71"/>
      <c r="T257" s="72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420</v>
      </c>
      <c r="AU257" s="17" t="s">
        <v>84</v>
      </c>
    </row>
    <row r="258" spans="1:65" s="15" customFormat="1" ht="11.25">
      <c r="B258" s="227"/>
      <c r="C258" s="228"/>
      <c r="D258" s="196" t="s">
        <v>159</v>
      </c>
      <c r="E258" s="229" t="s">
        <v>1</v>
      </c>
      <c r="F258" s="230" t="s">
        <v>422</v>
      </c>
      <c r="G258" s="228"/>
      <c r="H258" s="229" t="s">
        <v>1</v>
      </c>
      <c r="I258" s="231"/>
      <c r="J258" s="228"/>
      <c r="K258" s="228"/>
      <c r="L258" s="232"/>
      <c r="M258" s="233"/>
      <c r="N258" s="234"/>
      <c r="O258" s="234"/>
      <c r="P258" s="234"/>
      <c r="Q258" s="234"/>
      <c r="R258" s="234"/>
      <c r="S258" s="234"/>
      <c r="T258" s="235"/>
      <c r="AT258" s="236" t="s">
        <v>159</v>
      </c>
      <c r="AU258" s="236" t="s">
        <v>84</v>
      </c>
      <c r="AV258" s="15" t="s">
        <v>82</v>
      </c>
      <c r="AW258" s="15" t="s">
        <v>34</v>
      </c>
      <c r="AX258" s="15" t="s">
        <v>77</v>
      </c>
      <c r="AY258" s="236" t="s">
        <v>125</v>
      </c>
    </row>
    <row r="259" spans="1:65" s="13" customFormat="1" ht="11.25">
      <c r="B259" s="194"/>
      <c r="C259" s="195"/>
      <c r="D259" s="196" t="s">
        <v>159</v>
      </c>
      <c r="E259" s="197" t="s">
        <v>1</v>
      </c>
      <c r="F259" s="198" t="s">
        <v>423</v>
      </c>
      <c r="G259" s="195"/>
      <c r="H259" s="199">
        <v>5.67</v>
      </c>
      <c r="I259" s="200"/>
      <c r="J259" s="195"/>
      <c r="K259" s="195"/>
      <c r="L259" s="201"/>
      <c r="M259" s="202"/>
      <c r="N259" s="203"/>
      <c r="O259" s="203"/>
      <c r="P259" s="203"/>
      <c r="Q259" s="203"/>
      <c r="R259" s="203"/>
      <c r="S259" s="203"/>
      <c r="T259" s="204"/>
      <c r="AT259" s="205" t="s">
        <v>159</v>
      </c>
      <c r="AU259" s="205" t="s">
        <v>84</v>
      </c>
      <c r="AV259" s="13" t="s">
        <v>84</v>
      </c>
      <c r="AW259" s="13" t="s">
        <v>34</v>
      </c>
      <c r="AX259" s="13" t="s">
        <v>82</v>
      </c>
      <c r="AY259" s="205" t="s">
        <v>125</v>
      </c>
    </row>
    <row r="260" spans="1:65" s="2" customFormat="1" ht="24.2" customHeight="1">
      <c r="A260" s="34"/>
      <c r="B260" s="35"/>
      <c r="C260" s="217" t="s">
        <v>424</v>
      </c>
      <c r="D260" s="217" t="s">
        <v>175</v>
      </c>
      <c r="E260" s="218" t="s">
        <v>425</v>
      </c>
      <c r="F260" s="219" t="s">
        <v>426</v>
      </c>
      <c r="G260" s="220" t="s">
        <v>328</v>
      </c>
      <c r="H260" s="221">
        <v>1</v>
      </c>
      <c r="I260" s="222"/>
      <c r="J260" s="223">
        <f>ROUND(I260*H260,2)</f>
        <v>0</v>
      </c>
      <c r="K260" s="219" t="s">
        <v>131</v>
      </c>
      <c r="L260" s="224"/>
      <c r="M260" s="225" t="s">
        <v>1</v>
      </c>
      <c r="N260" s="226" t="s">
        <v>42</v>
      </c>
      <c r="O260" s="71"/>
      <c r="P260" s="190">
        <f>O260*H260</f>
        <v>0</v>
      </c>
      <c r="Q260" s="190">
        <v>6.5000000000000002E-2</v>
      </c>
      <c r="R260" s="190">
        <f>Q260*H260</f>
        <v>6.5000000000000002E-2</v>
      </c>
      <c r="S260" s="190">
        <v>0</v>
      </c>
      <c r="T260" s="191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2" t="s">
        <v>163</v>
      </c>
      <c r="AT260" s="192" t="s">
        <v>175</v>
      </c>
      <c r="AU260" s="192" t="s">
        <v>84</v>
      </c>
      <c r="AY260" s="17" t="s">
        <v>125</v>
      </c>
      <c r="BE260" s="193">
        <f>IF(N260="základní",J260,0)</f>
        <v>0</v>
      </c>
      <c r="BF260" s="193">
        <f>IF(N260="snížená",J260,0)</f>
        <v>0</v>
      </c>
      <c r="BG260" s="193">
        <f>IF(N260="zákl. přenesená",J260,0)</f>
        <v>0</v>
      </c>
      <c r="BH260" s="193">
        <f>IF(N260="sníž. přenesená",J260,0)</f>
        <v>0</v>
      </c>
      <c r="BI260" s="193">
        <f>IF(N260="nulová",J260,0)</f>
        <v>0</v>
      </c>
      <c r="BJ260" s="17" t="s">
        <v>82</v>
      </c>
      <c r="BK260" s="193">
        <f>ROUND(I260*H260,2)</f>
        <v>0</v>
      </c>
      <c r="BL260" s="17" t="s">
        <v>132</v>
      </c>
      <c r="BM260" s="192" t="s">
        <v>427</v>
      </c>
    </row>
    <row r="261" spans="1:65" s="12" customFormat="1" ht="22.9" customHeight="1">
      <c r="B261" s="165"/>
      <c r="C261" s="166"/>
      <c r="D261" s="167" t="s">
        <v>76</v>
      </c>
      <c r="E261" s="179" t="s">
        <v>168</v>
      </c>
      <c r="F261" s="179" t="s">
        <v>428</v>
      </c>
      <c r="G261" s="166"/>
      <c r="H261" s="166"/>
      <c r="I261" s="169"/>
      <c r="J261" s="180">
        <f>BK261</f>
        <v>0</v>
      </c>
      <c r="K261" s="166"/>
      <c r="L261" s="171"/>
      <c r="M261" s="172"/>
      <c r="N261" s="173"/>
      <c r="O261" s="173"/>
      <c r="P261" s="174">
        <f>SUM(P262:P263)</f>
        <v>0</v>
      </c>
      <c r="Q261" s="173"/>
      <c r="R261" s="174">
        <f>SUM(R262:R263)</f>
        <v>1.5880199999999999E-4</v>
      </c>
      <c r="S261" s="173"/>
      <c r="T261" s="175">
        <f>SUM(T262:T263)</f>
        <v>0</v>
      </c>
      <c r="AR261" s="176" t="s">
        <v>82</v>
      </c>
      <c r="AT261" s="177" t="s">
        <v>76</v>
      </c>
      <c r="AU261" s="177" t="s">
        <v>82</v>
      </c>
      <c r="AY261" s="176" t="s">
        <v>125</v>
      </c>
      <c r="BK261" s="178">
        <f>SUM(BK262:BK263)</f>
        <v>0</v>
      </c>
    </row>
    <row r="262" spans="1:65" s="2" customFormat="1" ht="21.75" customHeight="1">
      <c r="A262" s="34"/>
      <c r="B262" s="35"/>
      <c r="C262" s="181" t="s">
        <v>429</v>
      </c>
      <c r="D262" s="181" t="s">
        <v>127</v>
      </c>
      <c r="E262" s="182" t="s">
        <v>430</v>
      </c>
      <c r="F262" s="183" t="s">
        <v>431</v>
      </c>
      <c r="G262" s="184" t="s">
        <v>171</v>
      </c>
      <c r="H262" s="185">
        <v>79.599999999999994</v>
      </c>
      <c r="I262" s="186"/>
      <c r="J262" s="187">
        <f>ROUND(I262*H262,2)</f>
        <v>0</v>
      </c>
      <c r="K262" s="183" t="s">
        <v>131</v>
      </c>
      <c r="L262" s="39"/>
      <c r="M262" s="188" t="s">
        <v>1</v>
      </c>
      <c r="N262" s="189" t="s">
        <v>42</v>
      </c>
      <c r="O262" s="71"/>
      <c r="P262" s="190">
        <f>O262*H262</f>
        <v>0</v>
      </c>
      <c r="Q262" s="190">
        <v>1.995E-6</v>
      </c>
      <c r="R262" s="190">
        <f>Q262*H262</f>
        <v>1.5880199999999999E-4</v>
      </c>
      <c r="S262" s="190">
        <v>0</v>
      </c>
      <c r="T262" s="191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2" t="s">
        <v>132</v>
      </c>
      <c r="AT262" s="192" t="s">
        <v>127</v>
      </c>
      <c r="AU262" s="192" t="s">
        <v>84</v>
      </c>
      <c r="AY262" s="17" t="s">
        <v>125</v>
      </c>
      <c r="BE262" s="193">
        <f>IF(N262="základní",J262,0)</f>
        <v>0</v>
      </c>
      <c r="BF262" s="193">
        <f>IF(N262="snížená",J262,0)</f>
        <v>0</v>
      </c>
      <c r="BG262" s="193">
        <f>IF(N262="zákl. přenesená",J262,0)</f>
        <v>0</v>
      </c>
      <c r="BH262" s="193">
        <f>IF(N262="sníž. přenesená",J262,0)</f>
        <v>0</v>
      </c>
      <c r="BI262" s="193">
        <f>IF(N262="nulová",J262,0)</f>
        <v>0</v>
      </c>
      <c r="BJ262" s="17" t="s">
        <v>82</v>
      </c>
      <c r="BK262" s="193">
        <f>ROUND(I262*H262,2)</f>
        <v>0</v>
      </c>
      <c r="BL262" s="17" t="s">
        <v>132</v>
      </c>
      <c r="BM262" s="192" t="s">
        <v>432</v>
      </c>
    </row>
    <row r="263" spans="1:65" s="13" customFormat="1" ht="11.25">
      <c r="B263" s="194"/>
      <c r="C263" s="195"/>
      <c r="D263" s="196" t="s">
        <v>159</v>
      </c>
      <c r="E263" s="197" t="s">
        <v>1</v>
      </c>
      <c r="F263" s="198" t="s">
        <v>433</v>
      </c>
      <c r="G263" s="195"/>
      <c r="H263" s="199">
        <v>79.599999999999994</v>
      </c>
      <c r="I263" s="200"/>
      <c r="J263" s="195"/>
      <c r="K263" s="195"/>
      <c r="L263" s="201"/>
      <c r="M263" s="202"/>
      <c r="N263" s="203"/>
      <c r="O263" s="203"/>
      <c r="P263" s="203"/>
      <c r="Q263" s="203"/>
      <c r="R263" s="203"/>
      <c r="S263" s="203"/>
      <c r="T263" s="204"/>
      <c r="AT263" s="205" t="s">
        <v>159</v>
      </c>
      <c r="AU263" s="205" t="s">
        <v>84</v>
      </c>
      <c r="AV263" s="13" t="s">
        <v>84</v>
      </c>
      <c r="AW263" s="13" t="s">
        <v>34</v>
      </c>
      <c r="AX263" s="13" t="s">
        <v>82</v>
      </c>
      <c r="AY263" s="205" t="s">
        <v>125</v>
      </c>
    </row>
    <row r="264" spans="1:65" s="12" customFormat="1" ht="22.9" customHeight="1">
      <c r="B264" s="165"/>
      <c r="C264" s="166"/>
      <c r="D264" s="167" t="s">
        <v>76</v>
      </c>
      <c r="E264" s="179" t="s">
        <v>434</v>
      </c>
      <c r="F264" s="179" t="s">
        <v>435</v>
      </c>
      <c r="G264" s="166"/>
      <c r="H264" s="166"/>
      <c r="I264" s="169"/>
      <c r="J264" s="180">
        <f>BK264</f>
        <v>0</v>
      </c>
      <c r="K264" s="166"/>
      <c r="L264" s="171"/>
      <c r="M264" s="172"/>
      <c r="N264" s="173"/>
      <c r="O264" s="173"/>
      <c r="P264" s="174">
        <f>P265</f>
        <v>0</v>
      </c>
      <c r="Q264" s="173"/>
      <c r="R264" s="174">
        <f>R265</f>
        <v>0</v>
      </c>
      <c r="S264" s="173"/>
      <c r="T264" s="175">
        <f>T265</f>
        <v>0</v>
      </c>
      <c r="AR264" s="176" t="s">
        <v>82</v>
      </c>
      <c r="AT264" s="177" t="s">
        <v>76</v>
      </c>
      <c r="AU264" s="177" t="s">
        <v>82</v>
      </c>
      <c r="AY264" s="176" t="s">
        <v>125</v>
      </c>
      <c r="BK264" s="178">
        <f>BK265</f>
        <v>0</v>
      </c>
    </row>
    <row r="265" spans="1:65" s="2" customFormat="1" ht="24.2" customHeight="1">
      <c r="A265" s="34"/>
      <c r="B265" s="35"/>
      <c r="C265" s="181" t="s">
        <v>436</v>
      </c>
      <c r="D265" s="181" t="s">
        <v>127</v>
      </c>
      <c r="E265" s="182" t="s">
        <v>437</v>
      </c>
      <c r="F265" s="183" t="s">
        <v>438</v>
      </c>
      <c r="G265" s="184" t="s">
        <v>221</v>
      </c>
      <c r="H265" s="185">
        <v>234.76300000000001</v>
      </c>
      <c r="I265" s="186"/>
      <c r="J265" s="187">
        <f>ROUND(I265*H265,2)</f>
        <v>0</v>
      </c>
      <c r="K265" s="183" t="s">
        <v>131</v>
      </c>
      <c r="L265" s="39"/>
      <c r="M265" s="188" t="s">
        <v>1</v>
      </c>
      <c r="N265" s="189" t="s">
        <v>42</v>
      </c>
      <c r="O265" s="71"/>
      <c r="P265" s="190">
        <f>O265*H265</f>
        <v>0</v>
      </c>
      <c r="Q265" s="190">
        <v>0</v>
      </c>
      <c r="R265" s="190">
        <f>Q265*H265</f>
        <v>0</v>
      </c>
      <c r="S265" s="190">
        <v>0</v>
      </c>
      <c r="T265" s="191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2" t="s">
        <v>132</v>
      </c>
      <c r="AT265" s="192" t="s">
        <v>127</v>
      </c>
      <c r="AU265" s="192" t="s">
        <v>84</v>
      </c>
      <c r="AY265" s="17" t="s">
        <v>125</v>
      </c>
      <c r="BE265" s="193">
        <f>IF(N265="základní",J265,0)</f>
        <v>0</v>
      </c>
      <c r="BF265" s="193">
        <f>IF(N265="snížená",J265,0)</f>
        <v>0</v>
      </c>
      <c r="BG265" s="193">
        <f>IF(N265="zákl. přenesená",J265,0)</f>
        <v>0</v>
      </c>
      <c r="BH265" s="193">
        <f>IF(N265="sníž. přenesená",J265,0)</f>
        <v>0</v>
      </c>
      <c r="BI265" s="193">
        <f>IF(N265="nulová",J265,0)</f>
        <v>0</v>
      </c>
      <c r="BJ265" s="17" t="s">
        <v>82</v>
      </c>
      <c r="BK265" s="193">
        <f>ROUND(I265*H265,2)</f>
        <v>0</v>
      </c>
      <c r="BL265" s="17" t="s">
        <v>132</v>
      </c>
      <c r="BM265" s="192" t="s">
        <v>439</v>
      </c>
    </row>
    <row r="266" spans="1:65" s="12" customFormat="1" ht="25.9" customHeight="1">
      <c r="B266" s="165"/>
      <c r="C266" s="166"/>
      <c r="D266" s="167" t="s">
        <v>76</v>
      </c>
      <c r="E266" s="168" t="s">
        <v>440</v>
      </c>
      <c r="F266" s="168" t="s">
        <v>441</v>
      </c>
      <c r="G266" s="166"/>
      <c r="H266" s="166"/>
      <c r="I266" s="169"/>
      <c r="J266" s="170">
        <f>BK266</f>
        <v>0</v>
      </c>
      <c r="K266" s="166"/>
      <c r="L266" s="171"/>
      <c r="M266" s="172"/>
      <c r="N266" s="173"/>
      <c r="O266" s="173"/>
      <c r="P266" s="174">
        <f>P267+P295+P297</f>
        <v>0</v>
      </c>
      <c r="Q266" s="173"/>
      <c r="R266" s="174">
        <f>R267+R295+R297</f>
        <v>0.14869178499999999</v>
      </c>
      <c r="S266" s="173"/>
      <c r="T266" s="175">
        <f>T267+T295+T297</f>
        <v>0</v>
      </c>
      <c r="AR266" s="176" t="s">
        <v>84</v>
      </c>
      <c r="AT266" s="177" t="s">
        <v>76</v>
      </c>
      <c r="AU266" s="177" t="s">
        <v>77</v>
      </c>
      <c r="AY266" s="176" t="s">
        <v>125</v>
      </c>
      <c r="BK266" s="178">
        <f>BK267+BK295+BK297</f>
        <v>0</v>
      </c>
    </row>
    <row r="267" spans="1:65" s="12" customFormat="1" ht="22.9" customHeight="1">
      <c r="B267" s="165"/>
      <c r="C267" s="166"/>
      <c r="D267" s="167" t="s">
        <v>76</v>
      </c>
      <c r="E267" s="179" t="s">
        <v>442</v>
      </c>
      <c r="F267" s="179" t="s">
        <v>443</v>
      </c>
      <c r="G267" s="166"/>
      <c r="H267" s="166"/>
      <c r="I267" s="169"/>
      <c r="J267" s="180">
        <f>BK267</f>
        <v>0</v>
      </c>
      <c r="K267" s="166"/>
      <c r="L267" s="171"/>
      <c r="M267" s="172"/>
      <c r="N267" s="173"/>
      <c r="O267" s="173"/>
      <c r="P267" s="174">
        <f>SUM(P268:P294)</f>
        <v>0</v>
      </c>
      <c r="Q267" s="173"/>
      <c r="R267" s="174">
        <f>SUM(R268:R294)</f>
        <v>0.14869178499999999</v>
      </c>
      <c r="S267" s="173"/>
      <c r="T267" s="175">
        <f>SUM(T268:T294)</f>
        <v>0</v>
      </c>
      <c r="AR267" s="176" t="s">
        <v>84</v>
      </c>
      <c r="AT267" s="177" t="s">
        <v>76</v>
      </c>
      <c r="AU267" s="177" t="s">
        <v>82</v>
      </c>
      <c r="AY267" s="176" t="s">
        <v>125</v>
      </c>
      <c r="BK267" s="178">
        <f>SUM(BK268:BK294)</f>
        <v>0</v>
      </c>
    </row>
    <row r="268" spans="1:65" s="2" customFormat="1" ht="24.2" customHeight="1">
      <c r="A268" s="34"/>
      <c r="B268" s="35"/>
      <c r="C268" s="181" t="s">
        <v>263</v>
      </c>
      <c r="D268" s="181" t="s">
        <v>127</v>
      </c>
      <c r="E268" s="182" t="s">
        <v>444</v>
      </c>
      <c r="F268" s="183" t="s">
        <v>445</v>
      </c>
      <c r="G268" s="184" t="s">
        <v>130</v>
      </c>
      <c r="H268" s="185">
        <v>5.4539999999999997</v>
      </c>
      <c r="I268" s="186"/>
      <c r="J268" s="187">
        <f>ROUND(I268*H268,2)</f>
        <v>0</v>
      </c>
      <c r="K268" s="183" t="s">
        <v>131</v>
      </c>
      <c r="L268" s="39"/>
      <c r="M268" s="188" t="s">
        <v>1</v>
      </c>
      <c r="N268" s="189" t="s">
        <v>42</v>
      </c>
      <c r="O268" s="71"/>
      <c r="P268" s="190">
        <f>O268*H268</f>
        <v>0</v>
      </c>
      <c r="Q268" s="190">
        <v>0</v>
      </c>
      <c r="R268" s="190">
        <f>Q268*H268</f>
        <v>0</v>
      </c>
      <c r="S268" s="190">
        <v>0</v>
      </c>
      <c r="T268" s="191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2" t="s">
        <v>202</v>
      </c>
      <c r="AT268" s="192" t="s">
        <v>127</v>
      </c>
      <c r="AU268" s="192" t="s">
        <v>84</v>
      </c>
      <c r="AY268" s="17" t="s">
        <v>125</v>
      </c>
      <c r="BE268" s="193">
        <f>IF(N268="základní",J268,0)</f>
        <v>0</v>
      </c>
      <c r="BF268" s="193">
        <f>IF(N268="snížená",J268,0)</f>
        <v>0</v>
      </c>
      <c r="BG268" s="193">
        <f>IF(N268="zákl. přenesená",J268,0)</f>
        <v>0</v>
      </c>
      <c r="BH268" s="193">
        <f>IF(N268="sníž. přenesená",J268,0)</f>
        <v>0</v>
      </c>
      <c r="BI268" s="193">
        <f>IF(N268="nulová",J268,0)</f>
        <v>0</v>
      </c>
      <c r="BJ268" s="17" t="s">
        <v>82</v>
      </c>
      <c r="BK268" s="193">
        <f>ROUND(I268*H268,2)</f>
        <v>0</v>
      </c>
      <c r="BL268" s="17" t="s">
        <v>202</v>
      </c>
      <c r="BM268" s="192" t="s">
        <v>446</v>
      </c>
    </row>
    <row r="269" spans="1:65" s="15" customFormat="1" ht="11.25">
      <c r="B269" s="227"/>
      <c r="C269" s="228"/>
      <c r="D269" s="196" t="s">
        <v>159</v>
      </c>
      <c r="E269" s="229" t="s">
        <v>1</v>
      </c>
      <c r="F269" s="230" t="s">
        <v>447</v>
      </c>
      <c r="G269" s="228"/>
      <c r="H269" s="229" t="s">
        <v>1</v>
      </c>
      <c r="I269" s="231"/>
      <c r="J269" s="228"/>
      <c r="K269" s="228"/>
      <c r="L269" s="232"/>
      <c r="M269" s="233"/>
      <c r="N269" s="234"/>
      <c r="O269" s="234"/>
      <c r="P269" s="234"/>
      <c r="Q269" s="234"/>
      <c r="R269" s="234"/>
      <c r="S269" s="234"/>
      <c r="T269" s="235"/>
      <c r="AT269" s="236" t="s">
        <v>159</v>
      </c>
      <c r="AU269" s="236" t="s">
        <v>84</v>
      </c>
      <c r="AV269" s="15" t="s">
        <v>82</v>
      </c>
      <c r="AW269" s="15" t="s">
        <v>34</v>
      </c>
      <c r="AX269" s="15" t="s">
        <v>77</v>
      </c>
      <c r="AY269" s="236" t="s">
        <v>125</v>
      </c>
    </row>
    <row r="270" spans="1:65" s="13" customFormat="1" ht="11.25">
      <c r="B270" s="194"/>
      <c r="C270" s="195"/>
      <c r="D270" s="196" t="s">
        <v>159</v>
      </c>
      <c r="E270" s="197" t="s">
        <v>1</v>
      </c>
      <c r="F270" s="198" t="s">
        <v>448</v>
      </c>
      <c r="G270" s="195"/>
      <c r="H270" s="199">
        <v>5.4539999999999997</v>
      </c>
      <c r="I270" s="200"/>
      <c r="J270" s="195"/>
      <c r="K270" s="195"/>
      <c r="L270" s="201"/>
      <c r="M270" s="202"/>
      <c r="N270" s="203"/>
      <c r="O270" s="203"/>
      <c r="P270" s="203"/>
      <c r="Q270" s="203"/>
      <c r="R270" s="203"/>
      <c r="S270" s="203"/>
      <c r="T270" s="204"/>
      <c r="AT270" s="205" t="s">
        <v>159</v>
      </c>
      <c r="AU270" s="205" t="s">
        <v>84</v>
      </c>
      <c r="AV270" s="13" t="s">
        <v>84</v>
      </c>
      <c r="AW270" s="13" t="s">
        <v>34</v>
      </c>
      <c r="AX270" s="13" t="s">
        <v>82</v>
      </c>
      <c r="AY270" s="205" t="s">
        <v>125</v>
      </c>
    </row>
    <row r="271" spans="1:65" s="2" customFormat="1" ht="16.5" customHeight="1">
      <c r="A271" s="34"/>
      <c r="B271" s="35"/>
      <c r="C271" s="217" t="s">
        <v>449</v>
      </c>
      <c r="D271" s="217" t="s">
        <v>175</v>
      </c>
      <c r="E271" s="218" t="s">
        <v>450</v>
      </c>
      <c r="F271" s="219" t="s">
        <v>451</v>
      </c>
      <c r="G271" s="220" t="s">
        <v>221</v>
      </c>
      <c r="H271" s="221">
        <v>2E-3</v>
      </c>
      <c r="I271" s="222"/>
      <c r="J271" s="223">
        <f>ROUND(I271*H271,2)</f>
        <v>0</v>
      </c>
      <c r="K271" s="219" t="s">
        <v>131</v>
      </c>
      <c r="L271" s="224"/>
      <c r="M271" s="225" t="s">
        <v>1</v>
      </c>
      <c r="N271" s="226" t="s">
        <v>42</v>
      </c>
      <c r="O271" s="71"/>
      <c r="P271" s="190">
        <f>O271*H271</f>
        <v>0</v>
      </c>
      <c r="Q271" s="190">
        <v>1</v>
      </c>
      <c r="R271" s="190">
        <f>Q271*H271</f>
        <v>2E-3</v>
      </c>
      <c r="S271" s="190">
        <v>0</v>
      </c>
      <c r="T271" s="191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2" t="s">
        <v>283</v>
      </c>
      <c r="AT271" s="192" t="s">
        <v>175</v>
      </c>
      <c r="AU271" s="192" t="s">
        <v>84</v>
      </c>
      <c r="AY271" s="17" t="s">
        <v>125</v>
      </c>
      <c r="BE271" s="193">
        <f>IF(N271="základní",J271,0)</f>
        <v>0</v>
      </c>
      <c r="BF271" s="193">
        <f>IF(N271="snížená",J271,0)</f>
        <v>0</v>
      </c>
      <c r="BG271" s="193">
        <f>IF(N271="zákl. přenesená",J271,0)</f>
        <v>0</v>
      </c>
      <c r="BH271" s="193">
        <f>IF(N271="sníž. přenesená",J271,0)</f>
        <v>0</v>
      </c>
      <c r="BI271" s="193">
        <f>IF(N271="nulová",J271,0)</f>
        <v>0</v>
      </c>
      <c r="BJ271" s="17" t="s">
        <v>82</v>
      </c>
      <c r="BK271" s="193">
        <f>ROUND(I271*H271,2)</f>
        <v>0</v>
      </c>
      <c r="BL271" s="17" t="s">
        <v>202</v>
      </c>
      <c r="BM271" s="192" t="s">
        <v>452</v>
      </c>
    </row>
    <row r="272" spans="1:65" s="2" customFormat="1" ht="19.5">
      <c r="A272" s="34"/>
      <c r="B272" s="35"/>
      <c r="C272" s="36"/>
      <c r="D272" s="196" t="s">
        <v>420</v>
      </c>
      <c r="E272" s="36"/>
      <c r="F272" s="237" t="s">
        <v>453</v>
      </c>
      <c r="G272" s="36"/>
      <c r="H272" s="36"/>
      <c r="I272" s="238"/>
      <c r="J272" s="36"/>
      <c r="K272" s="36"/>
      <c r="L272" s="39"/>
      <c r="M272" s="239"/>
      <c r="N272" s="240"/>
      <c r="O272" s="71"/>
      <c r="P272" s="71"/>
      <c r="Q272" s="71"/>
      <c r="R272" s="71"/>
      <c r="S272" s="71"/>
      <c r="T272" s="72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420</v>
      </c>
      <c r="AU272" s="17" t="s">
        <v>84</v>
      </c>
    </row>
    <row r="273" spans="1:65" s="13" customFormat="1" ht="11.25">
      <c r="B273" s="194"/>
      <c r="C273" s="195"/>
      <c r="D273" s="196" t="s">
        <v>159</v>
      </c>
      <c r="E273" s="195"/>
      <c r="F273" s="198" t="s">
        <v>454</v>
      </c>
      <c r="G273" s="195"/>
      <c r="H273" s="199">
        <v>2E-3</v>
      </c>
      <c r="I273" s="200"/>
      <c r="J273" s="195"/>
      <c r="K273" s="195"/>
      <c r="L273" s="201"/>
      <c r="M273" s="202"/>
      <c r="N273" s="203"/>
      <c r="O273" s="203"/>
      <c r="P273" s="203"/>
      <c r="Q273" s="203"/>
      <c r="R273" s="203"/>
      <c r="S273" s="203"/>
      <c r="T273" s="204"/>
      <c r="AT273" s="205" t="s">
        <v>159</v>
      </c>
      <c r="AU273" s="205" t="s">
        <v>84</v>
      </c>
      <c r="AV273" s="13" t="s">
        <v>84</v>
      </c>
      <c r="AW273" s="13" t="s">
        <v>4</v>
      </c>
      <c r="AX273" s="13" t="s">
        <v>82</v>
      </c>
      <c r="AY273" s="205" t="s">
        <v>125</v>
      </c>
    </row>
    <row r="274" spans="1:65" s="2" customFormat="1" ht="24.2" customHeight="1">
      <c r="A274" s="34"/>
      <c r="B274" s="35"/>
      <c r="C274" s="181" t="s">
        <v>455</v>
      </c>
      <c r="D274" s="181" t="s">
        <v>127</v>
      </c>
      <c r="E274" s="182" t="s">
        <v>456</v>
      </c>
      <c r="F274" s="183" t="s">
        <v>457</v>
      </c>
      <c r="G274" s="184" t="s">
        <v>130</v>
      </c>
      <c r="H274" s="185">
        <v>13.332000000000001</v>
      </c>
      <c r="I274" s="186"/>
      <c r="J274" s="187">
        <f>ROUND(I274*H274,2)</f>
        <v>0</v>
      </c>
      <c r="K274" s="183" t="s">
        <v>131</v>
      </c>
      <c r="L274" s="39"/>
      <c r="M274" s="188" t="s">
        <v>1</v>
      </c>
      <c r="N274" s="189" t="s">
        <v>42</v>
      </c>
      <c r="O274" s="71"/>
      <c r="P274" s="190">
        <f>O274*H274</f>
        <v>0</v>
      </c>
      <c r="Q274" s="190">
        <v>0</v>
      </c>
      <c r="R274" s="190">
        <f>Q274*H274</f>
        <v>0</v>
      </c>
      <c r="S274" s="190">
        <v>0</v>
      </c>
      <c r="T274" s="191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2" t="s">
        <v>202</v>
      </c>
      <c r="AT274" s="192" t="s">
        <v>127</v>
      </c>
      <c r="AU274" s="192" t="s">
        <v>84</v>
      </c>
      <c r="AY274" s="17" t="s">
        <v>125</v>
      </c>
      <c r="BE274" s="193">
        <f>IF(N274="základní",J274,0)</f>
        <v>0</v>
      </c>
      <c r="BF274" s="193">
        <f>IF(N274="snížená",J274,0)</f>
        <v>0</v>
      </c>
      <c r="BG274" s="193">
        <f>IF(N274="zákl. přenesená",J274,0)</f>
        <v>0</v>
      </c>
      <c r="BH274" s="193">
        <f>IF(N274="sníž. přenesená",J274,0)</f>
        <v>0</v>
      </c>
      <c r="BI274" s="193">
        <f>IF(N274="nulová",J274,0)</f>
        <v>0</v>
      </c>
      <c r="BJ274" s="17" t="s">
        <v>82</v>
      </c>
      <c r="BK274" s="193">
        <f>ROUND(I274*H274,2)</f>
        <v>0</v>
      </c>
      <c r="BL274" s="17" t="s">
        <v>202</v>
      </c>
      <c r="BM274" s="192" t="s">
        <v>458</v>
      </c>
    </row>
    <row r="275" spans="1:65" s="15" customFormat="1" ht="11.25">
      <c r="B275" s="227"/>
      <c r="C275" s="228"/>
      <c r="D275" s="196" t="s">
        <v>159</v>
      </c>
      <c r="E275" s="229" t="s">
        <v>1</v>
      </c>
      <c r="F275" s="230" t="s">
        <v>447</v>
      </c>
      <c r="G275" s="228"/>
      <c r="H275" s="229" t="s">
        <v>1</v>
      </c>
      <c r="I275" s="231"/>
      <c r="J275" s="228"/>
      <c r="K275" s="228"/>
      <c r="L275" s="232"/>
      <c r="M275" s="233"/>
      <c r="N275" s="234"/>
      <c r="O275" s="234"/>
      <c r="P275" s="234"/>
      <c r="Q275" s="234"/>
      <c r="R275" s="234"/>
      <c r="S275" s="234"/>
      <c r="T275" s="235"/>
      <c r="AT275" s="236" t="s">
        <v>159</v>
      </c>
      <c r="AU275" s="236" t="s">
        <v>84</v>
      </c>
      <c r="AV275" s="15" t="s">
        <v>82</v>
      </c>
      <c r="AW275" s="15" t="s">
        <v>34</v>
      </c>
      <c r="AX275" s="15" t="s">
        <v>77</v>
      </c>
      <c r="AY275" s="236" t="s">
        <v>125</v>
      </c>
    </row>
    <row r="276" spans="1:65" s="13" customFormat="1" ht="11.25">
      <c r="B276" s="194"/>
      <c r="C276" s="195"/>
      <c r="D276" s="196" t="s">
        <v>159</v>
      </c>
      <c r="E276" s="197" t="s">
        <v>1</v>
      </c>
      <c r="F276" s="198" t="s">
        <v>459</v>
      </c>
      <c r="G276" s="195"/>
      <c r="H276" s="199">
        <v>13.332000000000001</v>
      </c>
      <c r="I276" s="200"/>
      <c r="J276" s="195"/>
      <c r="K276" s="195"/>
      <c r="L276" s="201"/>
      <c r="M276" s="202"/>
      <c r="N276" s="203"/>
      <c r="O276" s="203"/>
      <c r="P276" s="203"/>
      <c r="Q276" s="203"/>
      <c r="R276" s="203"/>
      <c r="S276" s="203"/>
      <c r="T276" s="204"/>
      <c r="AT276" s="205" t="s">
        <v>159</v>
      </c>
      <c r="AU276" s="205" t="s">
        <v>84</v>
      </c>
      <c r="AV276" s="13" t="s">
        <v>84</v>
      </c>
      <c r="AW276" s="13" t="s">
        <v>34</v>
      </c>
      <c r="AX276" s="13" t="s">
        <v>82</v>
      </c>
      <c r="AY276" s="205" t="s">
        <v>125</v>
      </c>
    </row>
    <row r="277" spans="1:65" s="2" customFormat="1" ht="16.5" customHeight="1">
      <c r="A277" s="34"/>
      <c r="B277" s="35"/>
      <c r="C277" s="217" t="s">
        <v>460</v>
      </c>
      <c r="D277" s="217" t="s">
        <v>175</v>
      </c>
      <c r="E277" s="218" t="s">
        <v>450</v>
      </c>
      <c r="F277" s="219" t="s">
        <v>451</v>
      </c>
      <c r="G277" s="220" t="s">
        <v>221</v>
      </c>
      <c r="H277" s="221">
        <v>5.0000000000000001E-3</v>
      </c>
      <c r="I277" s="222"/>
      <c r="J277" s="223">
        <f>ROUND(I277*H277,2)</f>
        <v>0</v>
      </c>
      <c r="K277" s="219" t="s">
        <v>131</v>
      </c>
      <c r="L277" s="224"/>
      <c r="M277" s="225" t="s">
        <v>1</v>
      </c>
      <c r="N277" s="226" t="s">
        <v>42</v>
      </c>
      <c r="O277" s="71"/>
      <c r="P277" s="190">
        <f>O277*H277</f>
        <v>0</v>
      </c>
      <c r="Q277" s="190">
        <v>1</v>
      </c>
      <c r="R277" s="190">
        <f>Q277*H277</f>
        <v>5.0000000000000001E-3</v>
      </c>
      <c r="S277" s="190">
        <v>0</v>
      </c>
      <c r="T277" s="191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2" t="s">
        <v>283</v>
      </c>
      <c r="AT277" s="192" t="s">
        <v>175</v>
      </c>
      <c r="AU277" s="192" t="s">
        <v>84</v>
      </c>
      <c r="AY277" s="17" t="s">
        <v>125</v>
      </c>
      <c r="BE277" s="193">
        <f>IF(N277="základní",J277,0)</f>
        <v>0</v>
      </c>
      <c r="BF277" s="193">
        <f>IF(N277="snížená",J277,0)</f>
        <v>0</v>
      </c>
      <c r="BG277" s="193">
        <f>IF(N277="zákl. přenesená",J277,0)</f>
        <v>0</v>
      </c>
      <c r="BH277" s="193">
        <f>IF(N277="sníž. přenesená",J277,0)</f>
        <v>0</v>
      </c>
      <c r="BI277" s="193">
        <f>IF(N277="nulová",J277,0)</f>
        <v>0</v>
      </c>
      <c r="BJ277" s="17" t="s">
        <v>82</v>
      </c>
      <c r="BK277" s="193">
        <f>ROUND(I277*H277,2)</f>
        <v>0</v>
      </c>
      <c r="BL277" s="17" t="s">
        <v>202</v>
      </c>
      <c r="BM277" s="192" t="s">
        <v>461</v>
      </c>
    </row>
    <row r="278" spans="1:65" s="2" customFormat="1" ht="19.5">
      <c r="A278" s="34"/>
      <c r="B278" s="35"/>
      <c r="C278" s="36"/>
      <c r="D278" s="196" t="s">
        <v>420</v>
      </c>
      <c r="E278" s="36"/>
      <c r="F278" s="237" t="s">
        <v>453</v>
      </c>
      <c r="G278" s="36"/>
      <c r="H278" s="36"/>
      <c r="I278" s="238"/>
      <c r="J278" s="36"/>
      <c r="K278" s="36"/>
      <c r="L278" s="39"/>
      <c r="M278" s="239"/>
      <c r="N278" s="240"/>
      <c r="O278" s="71"/>
      <c r="P278" s="71"/>
      <c r="Q278" s="71"/>
      <c r="R278" s="71"/>
      <c r="S278" s="71"/>
      <c r="T278" s="72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420</v>
      </c>
      <c r="AU278" s="17" t="s">
        <v>84</v>
      </c>
    </row>
    <row r="279" spans="1:65" s="13" customFormat="1" ht="11.25">
      <c r="B279" s="194"/>
      <c r="C279" s="195"/>
      <c r="D279" s="196" t="s">
        <v>159</v>
      </c>
      <c r="E279" s="195"/>
      <c r="F279" s="198" t="s">
        <v>462</v>
      </c>
      <c r="G279" s="195"/>
      <c r="H279" s="199">
        <v>5.0000000000000001E-3</v>
      </c>
      <c r="I279" s="200"/>
      <c r="J279" s="195"/>
      <c r="K279" s="195"/>
      <c r="L279" s="201"/>
      <c r="M279" s="202"/>
      <c r="N279" s="203"/>
      <c r="O279" s="203"/>
      <c r="P279" s="203"/>
      <c r="Q279" s="203"/>
      <c r="R279" s="203"/>
      <c r="S279" s="203"/>
      <c r="T279" s="204"/>
      <c r="AT279" s="205" t="s">
        <v>159</v>
      </c>
      <c r="AU279" s="205" t="s">
        <v>84</v>
      </c>
      <c r="AV279" s="13" t="s">
        <v>84</v>
      </c>
      <c r="AW279" s="13" t="s">
        <v>4</v>
      </c>
      <c r="AX279" s="13" t="s">
        <v>82</v>
      </c>
      <c r="AY279" s="205" t="s">
        <v>125</v>
      </c>
    </row>
    <row r="280" spans="1:65" s="2" customFormat="1" ht="24.2" customHeight="1">
      <c r="A280" s="34"/>
      <c r="B280" s="35"/>
      <c r="C280" s="181" t="s">
        <v>463</v>
      </c>
      <c r="D280" s="181" t="s">
        <v>127</v>
      </c>
      <c r="E280" s="182" t="s">
        <v>464</v>
      </c>
      <c r="F280" s="183" t="s">
        <v>465</v>
      </c>
      <c r="G280" s="184" t="s">
        <v>130</v>
      </c>
      <c r="H280" s="185">
        <v>5.4809999999999999</v>
      </c>
      <c r="I280" s="186"/>
      <c r="J280" s="187">
        <f>ROUND(I280*H280,2)</f>
        <v>0</v>
      </c>
      <c r="K280" s="183" t="s">
        <v>131</v>
      </c>
      <c r="L280" s="39"/>
      <c r="M280" s="188" t="s">
        <v>1</v>
      </c>
      <c r="N280" s="189" t="s">
        <v>42</v>
      </c>
      <c r="O280" s="71"/>
      <c r="P280" s="190">
        <f>O280*H280</f>
        <v>0</v>
      </c>
      <c r="Q280" s="190">
        <v>3.9825E-4</v>
      </c>
      <c r="R280" s="190">
        <f>Q280*H280</f>
        <v>2.1828082499999999E-3</v>
      </c>
      <c r="S280" s="190">
        <v>0</v>
      </c>
      <c r="T280" s="191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2" t="s">
        <v>202</v>
      </c>
      <c r="AT280" s="192" t="s">
        <v>127</v>
      </c>
      <c r="AU280" s="192" t="s">
        <v>84</v>
      </c>
      <c r="AY280" s="17" t="s">
        <v>125</v>
      </c>
      <c r="BE280" s="193">
        <f>IF(N280="základní",J280,0)</f>
        <v>0</v>
      </c>
      <c r="BF280" s="193">
        <f>IF(N280="snížená",J280,0)</f>
        <v>0</v>
      </c>
      <c r="BG280" s="193">
        <f>IF(N280="zákl. přenesená",J280,0)</f>
        <v>0</v>
      </c>
      <c r="BH280" s="193">
        <f>IF(N280="sníž. přenesená",J280,0)</f>
        <v>0</v>
      </c>
      <c r="BI280" s="193">
        <f>IF(N280="nulová",J280,0)</f>
        <v>0</v>
      </c>
      <c r="BJ280" s="17" t="s">
        <v>82</v>
      </c>
      <c r="BK280" s="193">
        <f>ROUND(I280*H280,2)</f>
        <v>0</v>
      </c>
      <c r="BL280" s="17" t="s">
        <v>202</v>
      </c>
      <c r="BM280" s="192" t="s">
        <v>466</v>
      </c>
    </row>
    <row r="281" spans="1:65" s="15" customFormat="1" ht="11.25">
      <c r="B281" s="227"/>
      <c r="C281" s="228"/>
      <c r="D281" s="196" t="s">
        <v>159</v>
      </c>
      <c r="E281" s="229" t="s">
        <v>1</v>
      </c>
      <c r="F281" s="230" t="s">
        <v>447</v>
      </c>
      <c r="G281" s="228"/>
      <c r="H281" s="229" t="s">
        <v>1</v>
      </c>
      <c r="I281" s="231"/>
      <c r="J281" s="228"/>
      <c r="K281" s="228"/>
      <c r="L281" s="232"/>
      <c r="M281" s="233"/>
      <c r="N281" s="234"/>
      <c r="O281" s="234"/>
      <c r="P281" s="234"/>
      <c r="Q281" s="234"/>
      <c r="R281" s="234"/>
      <c r="S281" s="234"/>
      <c r="T281" s="235"/>
      <c r="AT281" s="236" t="s">
        <v>159</v>
      </c>
      <c r="AU281" s="236" t="s">
        <v>84</v>
      </c>
      <c r="AV281" s="15" t="s">
        <v>82</v>
      </c>
      <c r="AW281" s="15" t="s">
        <v>34</v>
      </c>
      <c r="AX281" s="15" t="s">
        <v>77</v>
      </c>
      <c r="AY281" s="236" t="s">
        <v>125</v>
      </c>
    </row>
    <row r="282" spans="1:65" s="13" customFormat="1" ht="11.25">
      <c r="B282" s="194"/>
      <c r="C282" s="195"/>
      <c r="D282" s="196" t="s">
        <v>159</v>
      </c>
      <c r="E282" s="197" t="s">
        <v>1</v>
      </c>
      <c r="F282" s="198" t="s">
        <v>467</v>
      </c>
      <c r="G282" s="195"/>
      <c r="H282" s="199">
        <v>5.4809999999999999</v>
      </c>
      <c r="I282" s="200"/>
      <c r="J282" s="195"/>
      <c r="K282" s="195"/>
      <c r="L282" s="201"/>
      <c r="M282" s="202"/>
      <c r="N282" s="203"/>
      <c r="O282" s="203"/>
      <c r="P282" s="203"/>
      <c r="Q282" s="203"/>
      <c r="R282" s="203"/>
      <c r="S282" s="203"/>
      <c r="T282" s="204"/>
      <c r="AT282" s="205" t="s">
        <v>159</v>
      </c>
      <c r="AU282" s="205" t="s">
        <v>84</v>
      </c>
      <c r="AV282" s="13" t="s">
        <v>84</v>
      </c>
      <c r="AW282" s="13" t="s">
        <v>34</v>
      </c>
      <c r="AX282" s="13" t="s">
        <v>82</v>
      </c>
      <c r="AY282" s="205" t="s">
        <v>125</v>
      </c>
    </row>
    <row r="283" spans="1:65" s="2" customFormat="1" ht="37.9" customHeight="1">
      <c r="A283" s="34"/>
      <c r="B283" s="35"/>
      <c r="C283" s="217" t="s">
        <v>468</v>
      </c>
      <c r="D283" s="217" t="s">
        <v>175</v>
      </c>
      <c r="E283" s="218" t="s">
        <v>469</v>
      </c>
      <c r="F283" s="219" t="s">
        <v>470</v>
      </c>
      <c r="G283" s="220" t="s">
        <v>130</v>
      </c>
      <c r="H283" s="221">
        <v>6.3879999999999999</v>
      </c>
      <c r="I283" s="222"/>
      <c r="J283" s="223">
        <f>ROUND(I283*H283,2)</f>
        <v>0</v>
      </c>
      <c r="K283" s="219" t="s">
        <v>131</v>
      </c>
      <c r="L283" s="224"/>
      <c r="M283" s="225" t="s">
        <v>1</v>
      </c>
      <c r="N283" s="226" t="s">
        <v>42</v>
      </c>
      <c r="O283" s="71"/>
      <c r="P283" s="190">
        <f>O283*H283</f>
        <v>0</v>
      </c>
      <c r="Q283" s="190">
        <v>4.7999999999999996E-3</v>
      </c>
      <c r="R283" s="190">
        <f>Q283*H283</f>
        <v>3.0662399999999996E-2</v>
      </c>
      <c r="S283" s="190">
        <v>0</v>
      </c>
      <c r="T283" s="191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2" t="s">
        <v>283</v>
      </c>
      <c r="AT283" s="192" t="s">
        <v>175</v>
      </c>
      <c r="AU283" s="192" t="s">
        <v>84</v>
      </c>
      <c r="AY283" s="17" t="s">
        <v>125</v>
      </c>
      <c r="BE283" s="193">
        <f>IF(N283="základní",J283,0)</f>
        <v>0</v>
      </c>
      <c r="BF283" s="193">
        <f>IF(N283="snížená",J283,0)</f>
        <v>0</v>
      </c>
      <c r="BG283" s="193">
        <f>IF(N283="zákl. přenesená",J283,0)</f>
        <v>0</v>
      </c>
      <c r="BH283" s="193">
        <f>IF(N283="sníž. přenesená",J283,0)</f>
        <v>0</v>
      </c>
      <c r="BI283" s="193">
        <f>IF(N283="nulová",J283,0)</f>
        <v>0</v>
      </c>
      <c r="BJ283" s="17" t="s">
        <v>82</v>
      </c>
      <c r="BK283" s="193">
        <f>ROUND(I283*H283,2)</f>
        <v>0</v>
      </c>
      <c r="BL283" s="17" t="s">
        <v>202</v>
      </c>
      <c r="BM283" s="192" t="s">
        <v>471</v>
      </c>
    </row>
    <row r="284" spans="1:65" s="13" customFormat="1" ht="11.25">
      <c r="B284" s="194"/>
      <c r="C284" s="195"/>
      <c r="D284" s="196" t="s">
        <v>159</v>
      </c>
      <c r="E284" s="195"/>
      <c r="F284" s="198" t="s">
        <v>472</v>
      </c>
      <c r="G284" s="195"/>
      <c r="H284" s="199">
        <v>6.3879999999999999</v>
      </c>
      <c r="I284" s="200"/>
      <c r="J284" s="195"/>
      <c r="K284" s="195"/>
      <c r="L284" s="201"/>
      <c r="M284" s="202"/>
      <c r="N284" s="203"/>
      <c r="O284" s="203"/>
      <c r="P284" s="203"/>
      <c r="Q284" s="203"/>
      <c r="R284" s="203"/>
      <c r="S284" s="203"/>
      <c r="T284" s="204"/>
      <c r="AT284" s="205" t="s">
        <v>159</v>
      </c>
      <c r="AU284" s="205" t="s">
        <v>84</v>
      </c>
      <c r="AV284" s="13" t="s">
        <v>84</v>
      </c>
      <c r="AW284" s="13" t="s">
        <v>4</v>
      </c>
      <c r="AX284" s="13" t="s">
        <v>82</v>
      </c>
      <c r="AY284" s="205" t="s">
        <v>125</v>
      </c>
    </row>
    <row r="285" spans="1:65" s="2" customFormat="1" ht="37.9" customHeight="1">
      <c r="A285" s="34"/>
      <c r="B285" s="35"/>
      <c r="C285" s="217" t="s">
        <v>473</v>
      </c>
      <c r="D285" s="217" t="s">
        <v>175</v>
      </c>
      <c r="E285" s="218" t="s">
        <v>474</v>
      </c>
      <c r="F285" s="219" t="s">
        <v>475</v>
      </c>
      <c r="G285" s="220" t="s">
        <v>130</v>
      </c>
      <c r="H285" s="221">
        <v>6.6920000000000002</v>
      </c>
      <c r="I285" s="222"/>
      <c r="J285" s="223">
        <f>ROUND(I285*H285,2)</f>
        <v>0</v>
      </c>
      <c r="K285" s="219" t="s">
        <v>131</v>
      </c>
      <c r="L285" s="224"/>
      <c r="M285" s="225" t="s">
        <v>1</v>
      </c>
      <c r="N285" s="226" t="s">
        <v>42</v>
      </c>
      <c r="O285" s="71"/>
      <c r="P285" s="190">
        <f>O285*H285</f>
        <v>0</v>
      </c>
      <c r="Q285" s="190">
        <v>4.4999999999999997E-3</v>
      </c>
      <c r="R285" s="190">
        <f>Q285*H285</f>
        <v>3.0113999999999998E-2</v>
      </c>
      <c r="S285" s="190">
        <v>0</v>
      </c>
      <c r="T285" s="191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2" t="s">
        <v>283</v>
      </c>
      <c r="AT285" s="192" t="s">
        <v>175</v>
      </c>
      <c r="AU285" s="192" t="s">
        <v>84</v>
      </c>
      <c r="AY285" s="17" t="s">
        <v>125</v>
      </c>
      <c r="BE285" s="193">
        <f>IF(N285="základní",J285,0)</f>
        <v>0</v>
      </c>
      <c r="BF285" s="193">
        <f>IF(N285="snížená",J285,0)</f>
        <v>0</v>
      </c>
      <c r="BG285" s="193">
        <f>IF(N285="zákl. přenesená",J285,0)</f>
        <v>0</v>
      </c>
      <c r="BH285" s="193">
        <f>IF(N285="sníž. přenesená",J285,0)</f>
        <v>0</v>
      </c>
      <c r="BI285" s="193">
        <f>IF(N285="nulová",J285,0)</f>
        <v>0</v>
      </c>
      <c r="BJ285" s="17" t="s">
        <v>82</v>
      </c>
      <c r="BK285" s="193">
        <f>ROUND(I285*H285,2)</f>
        <v>0</v>
      </c>
      <c r="BL285" s="17" t="s">
        <v>202</v>
      </c>
      <c r="BM285" s="192" t="s">
        <v>476</v>
      </c>
    </row>
    <row r="286" spans="1:65" s="13" customFormat="1" ht="11.25">
      <c r="B286" s="194"/>
      <c r="C286" s="195"/>
      <c r="D286" s="196" t="s">
        <v>159</v>
      </c>
      <c r="E286" s="195"/>
      <c r="F286" s="198" t="s">
        <v>477</v>
      </c>
      <c r="G286" s="195"/>
      <c r="H286" s="199">
        <v>6.6920000000000002</v>
      </c>
      <c r="I286" s="200"/>
      <c r="J286" s="195"/>
      <c r="K286" s="195"/>
      <c r="L286" s="201"/>
      <c r="M286" s="202"/>
      <c r="N286" s="203"/>
      <c r="O286" s="203"/>
      <c r="P286" s="203"/>
      <c r="Q286" s="203"/>
      <c r="R286" s="203"/>
      <c r="S286" s="203"/>
      <c r="T286" s="204"/>
      <c r="AT286" s="205" t="s">
        <v>159</v>
      </c>
      <c r="AU286" s="205" t="s">
        <v>84</v>
      </c>
      <c r="AV286" s="13" t="s">
        <v>84</v>
      </c>
      <c r="AW286" s="13" t="s">
        <v>4</v>
      </c>
      <c r="AX286" s="13" t="s">
        <v>82</v>
      </c>
      <c r="AY286" s="205" t="s">
        <v>125</v>
      </c>
    </row>
    <row r="287" spans="1:65" s="2" customFormat="1" ht="24.2" customHeight="1">
      <c r="A287" s="34"/>
      <c r="B287" s="35"/>
      <c r="C287" s="181" t="s">
        <v>478</v>
      </c>
      <c r="D287" s="181" t="s">
        <v>127</v>
      </c>
      <c r="E287" s="182" t="s">
        <v>479</v>
      </c>
      <c r="F287" s="183" t="s">
        <v>480</v>
      </c>
      <c r="G287" s="184" t="s">
        <v>130</v>
      </c>
      <c r="H287" s="185">
        <v>6.6989999999999998</v>
      </c>
      <c r="I287" s="186"/>
      <c r="J287" s="187">
        <f>ROUND(I287*H287,2)</f>
        <v>0</v>
      </c>
      <c r="K287" s="183" t="s">
        <v>131</v>
      </c>
      <c r="L287" s="39"/>
      <c r="M287" s="188" t="s">
        <v>1</v>
      </c>
      <c r="N287" s="189" t="s">
        <v>42</v>
      </c>
      <c r="O287" s="71"/>
      <c r="P287" s="190">
        <f>O287*H287</f>
        <v>0</v>
      </c>
      <c r="Q287" s="190">
        <v>3.9825E-4</v>
      </c>
      <c r="R287" s="190">
        <f>Q287*H287</f>
        <v>2.6678767500000001E-3</v>
      </c>
      <c r="S287" s="190">
        <v>0</v>
      </c>
      <c r="T287" s="191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2" t="s">
        <v>202</v>
      </c>
      <c r="AT287" s="192" t="s">
        <v>127</v>
      </c>
      <c r="AU287" s="192" t="s">
        <v>84</v>
      </c>
      <c r="AY287" s="17" t="s">
        <v>125</v>
      </c>
      <c r="BE287" s="193">
        <f>IF(N287="základní",J287,0)</f>
        <v>0</v>
      </c>
      <c r="BF287" s="193">
        <f>IF(N287="snížená",J287,0)</f>
        <v>0</v>
      </c>
      <c r="BG287" s="193">
        <f>IF(N287="zákl. přenesená",J287,0)</f>
        <v>0</v>
      </c>
      <c r="BH287" s="193">
        <f>IF(N287="sníž. přenesená",J287,0)</f>
        <v>0</v>
      </c>
      <c r="BI287" s="193">
        <f>IF(N287="nulová",J287,0)</f>
        <v>0</v>
      </c>
      <c r="BJ287" s="17" t="s">
        <v>82</v>
      </c>
      <c r="BK287" s="193">
        <f>ROUND(I287*H287,2)</f>
        <v>0</v>
      </c>
      <c r="BL287" s="17" t="s">
        <v>202</v>
      </c>
      <c r="BM287" s="192" t="s">
        <v>481</v>
      </c>
    </row>
    <row r="288" spans="1:65" s="15" customFormat="1" ht="11.25">
      <c r="B288" s="227"/>
      <c r="C288" s="228"/>
      <c r="D288" s="196" t="s">
        <v>159</v>
      </c>
      <c r="E288" s="229" t="s">
        <v>1</v>
      </c>
      <c r="F288" s="230" t="s">
        <v>447</v>
      </c>
      <c r="G288" s="228"/>
      <c r="H288" s="229" t="s">
        <v>1</v>
      </c>
      <c r="I288" s="231"/>
      <c r="J288" s="228"/>
      <c r="K288" s="228"/>
      <c r="L288" s="232"/>
      <c r="M288" s="233"/>
      <c r="N288" s="234"/>
      <c r="O288" s="234"/>
      <c r="P288" s="234"/>
      <c r="Q288" s="234"/>
      <c r="R288" s="234"/>
      <c r="S288" s="234"/>
      <c r="T288" s="235"/>
      <c r="AT288" s="236" t="s">
        <v>159</v>
      </c>
      <c r="AU288" s="236" t="s">
        <v>84</v>
      </c>
      <c r="AV288" s="15" t="s">
        <v>82</v>
      </c>
      <c r="AW288" s="15" t="s">
        <v>34</v>
      </c>
      <c r="AX288" s="15" t="s">
        <v>77</v>
      </c>
      <c r="AY288" s="236" t="s">
        <v>125</v>
      </c>
    </row>
    <row r="289" spans="1:65" s="13" customFormat="1" ht="11.25">
      <c r="B289" s="194"/>
      <c r="C289" s="195"/>
      <c r="D289" s="196" t="s">
        <v>159</v>
      </c>
      <c r="E289" s="197" t="s">
        <v>1</v>
      </c>
      <c r="F289" s="198" t="s">
        <v>482</v>
      </c>
      <c r="G289" s="195"/>
      <c r="H289" s="199">
        <v>6.6989999999999998</v>
      </c>
      <c r="I289" s="200"/>
      <c r="J289" s="195"/>
      <c r="K289" s="195"/>
      <c r="L289" s="201"/>
      <c r="M289" s="202"/>
      <c r="N289" s="203"/>
      <c r="O289" s="203"/>
      <c r="P289" s="203"/>
      <c r="Q289" s="203"/>
      <c r="R289" s="203"/>
      <c r="S289" s="203"/>
      <c r="T289" s="204"/>
      <c r="AT289" s="205" t="s">
        <v>159</v>
      </c>
      <c r="AU289" s="205" t="s">
        <v>84</v>
      </c>
      <c r="AV289" s="13" t="s">
        <v>84</v>
      </c>
      <c r="AW289" s="13" t="s">
        <v>34</v>
      </c>
      <c r="AX289" s="13" t="s">
        <v>82</v>
      </c>
      <c r="AY289" s="205" t="s">
        <v>125</v>
      </c>
    </row>
    <row r="290" spans="1:65" s="2" customFormat="1" ht="37.9" customHeight="1">
      <c r="A290" s="34"/>
      <c r="B290" s="35"/>
      <c r="C290" s="217" t="s">
        <v>483</v>
      </c>
      <c r="D290" s="217" t="s">
        <v>175</v>
      </c>
      <c r="E290" s="218" t="s">
        <v>469</v>
      </c>
      <c r="F290" s="219" t="s">
        <v>470</v>
      </c>
      <c r="G290" s="220" t="s">
        <v>130</v>
      </c>
      <c r="H290" s="221">
        <v>8.1790000000000003</v>
      </c>
      <c r="I290" s="222"/>
      <c r="J290" s="223">
        <f>ROUND(I290*H290,2)</f>
        <v>0</v>
      </c>
      <c r="K290" s="219" t="s">
        <v>131</v>
      </c>
      <c r="L290" s="224"/>
      <c r="M290" s="225" t="s">
        <v>1</v>
      </c>
      <c r="N290" s="226" t="s">
        <v>42</v>
      </c>
      <c r="O290" s="71"/>
      <c r="P290" s="190">
        <f>O290*H290</f>
        <v>0</v>
      </c>
      <c r="Q290" s="190">
        <v>4.7999999999999996E-3</v>
      </c>
      <c r="R290" s="190">
        <f>Q290*H290</f>
        <v>3.9259200000000001E-2</v>
      </c>
      <c r="S290" s="190">
        <v>0</v>
      </c>
      <c r="T290" s="191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2" t="s">
        <v>283</v>
      </c>
      <c r="AT290" s="192" t="s">
        <v>175</v>
      </c>
      <c r="AU290" s="192" t="s">
        <v>84</v>
      </c>
      <c r="AY290" s="17" t="s">
        <v>125</v>
      </c>
      <c r="BE290" s="193">
        <f>IF(N290="základní",J290,0)</f>
        <v>0</v>
      </c>
      <c r="BF290" s="193">
        <f>IF(N290="snížená",J290,0)</f>
        <v>0</v>
      </c>
      <c r="BG290" s="193">
        <f>IF(N290="zákl. přenesená",J290,0)</f>
        <v>0</v>
      </c>
      <c r="BH290" s="193">
        <f>IF(N290="sníž. přenesená",J290,0)</f>
        <v>0</v>
      </c>
      <c r="BI290" s="193">
        <f>IF(N290="nulová",J290,0)</f>
        <v>0</v>
      </c>
      <c r="BJ290" s="17" t="s">
        <v>82</v>
      </c>
      <c r="BK290" s="193">
        <f>ROUND(I290*H290,2)</f>
        <v>0</v>
      </c>
      <c r="BL290" s="17" t="s">
        <v>202</v>
      </c>
      <c r="BM290" s="192" t="s">
        <v>484</v>
      </c>
    </row>
    <row r="291" spans="1:65" s="13" customFormat="1" ht="11.25">
      <c r="B291" s="194"/>
      <c r="C291" s="195"/>
      <c r="D291" s="196" t="s">
        <v>159</v>
      </c>
      <c r="E291" s="195"/>
      <c r="F291" s="198" t="s">
        <v>485</v>
      </c>
      <c r="G291" s="195"/>
      <c r="H291" s="199">
        <v>8.1790000000000003</v>
      </c>
      <c r="I291" s="200"/>
      <c r="J291" s="195"/>
      <c r="K291" s="195"/>
      <c r="L291" s="201"/>
      <c r="M291" s="202"/>
      <c r="N291" s="203"/>
      <c r="O291" s="203"/>
      <c r="P291" s="203"/>
      <c r="Q291" s="203"/>
      <c r="R291" s="203"/>
      <c r="S291" s="203"/>
      <c r="T291" s="204"/>
      <c r="AT291" s="205" t="s">
        <v>159</v>
      </c>
      <c r="AU291" s="205" t="s">
        <v>84</v>
      </c>
      <c r="AV291" s="13" t="s">
        <v>84</v>
      </c>
      <c r="AW291" s="13" t="s">
        <v>4</v>
      </c>
      <c r="AX291" s="13" t="s">
        <v>82</v>
      </c>
      <c r="AY291" s="205" t="s">
        <v>125</v>
      </c>
    </row>
    <row r="292" spans="1:65" s="2" customFormat="1" ht="37.9" customHeight="1">
      <c r="A292" s="34"/>
      <c r="B292" s="35"/>
      <c r="C292" s="217" t="s">
        <v>486</v>
      </c>
      <c r="D292" s="217" t="s">
        <v>175</v>
      </c>
      <c r="E292" s="218" t="s">
        <v>474</v>
      </c>
      <c r="F292" s="219" t="s">
        <v>475</v>
      </c>
      <c r="G292" s="220" t="s">
        <v>130</v>
      </c>
      <c r="H292" s="221">
        <v>8.1790000000000003</v>
      </c>
      <c r="I292" s="222"/>
      <c r="J292" s="223">
        <f>ROUND(I292*H292,2)</f>
        <v>0</v>
      </c>
      <c r="K292" s="219" t="s">
        <v>131</v>
      </c>
      <c r="L292" s="224"/>
      <c r="M292" s="225" t="s">
        <v>1</v>
      </c>
      <c r="N292" s="226" t="s">
        <v>42</v>
      </c>
      <c r="O292" s="71"/>
      <c r="P292" s="190">
        <f>O292*H292</f>
        <v>0</v>
      </c>
      <c r="Q292" s="190">
        <v>4.4999999999999997E-3</v>
      </c>
      <c r="R292" s="190">
        <f>Q292*H292</f>
        <v>3.6805499999999998E-2</v>
      </c>
      <c r="S292" s="190">
        <v>0</v>
      </c>
      <c r="T292" s="191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92" t="s">
        <v>283</v>
      </c>
      <c r="AT292" s="192" t="s">
        <v>175</v>
      </c>
      <c r="AU292" s="192" t="s">
        <v>84</v>
      </c>
      <c r="AY292" s="17" t="s">
        <v>125</v>
      </c>
      <c r="BE292" s="193">
        <f>IF(N292="základní",J292,0)</f>
        <v>0</v>
      </c>
      <c r="BF292" s="193">
        <f>IF(N292="snížená",J292,0)</f>
        <v>0</v>
      </c>
      <c r="BG292" s="193">
        <f>IF(N292="zákl. přenesená",J292,0)</f>
        <v>0</v>
      </c>
      <c r="BH292" s="193">
        <f>IF(N292="sníž. přenesená",J292,0)</f>
        <v>0</v>
      </c>
      <c r="BI292" s="193">
        <f>IF(N292="nulová",J292,0)</f>
        <v>0</v>
      </c>
      <c r="BJ292" s="17" t="s">
        <v>82</v>
      </c>
      <c r="BK292" s="193">
        <f>ROUND(I292*H292,2)</f>
        <v>0</v>
      </c>
      <c r="BL292" s="17" t="s">
        <v>202</v>
      </c>
      <c r="BM292" s="192" t="s">
        <v>487</v>
      </c>
    </row>
    <row r="293" spans="1:65" s="13" customFormat="1" ht="11.25">
      <c r="B293" s="194"/>
      <c r="C293" s="195"/>
      <c r="D293" s="196" t="s">
        <v>159</v>
      </c>
      <c r="E293" s="195"/>
      <c r="F293" s="198" t="s">
        <v>485</v>
      </c>
      <c r="G293" s="195"/>
      <c r="H293" s="199">
        <v>8.1790000000000003</v>
      </c>
      <c r="I293" s="200"/>
      <c r="J293" s="195"/>
      <c r="K293" s="195"/>
      <c r="L293" s="201"/>
      <c r="M293" s="202"/>
      <c r="N293" s="203"/>
      <c r="O293" s="203"/>
      <c r="P293" s="203"/>
      <c r="Q293" s="203"/>
      <c r="R293" s="203"/>
      <c r="S293" s="203"/>
      <c r="T293" s="204"/>
      <c r="AT293" s="205" t="s">
        <v>159</v>
      </c>
      <c r="AU293" s="205" t="s">
        <v>84</v>
      </c>
      <c r="AV293" s="13" t="s">
        <v>84</v>
      </c>
      <c r="AW293" s="13" t="s">
        <v>4</v>
      </c>
      <c r="AX293" s="13" t="s">
        <v>82</v>
      </c>
      <c r="AY293" s="205" t="s">
        <v>125</v>
      </c>
    </row>
    <row r="294" spans="1:65" s="2" customFormat="1" ht="24.2" customHeight="1">
      <c r="A294" s="34"/>
      <c r="B294" s="35"/>
      <c r="C294" s="181" t="s">
        <v>397</v>
      </c>
      <c r="D294" s="181" t="s">
        <v>127</v>
      </c>
      <c r="E294" s="182" t="s">
        <v>488</v>
      </c>
      <c r="F294" s="183" t="s">
        <v>489</v>
      </c>
      <c r="G294" s="184" t="s">
        <v>221</v>
      </c>
      <c r="H294" s="185">
        <v>0.14899999999999999</v>
      </c>
      <c r="I294" s="186"/>
      <c r="J294" s="187">
        <f>ROUND(I294*H294,2)</f>
        <v>0</v>
      </c>
      <c r="K294" s="183" t="s">
        <v>131</v>
      </c>
      <c r="L294" s="39"/>
      <c r="M294" s="188" t="s">
        <v>1</v>
      </c>
      <c r="N294" s="189" t="s">
        <v>42</v>
      </c>
      <c r="O294" s="71"/>
      <c r="P294" s="190">
        <f>O294*H294</f>
        <v>0</v>
      </c>
      <c r="Q294" s="190">
        <v>0</v>
      </c>
      <c r="R294" s="190">
        <f>Q294*H294</f>
        <v>0</v>
      </c>
      <c r="S294" s="190">
        <v>0</v>
      </c>
      <c r="T294" s="191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92" t="s">
        <v>202</v>
      </c>
      <c r="AT294" s="192" t="s">
        <v>127</v>
      </c>
      <c r="AU294" s="192" t="s">
        <v>84</v>
      </c>
      <c r="AY294" s="17" t="s">
        <v>125</v>
      </c>
      <c r="BE294" s="193">
        <f>IF(N294="základní",J294,0)</f>
        <v>0</v>
      </c>
      <c r="BF294" s="193">
        <f>IF(N294="snížená",J294,0)</f>
        <v>0</v>
      </c>
      <c r="BG294" s="193">
        <f>IF(N294="zákl. přenesená",J294,0)</f>
        <v>0</v>
      </c>
      <c r="BH294" s="193">
        <f>IF(N294="sníž. přenesená",J294,0)</f>
        <v>0</v>
      </c>
      <c r="BI294" s="193">
        <f>IF(N294="nulová",J294,0)</f>
        <v>0</v>
      </c>
      <c r="BJ294" s="17" t="s">
        <v>82</v>
      </c>
      <c r="BK294" s="193">
        <f>ROUND(I294*H294,2)</f>
        <v>0</v>
      </c>
      <c r="BL294" s="17" t="s">
        <v>202</v>
      </c>
      <c r="BM294" s="192" t="s">
        <v>490</v>
      </c>
    </row>
    <row r="295" spans="1:65" s="12" customFormat="1" ht="22.9" customHeight="1">
      <c r="B295" s="165"/>
      <c r="C295" s="166"/>
      <c r="D295" s="167" t="s">
        <v>76</v>
      </c>
      <c r="E295" s="179" t="s">
        <v>491</v>
      </c>
      <c r="F295" s="179" t="s">
        <v>492</v>
      </c>
      <c r="G295" s="166"/>
      <c r="H295" s="166"/>
      <c r="I295" s="169"/>
      <c r="J295" s="180">
        <f>BK295</f>
        <v>0</v>
      </c>
      <c r="K295" s="166"/>
      <c r="L295" s="171"/>
      <c r="M295" s="172"/>
      <c r="N295" s="173"/>
      <c r="O295" s="173"/>
      <c r="P295" s="174">
        <f>P296</f>
        <v>0</v>
      </c>
      <c r="Q295" s="173"/>
      <c r="R295" s="174">
        <f>R296</f>
        <v>0</v>
      </c>
      <c r="S295" s="173"/>
      <c r="T295" s="175">
        <f>T296</f>
        <v>0</v>
      </c>
      <c r="AR295" s="176" t="s">
        <v>84</v>
      </c>
      <c r="AT295" s="177" t="s">
        <v>76</v>
      </c>
      <c r="AU295" s="177" t="s">
        <v>82</v>
      </c>
      <c r="AY295" s="176" t="s">
        <v>125</v>
      </c>
      <c r="BK295" s="178">
        <f>BK296</f>
        <v>0</v>
      </c>
    </row>
    <row r="296" spans="1:65" s="2" customFormat="1" ht="21.75" customHeight="1">
      <c r="A296" s="34"/>
      <c r="B296" s="35"/>
      <c r="C296" s="181" t="s">
        <v>493</v>
      </c>
      <c r="D296" s="181" t="s">
        <v>127</v>
      </c>
      <c r="E296" s="182" t="s">
        <v>494</v>
      </c>
      <c r="F296" s="183" t="s">
        <v>495</v>
      </c>
      <c r="G296" s="184" t="s">
        <v>157</v>
      </c>
      <c r="H296" s="185">
        <v>5</v>
      </c>
      <c r="I296" s="186"/>
      <c r="J296" s="187">
        <f>ROUND(I296*H296,2)</f>
        <v>0</v>
      </c>
      <c r="K296" s="183" t="s">
        <v>131</v>
      </c>
      <c r="L296" s="39"/>
      <c r="M296" s="188" t="s">
        <v>1</v>
      </c>
      <c r="N296" s="189" t="s">
        <v>42</v>
      </c>
      <c r="O296" s="71"/>
      <c r="P296" s="190">
        <f>O296*H296</f>
        <v>0</v>
      </c>
      <c r="Q296" s="190">
        <v>0</v>
      </c>
      <c r="R296" s="190">
        <f>Q296*H296</f>
        <v>0</v>
      </c>
      <c r="S296" s="190">
        <v>0</v>
      </c>
      <c r="T296" s="191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92" t="s">
        <v>202</v>
      </c>
      <c r="AT296" s="192" t="s">
        <v>127</v>
      </c>
      <c r="AU296" s="192" t="s">
        <v>84</v>
      </c>
      <c r="AY296" s="17" t="s">
        <v>125</v>
      </c>
      <c r="BE296" s="193">
        <f>IF(N296="základní",J296,0)</f>
        <v>0</v>
      </c>
      <c r="BF296" s="193">
        <f>IF(N296="snížená",J296,0)</f>
        <v>0</v>
      </c>
      <c r="BG296" s="193">
        <f>IF(N296="zákl. přenesená",J296,0)</f>
        <v>0</v>
      </c>
      <c r="BH296" s="193">
        <f>IF(N296="sníž. přenesená",J296,0)</f>
        <v>0</v>
      </c>
      <c r="BI296" s="193">
        <f>IF(N296="nulová",J296,0)</f>
        <v>0</v>
      </c>
      <c r="BJ296" s="17" t="s">
        <v>82</v>
      </c>
      <c r="BK296" s="193">
        <f>ROUND(I296*H296,2)</f>
        <v>0</v>
      </c>
      <c r="BL296" s="17" t="s">
        <v>202</v>
      </c>
      <c r="BM296" s="192" t="s">
        <v>496</v>
      </c>
    </row>
    <row r="297" spans="1:65" s="12" customFormat="1" ht="22.9" customHeight="1">
      <c r="B297" s="165"/>
      <c r="C297" s="166"/>
      <c r="D297" s="167" t="s">
        <v>76</v>
      </c>
      <c r="E297" s="179" t="s">
        <v>497</v>
      </c>
      <c r="F297" s="179" t="s">
        <v>498</v>
      </c>
      <c r="G297" s="166"/>
      <c r="H297" s="166"/>
      <c r="I297" s="169"/>
      <c r="J297" s="180">
        <f>BK297</f>
        <v>0</v>
      </c>
      <c r="K297" s="166"/>
      <c r="L297" s="171"/>
      <c r="M297" s="172"/>
      <c r="N297" s="173"/>
      <c r="O297" s="173"/>
      <c r="P297" s="174">
        <f>SUM(P298:P305)</f>
        <v>0</v>
      </c>
      <c r="Q297" s="173"/>
      <c r="R297" s="174">
        <f>SUM(R298:R305)</f>
        <v>0</v>
      </c>
      <c r="S297" s="173"/>
      <c r="T297" s="175">
        <f>SUM(T298:T305)</f>
        <v>0</v>
      </c>
      <c r="AR297" s="176" t="s">
        <v>82</v>
      </c>
      <c r="AT297" s="177" t="s">
        <v>76</v>
      </c>
      <c r="AU297" s="177" t="s">
        <v>82</v>
      </c>
      <c r="AY297" s="176" t="s">
        <v>125</v>
      </c>
      <c r="BK297" s="178">
        <f>SUM(BK298:BK305)</f>
        <v>0</v>
      </c>
    </row>
    <row r="298" spans="1:65" s="2" customFormat="1" ht="33" customHeight="1">
      <c r="A298" s="34"/>
      <c r="B298" s="35"/>
      <c r="C298" s="181" t="s">
        <v>499</v>
      </c>
      <c r="D298" s="181" t="s">
        <v>127</v>
      </c>
      <c r="E298" s="182" t="s">
        <v>500</v>
      </c>
      <c r="F298" s="183" t="s">
        <v>501</v>
      </c>
      <c r="G298" s="184" t="s">
        <v>221</v>
      </c>
      <c r="H298" s="185">
        <v>8.7560000000000002</v>
      </c>
      <c r="I298" s="186"/>
      <c r="J298" s="187">
        <f>ROUND(I298*H298,2)</f>
        <v>0</v>
      </c>
      <c r="K298" s="183" t="s">
        <v>131</v>
      </c>
      <c r="L298" s="39"/>
      <c r="M298" s="188" t="s">
        <v>1</v>
      </c>
      <c r="N298" s="189" t="s">
        <v>42</v>
      </c>
      <c r="O298" s="71"/>
      <c r="P298" s="190">
        <f>O298*H298</f>
        <v>0</v>
      </c>
      <c r="Q298" s="190">
        <v>0</v>
      </c>
      <c r="R298" s="190">
        <f>Q298*H298</f>
        <v>0</v>
      </c>
      <c r="S298" s="190">
        <v>0</v>
      </c>
      <c r="T298" s="191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92" t="s">
        <v>132</v>
      </c>
      <c r="AT298" s="192" t="s">
        <v>127</v>
      </c>
      <c r="AU298" s="192" t="s">
        <v>84</v>
      </c>
      <c r="AY298" s="17" t="s">
        <v>125</v>
      </c>
      <c r="BE298" s="193">
        <f>IF(N298="základní",J298,0)</f>
        <v>0</v>
      </c>
      <c r="BF298" s="193">
        <f>IF(N298="snížená",J298,0)</f>
        <v>0</v>
      </c>
      <c r="BG298" s="193">
        <f>IF(N298="zákl. přenesená",J298,0)</f>
        <v>0</v>
      </c>
      <c r="BH298" s="193">
        <f>IF(N298="sníž. přenesená",J298,0)</f>
        <v>0</v>
      </c>
      <c r="BI298" s="193">
        <f>IF(N298="nulová",J298,0)</f>
        <v>0</v>
      </c>
      <c r="BJ298" s="17" t="s">
        <v>82</v>
      </c>
      <c r="BK298" s="193">
        <f>ROUND(I298*H298,2)</f>
        <v>0</v>
      </c>
      <c r="BL298" s="17" t="s">
        <v>132</v>
      </c>
      <c r="BM298" s="192" t="s">
        <v>502</v>
      </c>
    </row>
    <row r="299" spans="1:65" s="13" customFormat="1" ht="11.25">
      <c r="B299" s="194"/>
      <c r="C299" s="195"/>
      <c r="D299" s="196" t="s">
        <v>159</v>
      </c>
      <c r="E299" s="197" t="s">
        <v>1</v>
      </c>
      <c r="F299" s="198" t="s">
        <v>503</v>
      </c>
      <c r="G299" s="195"/>
      <c r="H299" s="199">
        <v>8.7560000000000002</v>
      </c>
      <c r="I299" s="200"/>
      <c r="J299" s="195"/>
      <c r="K299" s="195"/>
      <c r="L299" s="201"/>
      <c r="M299" s="202"/>
      <c r="N299" s="203"/>
      <c r="O299" s="203"/>
      <c r="P299" s="203"/>
      <c r="Q299" s="203"/>
      <c r="R299" s="203"/>
      <c r="S299" s="203"/>
      <c r="T299" s="204"/>
      <c r="AT299" s="205" t="s">
        <v>159</v>
      </c>
      <c r="AU299" s="205" t="s">
        <v>84</v>
      </c>
      <c r="AV299" s="13" t="s">
        <v>84</v>
      </c>
      <c r="AW299" s="13" t="s">
        <v>34</v>
      </c>
      <c r="AX299" s="13" t="s">
        <v>82</v>
      </c>
      <c r="AY299" s="205" t="s">
        <v>125</v>
      </c>
    </row>
    <row r="300" spans="1:65" s="2" customFormat="1" ht="24.2" customHeight="1">
      <c r="A300" s="34"/>
      <c r="B300" s="35"/>
      <c r="C300" s="181" t="s">
        <v>504</v>
      </c>
      <c r="D300" s="181" t="s">
        <v>127</v>
      </c>
      <c r="E300" s="182" t="s">
        <v>505</v>
      </c>
      <c r="F300" s="183" t="s">
        <v>506</v>
      </c>
      <c r="G300" s="184" t="s">
        <v>221</v>
      </c>
      <c r="H300" s="185">
        <v>17.512</v>
      </c>
      <c r="I300" s="186"/>
      <c r="J300" s="187">
        <f>ROUND(I300*H300,2)</f>
        <v>0</v>
      </c>
      <c r="K300" s="183" t="s">
        <v>131</v>
      </c>
      <c r="L300" s="39"/>
      <c r="M300" s="188" t="s">
        <v>1</v>
      </c>
      <c r="N300" s="189" t="s">
        <v>42</v>
      </c>
      <c r="O300" s="71"/>
      <c r="P300" s="190">
        <f>O300*H300</f>
        <v>0</v>
      </c>
      <c r="Q300" s="190">
        <v>0</v>
      </c>
      <c r="R300" s="190">
        <f>Q300*H300</f>
        <v>0</v>
      </c>
      <c r="S300" s="190">
        <v>0</v>
      </c>
      <c r="T300" s="191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2" t="s">
        <v>132</v>
      </c>
      <c r="AT300" s="192" t="s">
        <v>127</v>
      </c>
      <c r="AU300" s="192" t="s">
        <v>84</v>
      </c>
      <c r="AY300" s="17" t="s">
        <v>125</v>
      </c>
      <c r="BE300" s="193">
        <f>IF(N300="základní",J300,0)</f>
        <v>0</v>
      </c>
      <c r="BF300" s="193">
        <f>IF(N300="snížená",J300,0)</f>
        <v>0</v>
      </c>
      <c r="BG300" s="193">
        <f>IF(N300="zákl. přenesená",J300,0)</f>
        <v>0</v>
      </c>
      <c r="BH300" s="193">
        <f>IF(N300="sníž. přenesená",J300,0)</f>
        <v>0</v>
      </c>
      <c r="BI300" s="193">
        <f>IF(N300="nulová",J300,0)</f>
        <v>0</v>
      </c>
      <c r="BJ300" s="17" t="s">
        <v>82</v>
      </c>
      <c r="BK300" s="193">
        <f>ROUND(I300*H300,2)</f>
        <v>0</v>
      </c>
      <c r="BL300" s="17" t="s">
        <v>132</v>
      </c>
      <c r="BM300" s="192" t="s">
        <v>507</v>
      </c>
    </row>
    <row r="301" spans="1:65" s="13" customFormat="1" ht="11.25">
      <c r="B301" s="194"/>
      <c r="C301" s="195"/>
      <c r="D301" s="196" t="s">
        <v>159</v>
      </c>
      <c r="E301" s="197" t="s">
        <v>1</v>
      </c>
      <c r="F301" s="198" t="s">
        <v>508</v>
      </c>
      <c r="G301" s="195"/>
      <c r="H301" s="199">
        <v>17.512</v>
      </c>
      <c r="I301" s="200"/>
      <c r="J301" s="195"/>
      <c r="K301" s="195"/>
      <c r="L301" s="201"/>
      <c r="M301" s="202"/>
      <c r="N301" s="203"/>
      <c r="O301" s="203"/>
      <c r="P301" s="203"/>
      <c r="Q301" s="203"/>
      <c r="R301" s="203"/>
      <c r="S301" s="203"/>
      <c r="T301" s="204"/>
      <c r="AT301" s="205" t="s">
        <v>159</v>
      </c>
      <c r="AU301" s="205" t="s">
        <v>84</v>
      </c>
      <c r="AV301" s="13" t="s">
        <v>84</v>
      </c>
      <c r="AW301" s="13" t="s">
        <v>34</v>
      </c>
      <c r="AX301" s="13" t="s">
        <v>82</v>
      </c>
      <c r="AY301" s="205" t="s">
        <v>125</v>
      </c>
    </row>
    <row r="302" spans="1:65" s="2" customFormat="1" ht="21.75" customHeight="1">
      <c r="A302" s="34"/>
      <c r="B302" s="35"/>
      <c r="C302" s="181" t="s">
        <v>509</v>
      </c>
      <c r="D302" s="181" t="s">
        <v>127</v>
      </c>
      <c r="E302" s="182" t="s">
        <v>510</v>
      </c>
      <c r="F302" s="183" t="s">
        <v>511</v>
      </c>
      <c r="G302" s="184" t="s">
        <v>221</v>
      </c>
      <c r="H302" s="185">
        <v>26.268000000000001</v>
      </c>
      <c r="I302" s="186"/>
      <c r="J302" s="187">
        <f>ROUND(I302*H302,2)</f>
        <v>0</v>
      </c>
      <c r="K302" s="183" t="s">
        <v>131</v>
      </c>
      <c r="L302" s="39"/>
      <c r="M302" s="188" t="s">
        <v>1</v>
      </c>
      <c r="N302" s="189" t="s">
        <v>42</v>
      </c>
      <c r="O302" s="71"/>
      <c r="P302" s="190">
        <f>O302*H302</f>
        <v>0</v>
      </c>
      <c r="Q302" s="190">
        <v>0</v>
      </c>
      <c r="R302" s="190">
        <f>Q302*H302</f>
        <v>0</v>
      </c>
      <c r="S302" s="190">
        <v>0</v>
      </c>
      <c r="T302" s="191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92" t="s">
        <v>132</v>
      </c>
      <c r="AT302" s="192" t="s">
        <v>127</v>
      </c>
      <c r="AU302" s="192" t="s">
        <v>84</v>
      </c>
      <c r="AY302" s="17" t="s">
        <v>125</v>
      </c>
      <c r="BE302" s="193">
        <f>IF(N302="základní",J302,0)</f>
        <v>0</v>
      </c>
      <c r="BF302" s="193">
        <f>IF(N302="snížená",J302,0)</f>
        <v>0</v>
      </c>
      <c r="BG302" s="193">
        <f>IF(N302="zákl. přenesená",J302,0)</f>
        <v>0</v>
      </c>
      <c r="BH302" s="193">
        <f>IF(N302="sníž. přenesená",J302,0)</f>
        <v>0</v>
      </c>
      <c r="BI302" s="193">
        <f>IF(N302="nulová",J302,0)</f>
        <v>0</v>
      </c>
      <c r="BJ302" s="17" t="s">
        <v>82</v>
      </c>
      <c r="BK302" s="193">
        <f>ROUND(I302*H302,2)</f>
        <v>0</v>
      </c>
      <c r="BL302" s="17" t="s">
        <v>132</v>
      </c>
      <c r="BM302" s="192" t="s">
        <v>512</v>
      </c>
    </row>
    <row r="303" spans="1:65" s="2" customFormat="1" ht="24.2" customHeight="1">
      <c r="A303" s="34"/>
      <c r="B303" s="35"/>
      <c r="C303" s="181" t="s">
        <v>513</v>
      </c>
      <c r="D303" s="181" t="s">
        <v>127</v>
      </c>
      <c r="E303" s="182" t="s">
        <v>514</v>
      </c>
      <c r="F303" s="183" t="s">
        <v>515</v>
      </c>
      <c r="G303" s="184" t="s">
        <v>221</v>
      </c>
      <c r="H303" s="185">
        <v>499.09199999999998</v>
      </c>
      <c r="I303" s="186"/>
      <c r="J303" s="187">
        <f>ROUND(I303*H303,2)</f>
        <v>0</v>
      </c>
      <c r="K303" s="183" t="s">
        <v>131</v>
      </c>
      <c r="L303" s="39"/>
      <c r="M303" s="188" t="s">
        <v>1</v>
      </c>
      <c r="N303" s="189" t="s">
        <v>42</v>
      </c>
      <c r="O303" s="71"/>
      <c r="P303" s="190">
        <f>O303*H303</f>
        <v>0</v>
      </c>
      <c r="Q303" s="190">
        <v>0</v>
      </c>
      <c r="R303" s="190">
        <f>Q303*H303</f>
        <v>0</v>
      </c>
      <c r="S303" s="190">
        <v>0</v>
      </c>
      <c r="T303" s="191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92" t="s">
        <v>132</v>
      </c>
      <c r="AT303" s="192" t="s">
        <v>127</v>
      </c>
      <c r="AU303" s="192" t="s">
        <v>84</v>
      </c>
      <c r="AY303" s="17" t="s">
        <v>125</v>
      </c>
      <c r="BE303" s="193">
        <f>IF(N303="základní",J303,0)</f>
        <v>0</v>
      </c>
      <c r="BF303" s="193">
        <f>IF(N303="snížená",J303,0)</f>
        <v>0</v>
      </c>
      <c r="BG303" s="193">
        <f>IF(N303="zákl. přenesená",J303,0)</f>
        <v>0</v>
      </c>
      <c r="BH303" s="193">
        <f>IF(N303="sníž. přenesená",J303,0)</f>
        <v>0</v>
      </c>
      <c r="BI303" s="193">
        <f>IF(N303="nulová",J303,0)</f>
        <v>0</v>
      </c>
      <c r="BJ303" s="17" t="s">
        <v>82</v>
      </c>
      <c r="BK303" s="193">
        <f>ROUND(I303*H303,2)</f>
        <v>0</v>
      </c>
      <c r="BL303" s="17" t="s">
        <v>132</v>
      </c>
      <c r="BM303" s="192" t="s">
        <v>516</v>
      </c>
    </row>
    <row r="304" spans="1:65" s="13" customFormat="1" ht="11.25">
      <c r="B304" s="194"/>
      <c r="C304" s="195"/>
      <c r="D304" s="196" t="s">
        <v>159</v>
      </c>
      <c r="E304" s="197" t="s">
        <v>1</v>
      </c>
      <c r="F304" s="198" t="s">
        <v>517</v>
      </c>
      <c r="G304" s="195"/>
      <c r="H304" s="199">
        <v>499.09199999999998</v>
      </c>
      <c r="I304" s="200"/>
      <c r="J304" s="195"/>
      <c r="K304" s="195"/>
      <c r="L304" s="201"/>
      <c r="M304" s="202"/>
      <c r="N304" s="203"/>
      <c r="O304" s="203"/>
      <c r="P304" s="203"/>
      <c r="Q304" s="203"/>
      <c r="R304" s="203"/>
      <c r="S304" s="203"/>
      <c r="T304" s="204"/>
      <c r="AT304" s="205" t="s">
        <v>159</v>
      </c>
      <c r="AU304" s="205" t="s">
        <v>84</v>
      </c>
      <c r="AV304" s="13" t="s">
        <v>84</v>
      </c>
      <c r="AW304" s="13" t="s">
        <v>34</v>
      </c>
      <c r="AX304" s="13" t="s">
        <v>82</v>
      </c>
      <c r="AY304" s="205" t="s">
        <v>125</v>
      </c>
    </row>
    <row r="305" spans="1:65" s="2" customFormat="1" ht="24.2" customHeight="1">
      <c r="A305" s="34"/>
      <c r="B305" s="35"/>
      <c r="C305" s="181" t="s">
        <v>518</v>
      </c>
      <c r="D305" s="181" t="s">
        <v>127</v>
      </c>
      <c r="E305" s="182" t="s">
        <v>519</v>
      </c>
      <c r="F305" s="183" t="s">
        <v>520</v>
      </c>
      <c r="G305" s="184" t="s">
        <v>221</v>
      </c>
      <c r="H305" s="185">
        <v>26.268000000000001</v>
      </c>
      <c r="I305" s="186"/>
      <c r="J305" s="187">
        <f>ROUND(I305*H305,2)</f>
        <v>0</v>
      </c>
      <c r="K305" s="183" t="s">
        <v>131</v>
      </c>
      <c r="L305" s="39"/>
      <c r="M305" s="188" t="s">
        <v>1</v>
      </c>
      <c r="N305" s="189" t="s">
        <v>42</v>
      </c>
      <c r="O305" s="71"/>
      <c r="P305" s="190">
        <f>O305*H305</f>
        <v>0</v>
      </c>
      <c r="Q305" s="190">
        <v>0</v>
      </c>
      <c r="R305" s="190">
        <f>Q305*H305</f>
        <v>0</v>
      </c>
      <c r="S305" s="190">
        <v>0</v>
      </c>
      <c r="T305" s="191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2" t="s">
        <v>132</v>
      </c>
      <c r="AT305" s="192" t="s">
        <v>127</v>
      </c>
      <c r="AU305" s="192" t="s">
        <v>84</v>
      </c>
      <c r="AY305" s="17" t="s">
        <v>125</v>
      </c>
      <c r="BE305" s="193">
        <f>IF(N305="základní",J305,0)</f>
        <v>0</v>
      </c>
      <c r="BF305" s="193">
        <f>IF(N305="snížená",J305,0)</f>
        <v>0</v>
      </c>
      <c r="BG305" s="193">
        <f>IF(N305="zákl. přenesená",J305,0)</f>
        <v>0</v>
      </c>
      <c r="BH305" s="193">
        <f>IF(N305="sníž. přenesená",J305,0)</f>
        <v>0</v>
      </c>
      <c r="BI305" s="193">
        <f>IF(N305="nulová",J305,0)</f>
        <v>0</v>
      </c>
      <c r="BJ305" s="17" t="s">
        <v>82</v>
      </c>
      <c r="BK305" s="193">
        <f>ROUND(I305*H305,2)</f>
        <v>0</v>
      </c>
      <c r="BL305" s="17" t="s">
        <v>132</v>
      </c>
      <c r="BM305" s="192" t="s">
        <v>521</v>
      </c>
    </row>
    <row r="306" spans="1:65" s="12" customFormat="1" ht="25.9" customHeight="1">
      <c r="B306" s="165"/>
      <c r="C306" s="166"/>
      <c r="D306" s="167" t="s">
        <v>76</v>
      </c>
      <c r="E306" s="168" t="s">
        <v>175</v>
      </c>
      <c r="F306" s="168" t="s">
        <v>522</v>
      </c>
      <c r="G306" s="166"/>
      <c r="H306" s="166"/>
      <c r="I306" s="169"/>
      <c r="J306" s="170">
        <f>BK306</f>
        <v>0</v>
      </c>
      <c r="K306" s="166"/>
      <c r="L306" s="171"/>
      <c r="M306" s="172"/>
      <c r="N306" s="173"/>
      <c r="O306" s="173"/>
      <c r="P306" s="174">
        <f>P307</f>
        <v>0</v>
      </c>
      <c r="Q306" s="173"/>
      <c r="R306" s="174">
        <f>R307</f>
        <v>0.46029999999999999</v>
      </c>
      <c r="S306" s="173"/>
      <c r="T306" s="175">
        <f>T307</f>
        <v>0</v>
      </c>
      <c r="AR306" s="176" t="s">
        <v>137</v>
      </c>
      <c r="AT306" s="177" t="s">
        <v>76</v>
      </c>
      <c r="AU306" s="177" t="s">
        <v>77</v>
      </c>
      <c r="AY306" s="176" t="s">
        <v>125</v>
      </c>
      <c r="BK306" s="178">
        <f>BK307</f>
        <v>0</v>
      </c>
    </row>
    <row r="307" spans="1:65" s="12" customFormat="1" ht="22.9" customHeight="1">
      <c r="B307" s="165"/>
      <c r="C307" s="166"/>
      <c r="D307" s="167" t="s">
        <v>76</v>
      </c>
      <c r="E307" s="179" t="s">
        <v>523</v>
      </c>
      <c r="F307" s="179" t="s">
        <v>524</v>
      </c>
      <c r="G307" s="166"/>
      <c r="H307" s="166"/>
      <c r="I307" s="169"/>
      <c r="J307" s="180">
        <f>BK307</f>
        <v>0</v>
      </c>
      <c r="K307" s="166"/>
      <c r="L307" s="171"/>
      <c r="M307" s="172"/>
      <c r="N307" s="173"/>
      <c r="O307" s="173"/>
      <c r="P307" s="174">
        <f>SUM(P308:P309)</f>
        <v>0</v>
      </c>
      <c r="Q307" s="173"/>
      <c r="R307" s="174">
        <f>SUM(R308:R309)</f>
        <v>0.46029999999999999</v>
      </c>
      <c r="S307" s="173"/>
      <c r="T307" s="175">
        <f>SUM(T308:T309)</f>
        <v>0</v>
      </c>
      <c r="AR307" s="176" t="s">
        <v>137</v>
      </c>
      <c r="AT307" s="177" t="s">
        <v>76</v>
      </c>
      <c r="AU307" s="177" t="s">
        <v>82</v>
      </c>
      <c r="AY307" s="176" t="s">
        <v>125</v>
      </c>
      <c r="BK307" s="178">
        <f>SUM(BK308:BK309)</f>
        <v>0</v>
      </c>
    </row>
    <row r="308" spans="1:65" s="2" customFormat="1" ht="21.75" customHeight="1">
      <c r="A308" s="34"/>
      <c r="B308" s="35"/>
      <c r="C308" s="181" t="s">
        <v>525</v>
      </c>
      <c r="D308" s="181" t="s">
        <v>127</v>
      </c>
      <c r="E308" s="182" t="s">
        <v>526</v>
      </c>
      <c r="F308" s="183" t="s">
        <v>527</v>
      </c>
      <c r="G308" s="184" t="s">
        <v>328</v>
      </c>
      <c r="H308" s="185">
        <v>5</v>
      </c>
      <c r="I308" s="186"/>
      <c r="J308" s="187">
        <f>ROUND(I308*H308,2)</f>
        <v>0</v>
      </c>
      <c r="K308" s="183" t="s">
        <v>131</v>
      </c>
      <c r="L308" s="39"/>
      <c r="M308" s="188" t="s">
        <v>1</v>
      </c>
      <c r="N308" s="189" t="s">
        <v>42</v>
      </c>
      <c r="O308" s="71"/>
      <c r="P308" s="190">
        <f>O308*H308</f>
        <v>0</v>
      </c>
      <c r="Q308" s="190">
        <v>7.6E-3</v>
      </c>
      <c r="R308" s="190">
        <f>Q308*H308</f>
        <v>3.7999999999999999E-2</v>
      </c>
      <c r="S308" s="190">
        <v>0</v>
      </c>
      <c r="T308" s="191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92" t="s">
        <v>263</v>
      </c>
      <c r="AT308" s="192" t="s">
        <v>127</v>
      </c>
      <c r="AU308" s="192" t="s">
        <v>84</v>
      </c>
      <c r="AY308" s="17" t="s">
        <v>125</v>
      </c>
      <c r="BE308" s="193">
        <f>IF(N308="základní",J308,0)</f>
        <v>0</v>
      </c>
      <c r="BF308" s="193">
        <f>IF(N308="snížená",J308,0)</f>
        <v>0</v>
      </c>
      <c r="BG308" s="193">
        <f>IF(N308="zákl. přenesená",J308,0)</f>
        <v>0</v>
      </c>
      <c r="BH308" s="193">
        <f>IF(N308="sníž. přenesená",J308,0)</f>
        <v>0</v>
      </c>
      <c r="BI308" s="193">
        <f>IF(N308="nulová",J308,0)</f>
        <v>0</v>
      </c>
      <c r="BJ308" s="17" t="s">
        <v>82</v>
      </c>
      <c r="BK308" s="193">
        <f>ROUND(I308*H308,2)</f>
        <v>0</v>
      </c>
      <c r="BL308" s="17" t="s">
        <v>263</v>
      </c>
      <c r="BM308" s="192" t="s">
        <v>528</v>
      </c>
    </row>
    <row r="309" spans="1:65" s="2" customFormat="1" ht="24.2" customHeight="1">
      <c r="A309" s="34"/>
      <c r="B309" s="35"/>
      <c r="C309" s="181" t="s">
        <v>529</v>
      </c>
      <c r="D309" s="181" t="s">
        <v>127</v>
      </c>
      <c r="E309" s="182" t="s">
        <v>530</v>
      </c>
      <c r="F309" s="183" t="s">
        <v>531</v>
      </c>
      <c r="G309" s="184" t="s">
        <v>328</v>
      </c>
      <c r="H309" s="185">
        <v>4</v>
      </c>
      <c r="I309" s="186"/>
      <c r="J309" s="187">
        <f>ROUND(I309*H309,2)</f>
        <v>0</v>
      </c>
      <c r="K309" s="183" t="s">
        <v>131</v>
      </c>
      <c r="L309" s="39"/>
      <c r="M309" s="188" t="s">
        <v>1</v>
      </c>
      <c r="N309" s="189" t="s">
        <v>42</v>
      </c>
      <c r="O309" s="71"/>
      <c r="P309" s="190">
        <f>O309*H309</f>
        <v>0</v>
      </c>
      <c r="Q309" s="190">
        <v>0.105575</v>
      </c>
      <c r="R309" s="190">
        <f>Q309*H309</f>
        <v>0.42230000000000001</v>
      </c>
      <c r="S309" s="190">
        <v>0</v>
      </c>
      <c r="T309" s="191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92" t="s">
        <v>263</v>
      </c>
      <c r="AT309" s="192" t="s">
        <v>127</v>
      </c>
      <c r="AU309" s="192" t="s">
        <v>84</v>
      </c>
      <c r="AY309" s="17" t="s">
        <v>125</v>
      </c>
      <c r="BE309" s="193">
        <f>IF(N309="základní",J309,0)</f>
        <v>0</v>
      </c>
      <c r="BF309" s="193">
        <f>IF(N309="snížená",J309,0)</f>
        <v>0</v>
      </c>
      <c r="BG309" s="193">
        <f>IF(N309="zákl. přenesená",J309,0)</f>
        <v>0</v>
      </c>
      <c r="BH309" s="193">
        <f>IF(N309="sníž. přenesená",J309,0)</f>
        <v>0</v>
      </c>
      <c r="BI309" s="193">
        <f>IF(N309="nulová",J309,0)</f>
        <v>0</v>
      </c>
      <c r="BJ309" s="17" t="s">
        <v>82</v>
      </c>
      <c r="BK309" s="193">
        <f>ROUND(I309*H309,2)</f>
        <v>0</v>
      </c>
      <c r="BL309" s="17" t="s">
        <v>263</v>
      </c>
      <c r="BM309" s="192" t="s">
        <v>532</v>
      </c>
    </row>
    <row r="310" spans="1:65" s="12" customFormat="1" ht="25.9" customHeight="1">
      <c r="B310" s="165"/>
      <c r="C310" s="166"/>
      <c r="D310" s="167" t="s">
        <v>76</v>
      </c>
      <c r="E310" s="168" t="s">
        <v>533</v>
      </c>
      <c r="F310" s="168" t="s">
        <v>534</v>
      </c>
      <c r="G310" s="166"/>
      <c r="H310" s="166"/>
      <c r="I310" s="169"/>
      <c r="J310" s="170">
        <f>BK310</f>
        <v>0</v>
      </c>
      <c r="K310" s="166"/>
      <c r="L310" s="171"/>
      <c r="M310" s="172"/>
      <c r="N310" s="173"/>
      <c r="O310" s="173"/>
      <c r="P310" s="174">
        <f>SUM(P311:P316)</f>
        <v>0</v>
      </c>
      <c r="Q310" s="173"/>
      <c r="R310" s="174">
        <f>SUM(R311:R316)</f>
        <v>0</v>
      </c>
      <c r="S310" s="173"/>
      <c r="T310" s="175">
        <f>SUM(T311:T316)</f>
        <v>0</v>
      </c>
      <c r="AR310" s="176" t="s">
        <v>132</v>
      </c>
      <c r="AT310" s="177" t="s">
        <v>76</v>
      </c>
      <c r="AU310" s="177" t="s">
        <v>77</v>
      </c>
      <c r="AY310" s="176" t="s">
        <v>125</v>
      </c>
      <c r="BK310" s="178">
        <f>SUM(BK311:BK316)</f>
        <v>0</v>
      </c>
    </row>
    <row r="311" spans="1:65" s="2" customFormat="1" ht="21.75" customHeight="1">
      <c r="A311" s="34"/>
      <c r="B311" s="35"/>
      <c r="C311" s="181" t="s">
        <v>535</v>
      </c>
      <c r="D311" s="181" t="s">
        <v>127</v>
      </c>
      <c r="E311" s="182" t="s">
        <v>536</v>
      </c>
      <c r="F311" s="183" t="s">
        <v>537</v>
      </c>
      <c r="G311" s="184" t="s">
        <v>147</v>
      </c>
      <c r="H311" s="185">
        <v>51</v>
      </c>
      <c r="I311" s="186"/>
      <c r="J311" s="187">
        <f>ROUND(I311*H311,2)</f>
        <v>0</v>
      </c>
      <c r="K311" s="183" t="s">
        <v>131</v>
      </c>
      <c r="L311" s="39"/>
      <c r="M311" s="188" t="s">
        <v>1</v>
      </c>
      <c r="N311" s="189" t="s">
        <v>42</v>
      </c>
      <c r="O311" s="71"/>
      <c r="P311" s="190">
        <f>O311*H311</f>
        <v>0</v>
      </c>
      <c r="Q311" s="190">
        <v>0</v>
      </c>
      <c r="R311" s="190">
        <f>Q311*H311</f>
        <v>0</v>
      </c>
      <c r="S311" s="190">
        <v>0</v>
      </c>
      <c r="T311" s="191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92" t="s">
        <v>538</v>
      </c>
      <c r="AT311" s="192" t="s">
        <v>127</v>
      </c>
      <c r="AU311" s="192" t="s">
        <v>82</v>
      </c>
      <c r="AY311" s="17" t="s">
        <v>125</v>
      </c>
      <c r="BE311" s="193">
        <f>IF(N311="základní",J311,0)</f>
        <v>0</v>
      </c>
      <c r="BF311" s="193">
        <f>IF(N311="snížená",J311,0)</f>
        <v>0</v>
      </c>
      <c r="BG311" s="193">
        <f>IF(N311="zákl. přenesená",J311,0)</f>
        <v>0</v>
      </c>
      <c r="BH311" s="193">
        <f>IF(N311="sníž. přenesená",J311,0)</f>
        <v>0</v>
      </c>
      <c r="BI311" s="193">
        <f>IF(N311="nulová",J311,0)</f>
        <v>0</v>
      </c>
      <c r="BJ311" s="17" t="s">
        <v>82</v>
      </c>
      <c r="BK311" s="193">
        <f>ROUND(I311*H311,2)</f>
        <v>0</v>
      </c>
      <c r="BL311" s="17" t="s">
        <v>538</v>
      </c>
      <c r="BM311" s="192" t="s">
        <v>539</v>
      </c>
    </row>
    <row r="312" spans="1:65" s="15" customFormat="1" ht="11.25">
      <c r="B312" s="227"/>
      <c r="C312" s="228"/>
      <c r="D312" s="196" t="s">
        <v>159</v>
      </c>
      <c r="E312" s="229" t="s">
        <v>1</v>
      </c>
      <c r="F312" s="230" t="s">
        <v>540</v>
      </c>
      <c r="G312" s="228"/>
      <c r="H312" s="229" t="s">
        <v>1</v>
      </c>
      <c r="I312" s="231"/>
      <c r="J312" s="228"/>
      <c r="K312" s="228"/>
      <c r="L312" s="232"/>
      <c r="M312" s="233"/>
      <c r="N312" s="234"/>
      <c r="O312" s="234"/>
      <c r="P312" s="234"/>
      <c r="Q312" s="234"/>
      <c r="R312" s="234"/>
      <c r="S312" s="234"/>
      <c r="T312" s="235"/>
      <c r="AT312" s="236" t="s">
        <v>159</v>
      </c>
      <c r="AU312" s="236" t="s">
        <v>82</v>
      </c>
      <c r="AV312" s="15" t="s">
        <v>82</v>
      </c>
      <c r="AW312" s="15" t="s">
        <v>34</v>
      </c>
      <c r="AX312" s="15" t="s">
        <v>77</v>
      </c>
      <c r="AY312" s="236" t="s">
        <v>125</v>
      </c>
    </row>
    <row r="313" spans="1:65" s="13" customFormat="1" ht="11.25">
      <c r="B313" s="194"/>
      <c r="C313" s="195"/>
      <c r="D313" s="196" t="s">
        <v>159</v>
      </c>
      <c r="E313" s="197" t="s">
        <v>1</v>
      </c>
      <c r="F313" s="198" t="s">
        <v>541</v>
      </c>
      <c r="G313" s="195"/>
      <c r="H313" s="199">
        <v>51</v>
      </c>
      <c r="I313" s="200"/>
      <c r="J313" s="195"/>
      <c r="K313" s="195"/>
      <c r="L313" s="201"/>
      <c r="M313" s="202"/>
      <c r="N313" s="203"/>
      <c r="O313" s="203"/>
      <c r="P313" s="203"/>
      <c r="Q313" s="203"/>
      <c r="R313" s="203"/>
      <c r="S313" s="203"/>
      <c r="T313" s="204"/>
      <c r="AT313" s="205" t="s">
        <v>159</v>
      </c>
      <c r="AU313" s="205" t="s">
        <v>82</v>
      </c>
      <c r="AV313" s="13" t="s">
        <v>84</v>
      </c>
      <c r="AW313" s="13" t="s">
        <v>34</v>
      </c>
      <c r="AX313" s="13" t="s">
        <v>82</v>
      </c>
      <c r="AY313" s="205" t="s">
        <v>125</v>
      </c>
    </row>
    <row r="314" spans="1:65" s="2" customFormat="1" ht="16.5" customHeight="1">
      <c r="A314" s="34"/>
      <c r="B314" s="35"/>
      <c r="C314" s="181" t="s">
        <v>542</v>
      </c>
      <c r="D314" s="181" t="s">
        <v>127</v>
      </c>
      <c r="E314" s="182" t="s">
        <v>543</v>
      </c>
      <c r="F314" s="183" t="s">
        <v>544</v>
      </c>
      <c r="G314" s="184" t="s">
        <v>147</v>
      </c>
      <c r="H314" s="185">
        <v>16</v>
      </c>
      <c r="I314" s="186"/>
      <c r="J314" s="187">
        <f>ROUND(I314*H314,2)</f>
        <v>0</v>
      </c>
      <c r="K314" s="183" t="s">
        <v>131</v>
      </c>
      <c r="L314" s="39"/>
      <c r="M314" s="188" t="s">
        <v>1</v>
      </c>
      <c r="N314" s="189" t="s">
        <v>42</v>
      </c>
      <c r="O314" s="71"/>
      <c r="P314" s="190">
        <f>O314*H314</f>
        <v>0</v>
      </c>
      <c r="Q314" s="190">
        <v>0</v>
      </c>
      <c r="R314" s="190">
        <f>Q314*H314</f>
        <v>0</v>
      </c>
      <c r="S314" s="190">
        <v>0</v>
      </c>
      <c r="T314" s="191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92" t="s">
        <v>538</v>
      </c>
      <c r="AT314" s="192" t="s">
        <v>127</v>
      </c>
      <c r="AU314" s="192" t="s">
        <v>82</v>
      </c>
      <c r="AY314" s="17" t="s">
        <v>125</v>
      </c>
      <c r="BE314" s="193">
        <f>IF(N314="základní",J314,0)</f>
        <v>0</v>
      </c>
      <c r="BF314" s="193">
        <f>IF(N314="snížená",J314,0)</f>
        <v>0</v>
      </c>
      <c r="BG314" s="193">
        <f>IF(N314="zákl. přenesená",J314,0)</f>
        <v>0</v>
      </c>
      <c r="BH314" s="193">
        <f>IF(N314="sníž. přenesená",J314,0)</f>
        <v>0</v>
      </c>
      <c r="BI314" s="193">
        <f>IF(N314="nulová",J314,0)</f>
        <v>0</v>
      </c>
      <c r="BJ314" s="17" t="s">
        <v>82</v>
      </c>
      <c r="BK314" s="193">
        <f>ROUND(I314*H314,2)</f>
        <v>0</v>
      </c>
      <c r="BL314" s="17" t="s">
        <v>538</v>
      </c>
      <c r="BM314" s="192" t="s">
        <v>545</v>
      </c>
    </row>
    <row r="315" spans="1:65" s="15" customFormat="1" ht="11.25">
      <c r="B315" s="227"/>
      <c r="C315" s="228"/>
      <c r="D315" s="196" t="s">
        <v>159</v>
      </c>
      <c r="E315" s="229" t="s">
        <v>1</v>
      </c>
      <c r="F315" s="230" t="s">
        <v>546</v>
      </c>
      <c r="G315" s="228"/>
      <c r="H315" s="229" t="s">
        <v>1</v>
      </c>
      <c r="I315" s="231"/>
      <c r="J315" s="228"/>
      <c r="K315" s="228"/>
      <c r="L315" s="232"/>
      <c r="M315" s="233"/>
      <c r="N315" s="234"/>
      <c r="O315" s="234"/>
      <c r="P315" s="234"/>
      <c r="Q315" s="234"/>
      <c r="R315" s="234"/>
      <c r="S315" s="234"/>
      <c r="T315" s="235"/>
      <c r="AT315" s="236" t="s">
        <v>159</v>
      </c>
      <c r="AU315" s="236" t="s">
        <v>82</v>
      </c>
      <c r="AV315" s="15" t="s">
        <v>82</v>
      </c>
      <c r="AW315" s="15" t="s">
        <v>34</v>
      </c>
      <c r="AX315" s="15" t="s">
        <v>77</v>
      </c>
      <c r="AY315" s="236" t="s">
        <v>125</v>
      </c>
    </row>
    <row r="316" spans="1:65" s="13" customFormat="1" ht="11.25">
      <c r="B316" s="194"/>
      <c r="C316" s="195"/>
      <c r="D316" s="196" t="s">
        <v>159</v>
      </c>
      <c r="E316" s="197" t="s">
        <v>1</v>
      </c>
      <c r="F316" s="198" t="s">
        <v>547</v>
      </c>
      <c r="G316" s="195"/>
      <c r="H316" s="199">
        <v>16</v>
      </c>
      <c r="I316" s="200"/>
      <c r="J316" s="195"/>
      <c r="K316" s="195"/>
      <c r="L316" s="201"/>
      <c r="M316" s="202"/>
      <c r="N316" s="203"/>
      <c r="O316" s="203"/>
      <c r="P316" s="203"/>
      <c r="Q316" s="203"/>
      <c r="R316" s="203"/>
      <c r="S316" s="203"/>
      <c r="T316" s="204"/>
      <c r="AT316" s="205" t="s">
        <v>159</v>
      </c>
      <c r="AU316" s="205" t="s">
        <v>82</v>
      </c>
      <c r="AV316" s="13" t="s">
        <v>84</v>
      </c>
      <c r="AW316" s="13" t="s">
        <v>34</v>
      </c>
      <c r="AX316" s="13" t="s">
        <v>82</v>
      </c>
      <c r="AY316" s="205" t="s">
        <v>125</v>
      </c>
    </row>
    <row r="317" spans="1:65" s="12" customFormat="1" ht="25.9" customHeight="1">
      <c r="B317" s="165"/>
      <c r="C317" s="166"/>
      <c r="D317" s="167" t="s">
        <v>76</v>
      </c>
      <c r="E317" s="168" t="s">
        <v>548</v>
      </c>
      <c r="F317" s="168" t="s">
        <v>549</v>
      </c>
      <c r="G317" s="166"/>
      <c r="H317" s="166"/>
      <c r="I317" s="169"/>
      <c r="J317" s="170">
        <f>BK317</f>
        <v>0</v>
      </c>
      <c r="K317" s="166"/>
      <c r="L317" s="171"/>
      <c r="M317" s="172"/>
      <c r="N317" s="173"/>
      <c r="O317" s="173"/>
      <c r="P317" s="174">
        <f>P318+P324+P332</f>
        <v>0</v>
      </c>
      <c r="Q317" s="173"/>
      <c r="R317" s="174">
        <f>R318+R324+R332</f>
        <v>0</v>
      </c>
      <c r="S317" s="173"/>
      <c r="T317" s="175">
        <f>T318+T324+T332</f>
        <v>0</v>
      </c>
      <c r="AR317" s="176" t="s">
        <v>144</v>
      </c>
      <c r="AT317" s="177" t="s">
        <v>76</v>
      </c>
      <c r="AU317" s="177" t="s">
        <v>77</v>
      </c>
      <c r="AY317" s="176" t="s">
        <v>125</v>
      </c>
      <c r="BK317" s="178">
        <f>BK318+BK324+BK332</f>
        <v>0</v>
      </c>
    </row>
    <row r="318" spans="1:65" s="12" customFormat="1" ht="22.9" customHeight="1">
      <c r="B318" s="165"/>
      <c r="C318" s="166"/>
      <c r="D318" s="167" t="s">
        <v>76</v>
      </c>
      <c r="E318" s="179" t="s">
        <v>550</v>
      </c>
      <c r="F318" s="179" t="s">
        <v>551</v>
      </c>
      <c r="G318" s="166"/>
      <c r="H318" s="166"/>
      <c r="I318" s="169"/>
      <c r="J318" s="180">
        <f>BK318</f>
        <v>0</v>
      </c>
      <c r="K318" s="166"/>
      <c r="L318" s="171"/>
      <c r="M318" s="172"/>
      <c r="N318" s="173"/>
      <c r="O318" s="173"/>
      <c r="P318" s="174">
        <f>SUM(P319:P323)</f>
        <v>0</v>
      </c>
      <c r="Q318" s="173"/>
      <c r="R318" s="174">
        <f>SUM(R319:R323)</f>
        <v>0</v>
      </c>
      <c r="S318" s="173"/>
      <c r="T318" s="175">
        <f>SUM(T319:T323)</f>
        <v>0</v>
      </c>
      <c r="AR318" s="176" t="s">
        <v>144</v>
      </c>
      <c r="AT318" s="177" t="s">
        <v>76</v>
      </c>
      <c r="AU318" s="177" t="s">
        <v>82</v>
      </c>
      <c r="AY318" s="176" t="s">
        <v>125</v>
      </c>
      <c r="BK318" s="178">
        <f>SUM(BK319:BK323)</f>
        <v>0</v>
      </c>
    </row>
    <row r="319" spans="1:65" s="2" customFormat="1" ht="16.5" customHeight="1">
      <c r="A319" s="34"/>
      <c r="B319" s="35"/>
      <c r="C319" s="181" t="s">
        <v>552</v>
      </c>
      <c r="D319" s="181" t="s">
        <v>127</v>
      </c>
      <c r="E319" s="182" t="s">
        <v>553</v>
      </c>
      <c r="F319" s="183" t="s">
        <v>554</v>
      </c>
      <c r="G319" s="184" t="s">
        <v>555</v>
      </c>
      <c r="H319" s="185">
        <v>1</v>
      </c>
      <c r="I319" s="186"/>
      <c r="J319" s="187">
        <f>ROUND(I319*H319,2)</f>
        <v>0</v>
      </c>
      <c r="K319" s="183" t="s">
        <v>131</v>
      </c>
      <c r="L319" s="39"/>
      <c r="M319" s="188" t="s">
        <v>1</v>
      </c>
      <c r="N319" s="189" t="s">
        <v>42</v>
      </c>
      <c r="O319" s="71"/>
      <c r="P319" s="190">
        <f>O319*H319</f>
        <v>0</v>
      </c>
      <c r="Q319" s="190">
        <v>0</v>
      </c>
      <c r="R319" s="190">
        <f>Q319*H319</f>
        <v>0</v>
      </c>
      <c r="S319" s="190">
        <v>0</v>
      </c>
      <c r="T319" s="191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2" t="s">
        <v>556</v>
      </c>
      <c r="AT319" s="192" t="s">
        <v>127</v>
      </c>
      <c r="AU319" s="192" t="s">
        <v>84</v>
      </c>
      <c r="AY319" s="17" t="s">
        <v>125</v>
      </c>
      <c r="BE319" s="193">
        <f>IF(N319="základní",J319,0)</f>
        <v>0</v>
      </c>
      <c r="BF319" s="193">
        <f>IF(N319="snížená",J319,0)</f>
        <v>0</v>
      </c>
      <c r="BG319" s="193">
        <f>IF(N319="zákl. přenesená",J319,0)</f>
        <v>0</v>
      </c>
      <c r="BH319" s="193">
        <f>IF(N319="sníž. přenesená",J319,0)</f>
        <v>0</v>
      </c>
      <c r="BI319" s="193">
        <f>IF(N319="nulová",J319,0)</f>
        <v>0</v>
      </c>
      <c r="BJ319" s="17" t="s">
        <v>82</v>
      </c>
      <c r="BK319" s="193">
        <f>ROUND(I319*H319,2)</f>
        <v>0</v>
      </c>
      <c r="BL319" s="17" t="s">
        <v>556</v>
      </c>
      <c r="BM319" s="192" t="s">
        <v>557</v>
      </c>
    </row>
    <row r="320" spans="1:65" s="13" customFormat="1" ht="11.25">
      <c r="B320" s="194"/>
      <c r="C320" s="195"/>
      <c r="D320" s="196" t="s">
        <v>159</v>
      </c>
      <c r="E320" s="197" t="s">
        <v>1</v>
      </c>
      <c r="F320" s="198" t="s">
        <v>558</v>
      </c>
      <c r="G320" s="195"/>
      <c r="H320" s="199">
        <v>1</v>
      </c>
      <c r="I320" s="200"/>
      <c r="J320" s="195"/>
      <c r="K320" s="195"/>
      <c r="L320" s="201"/>
      <c r="M320" s="202"/>
      <c r="N320" s="203"/>
      <c r="O320" s="203"/>
      <c r="P320" s="203"/>
      <c r="Q320" s="203"/>
      <c r="R320" s="203"/>
      <c r="S320" s="203"/>
      <c r="T320" s="204"/>
      <c r="AT320" s="205" t="s">
        <v>159</v>
      </c>
      <c r="AU320" s="205" t="s">
        <v>84</v>
      </c>
      <c r="AV320" s="13" t="s">
        <v>84</v>
      </c>
      <c r="AW320" s="13" t="s">
        <v>34</v>
      </c>
      <c r="AX320" s="13" t="s">
        <v>82</v>
      </c>
      <c r="AY320" s="205" t="s">
        <v>125</v>
      </c>
    </row>
    <row r="321" spans="1:65" s="2" customFormat="1" ht="16.5" customHeight="1">
      <c r="A321" s="34"/>
      <c r="B321" s="35"/>
      <c r="C321" s="181" t="s">
        <v>559</v>
      </c>
      <c r="D321" s="181" t="s">
        <v>127</v>
      </c>
      <c r="E321" s="182" t="s">
        <v>560</v>
      </c>
      <c r="F321" s="183" t="s">
        <v>561</v>
      </c>
      <c r="G321" s="184" t="s">
        <v>555</v>
      </c>
      <c r="H321" s="185">
        <v>1</v>
      </c>
      <c r="I321" s="186"/>
      <c r="J321" s="187">
        <f>ROUND(I321*H321,2)</f>
        <v>0</v>
      </c>
      <c r="K321" s="183" t="s">
        <v>131</v>
      </c>
      <c r="L321" s="39"/>
      <c r="M321" s="188" t="s">
        <v>1</v>
      </c>
      <c r="N321" s="189" t="s">
        <v>42</v>
      </c>
      <c r="O321" s="71"/>
      <c r="P321" s="190">
        <f>O321*H321</f>
        <v>0</v>
      </c>
      <c r="Q321" s="190">
        <v>0</v>
      </c>
      <c r="R321" s="190">
        <f>Q321*H321</f>
        <v>0</v>
      </c>
      <c r="S321" s="190">
        <v>0</v>
      </c>
      <c r="T321" s="191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92" t="s">
        <v>556</v>
      </c>
      <c r="AT321" s="192" t="s">
        <v>127</v>
      </c>
      <c r="AU321" s="192" t="s">
        <v>84</v>
      </c>
      <c r="AY321" s="17" t="s">
        <v>125</v>
      </c>
      <c r="BE321" s="193">
        <f>IF(N321="základní",J321,0)</f>
        <v>0</v>
      </c>
      <c r="BF321" s="193">
        <f>IF(N321="snížená",J321,0)</f>
        <v>0</v>
      </c>
      <c r="BG321" s="193">
        <f>IF(N321="zákl. přenesená",J321,0)</f>
        <v>0</v>
      </c>
      <c r="BH321" s="193">
        <f>IF(N321="sníž. přenesená",J321,0)</f>
        <v>0</v>
      </c>
      <c r="BI321" s="193">
        <f>IF(N321="nulová",J321,0)</f>
        <v>0</v>
      </c>
      <c r="BJ321" s="17" t="s">
        <v>82</v>
      </c>
      <c r="BK321" s="193">
        <f>ROUND(I321*H321,2)</f>
        <v>0</v>
      </c>
      <c r="BL321" s="17" t="s">
        <v>556</v>
      </c>
      <c r="BM321" s="192" t="s">
        <v>562</v>
      </c>
    </row>
    <row r="322" spans="1:65" s="2" customFormat="1" ht="29.25">
      <c r="A322" s="34"/>
      <c r="B322" s="35"/>
      <c r="C322" s="36"/>
      <c r="D322" s="196" t="s">
        <v>420</v>
      </c>
      <c r="E322" s="36"/>
      <c r="F322" s="237" t="s">
        <v>563</v>
      </c>
      <c r="G322" s="36"/>
      <c r="H322" s="36"/>
      <c r="I322" s="238"/>
      <c r="J322" s="36"/>
      <c r="K322" s="36"/>
      <c r="L322" s="39"/>
      <c r="M322" s="239"/>
      <c r="N322" s="240"/>
      <c r="O322" s="71"/>
      <c r="P322" s="71"/>
      <c r="Q322" s="71"/>
      <c r="R322" s="71"/>
      <c r="S322" s="71"/>
      <c r="T322" s="72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7" t="s">
        <v>420</v>
      </c>
      <c r="AU322" s="17" t="s">
        <v>84</v>
      </c>
    </row>
    <row r="323" spans="1:65" s="13" customFormat="1" ht="11.25">
      <c r="B323" s="194"/>
      <c r="C323" s="195"/>
      <c r="D323" s="196" t="s">
        <v>159</v>
      </c>
      <c r="E323" s="197" t="s">
        <v>1</v>
      </c>
      <c r="F323" s="198" t="s">
        <v>564</v>
      </c>
      <c r="G323" s="195"/>
      <c r="H323" s="199">
        <v>1</v>
      </c>
      <c r="I323" s="200"/>
      <c r="J323" s="195"/>
      <c r="K323" s="195"/>
      <c r="L323" s="201"/>
      <c r="M323" s="202"/>
      <c r="N323" s="203"/>
      <c r="O323" s="203"/>
      <c r="P323" s="203"/>
      <c r="Q323" s="203"/>
      <c r="R323" s="203"/>
      <c r="S323" s="203"/>
      <c r="T323" s="204"/>
      <c r="AT323" s="205" t="s">
        <v>159</v>
      </c>
      <c r="AU323" s="205" t="s">
        <v>84</v>
      </c>
      <c r="AV323" s="13" t="s">
        <v>84</v>
      </c>
      <c r="AW323" s="13" t="s">
        <v>34</v>
      </c>
      <c r="AX323" s="13" t="s">
        <v>82</v>
      </c>
      <c r="AY323" s="205" t="s">
        <v>125</v>
      </c>
    </row>
    <row r="324" spans="1:65" s="12" customFormat="1" ht="22.9" customHeight="1">
      <c r="B324" s="165"/>
      <c r="C324" s="166"/>
      <c r="D324" s="167" t="s">
        <v>76</v>
      </c>
      <c r="E324" s="179" t="s">
        <v>565</v>
      </c>
      <c r="F324" s="179" t="s">
        <v>566</v>
      </c>
      <c r="G324" s="166"/>
      <c r="H324" s="166"/>
      <c r="I324" s="169"/>
      <c r="J324" s="180">
        <f>BK324</f>
        <v>0</v>
      </c>
      <c r="K324" s="166"/>
      <c r="L324" s="171"/>
      <c r="M324" s="172"/>
      <c r="N324" s="173"/>
      <c r="O324" s="173"/>
      <c r="P324" s="174">
        <f>SUM(P325:P331)</f>
        <v>0</v>
      </c>
      <c r="Q324" s="173"/>
      <c r="R324" s="174">
        <f>SUM(R325:R331)</f>
        <v>0</v>
      </c>
      <c r="S324" s="173"/>
      <c r="T324" s="175">
        <f>SUM(T325:T331)</f>
        <v>0</v>
      </c>
      <c r="AR324" s="176" t="s">
        <v>144</v>
      </c>
      <c r="AT324" s="177" t="s">
        <v>76</v>
      </c>
      <c r="AU324" s="177" t="s">
        <v>82</v>
      </c>
      <c r="AY324" s="176" t="s">
        <v>125</v>
      </c>
      <c r="BK324" s="178">
        <f>SUM(BK325:BK331)</f>
        <v>0</v>
      </c>
    </row>
    <row r="325" spans="1:65" s="2" customFormat="1" ht="16.5" customHeight="1">
      <c r="A325" s="34"/>
      <c r="B325" s="35"/>
      <c r="C325" s="181" t="s">
        <v>567</v>
      </c>
      <c r="D325" s="181" t="s">
        <v>127</v>
      </c>
      <c r="E325" s="182" t="s">
        <v>568</v>
      </c>
      <c r="F325" s="183" t="s">
        <v>566</v>
      </c>
      <c r="G325" s="184" t="s">
        <v>555</v>
      </c>
      <c r="H325" s="185">
        <v>1</v>
      </c>
      <c r="I325" s="186"/>
      <c r="J325" s="187">
        <f>ROUND(I325*H325,2)</f>
        <v>0</v>
      </c>
      <c r="K325" s="183" t="s">
        <v>131</v>
      </c>
      <c r="L325" s="39"/>
      <c r="M325" s="188" t="s">
        <v>1</v>
      </c>
      <c r="N325" s="189" t="s">
        <v>42</v>
      </c>
      <c r="O325" s="71"/>
      <c r="P325" s="190">
        <f>O325*H325</f>
        <v>0</v>
      </c>
      <c r="Q325" s="190">
        <v>0</v>
      </c>
      <c r="R325" s="190">
        <f>Q325*H325</f>
        <v>0</v>
      </c>
      <c r="S325" s="190">
        <v>0</v>
      </c>
      <c r="T325" s="191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92" t="s">
        <v>556</v>
      </c>
      <c r="AT325" s="192" t="s">
        <v>127</v>
      </c>
      <c r="AU325" s="192" t="s">
        <v>84</v>
      </c>
      <c r="AY325" s="17" t="s">
        <v>125</v>
      </c>
      <c r="BE325" s="193">
        <f>IF(N325="základní",J325,0)</f>
        <v>0</v>
      </c>
      <c r="BF325" s="193">
        <f>IF(N325="snížená",J325,0)</f>
        <v>0</v>
      </c>
      <c r="BG325" s="193">
        <f>IF(N325="zákl. přenesená",J325,0)</f>
        <v>0</v>
      </c>
      <c r="BH325" s="193">
        <f>IF(N325="sníž. přenesená",J325,0)</f>
        <v>0</v>
      </c>
      <c r="BI325" s="193">
        <f>IF(N325="nulová",J325,0)</f>
        <v>0</v>
      </c>
      <c r="BJ325" s="17" t="s">
        <v>82</v>
      </c>
      <c r="BK325" s="193">
        <f>ROUND(I325*H325,2)</f>
        <v>0</v>
      </c>
      <c r="BL325" s="17" t="s">
        <v>556</v>
      </c>
      <c r="BM325" s="192" t="s">
        <v>569</v>
      </c>
    </row>
    <row r="326" spans="1:65" s="13" customFormat="1" ht="11.25">
      <c r="B326" s="194"/>
      <c r="C326" s="195"/>
      <c r="D326" s="196" t="s">
        <v>159</v>
      </c>
      <c r="E326" s="197" t="s">
        <v>1</v>
      </c>
      <c r="F326" s="198" t="s">
        <v>570</v>
      </c>
      <c r="G326" s="195"/>
      <c r="H326" s="199">
        <v>1</v>
      </c>
      <c r="I326" s="200"/>
      <c r="J326" s="195"/>
      <c r="K326" s="195"/>
      <c r="L326" s="201"/>
      <c r="M326" s="202"/>
      <c r="N326" s="203"/>
      <c r="O326" s="203"/>
      <c r="P326" s="203"/>
      <c r="Q326" s="203"/>
      <c r="R326" s="203"/>
      <c r="S326" s="203"/>
      <c r="T326" s="204"/>
      <c r="AT326" s="205" t="s">
        <v>159</v>
      </c>
      <c r="AU326" s="205" t="s">
        <v>84</v>
      </c>
      <c r="AV326" s="13" t="s">
        <v>84</v>
      </c>
      <c r="AW326" s="13" t="s">
        <v>34</v>
      </c>
      <c r="AX326" s="13" t="s">
        <v>82</v>
      </c>
      <c r="AY326" s="205" t="s">
        <v>125</v>
      </c>
    </row>
    <row r="327" spans="1:65" s="15" customFormat="1" ht="11.25">
      <c r="B327" s="227"/>
      <c r="C327" s="228"/>
      <c r="D327" s="196" t="s">
        <v>159</v>
      </c>
      <c r="E327" s="229" t="s">
        <v>1</v>
      </c>
      <c r="F327" s="230" t="s">
        <v>571</v>
      </c>
      <c r="G327" s="228"/>
      <c r="H327" s="229" t="s">
        <v>1</v>
      </c>
      <c r="I327" s="231"/>
      <c r="J327" s="228"/>
      <c r="K327" s="228"/>
      <c r="L327" s="232"/>
      <c r="M327" s="233"/>
      <c r="N327" s="234"/>
      <c r="O327" s="234"/>
      <c r="P327" s="234"/>
      <c r="Q327" s="234"/>
      <c r="R327" s="234"/>
      <c r="S327" s="234"/>
      <c r="T327" s="235"/>
      <c r="AT327" s="236" t="s">
        <v>159</v>
      </c>
      <c r="AU327" s="236" t="s">
        <v>84</v>
      </c>
      <c r="AV327" s="15" t="s">
        <v>82</v>
      </c>
      <c r="AW327" s="15" t="s">
        <v>34</v>
      </c>
      <c r="AX327" s="15" t="s">
        <v>77</v>
      </c>
      <c r="AY327" s="236" t="s">
        <v>125</v>
      </c>
    </row>
    <row r="328" spans="1:65" s="15" customFormat="1" ht="11.25">
      <c r="B328" s="227"/>
      <c r="C328" s="228"/>
      <c r="D328" s="196" t="s">
        <v>159</v>
      </c>
      <c r="E328" s="229" t="s">
        <v>1</v>
      </c>
      <c r="F328" s="230" t="s">
        <v>572</v>
      </c>
      <c r="G328" s="228"/>
      <c r="H328" s="229" t="s">
        <v>1</v>
      </c>
      <c r="I328" s="231"/>
      <c r="J328" s="228"/>
      <c r="K328" s="228"/>
      <c r="L328" s="232"/>
      <c r="M328" s="233"/>
      <c r="N328" s="234"/>
      <c r="O328" s="234"/>
      <c r="P328" s="234"/>
      <c r="Q328" s="234"/>
      <c r="R328" s="234"/>
      <c r="S328" s="234"/>
      <c r="T328" s="235"/>
      <c r="AT328" s="236" t="s">
        <v>159</v>
      </c>
      <c r="AU328" s="236" t="s">
        <v>84</v>
      </c>
      <c r="AV328" s="15" t="s">
        <v>82</v>
      </c>
      <c r="AW328" s="15" t="s">
        <v>34</v>
      </c>
      <c r="AX328" s="15" t="s">
        <v>77</v>
      </c>
      <c r="AY328" s="236" t="s">
        <v>125</v>
      </c>
    </row>
    <row r="329" spans="1:65" s="15" customFormat="1" ht="11.25">
      <c r="B329" s="227"/>
      <c r="C329" s="228"/>
      <c r="D329" s="196" t="s">
        <v>159</v>
      </c>
      <c r="E329" s="229" t="s">
        <v>1</v>
      </c>
      <c r="F329" s="230" t="s">
        <v>573</v>
      </c>
      <c r="G329" s="228"/>
      <c r="H329" s="229" t="s">
        <v>1</v>
      </c>
      <c r="I329" s="231"/>
      <c r="J329" s="228"/>
      <c r="K329" s="228"/>
      <c r="L329" s="232"/>
      <c r="M329" s="233"/>
      <c r="N329" s="234"/>
      <c r="O329" s="234"/>
      <c r="P329" s="234"/>
      <c r="Q329" s="234"/>
      <c r="R329" s="234"/>
      <c r="S329" s="234"/>
      <c r="T329" s="235"/>
      <c r="AT329" s="236" t="s">
        <v>159</v>
      </c>
      <c r="AU329" s="236" t="s">
        <v>84</v>
      </c>
      <c r="AV329" s="15" t="s">
        <v>82</v>
      </c>
      <c r="AW329" s="15" t="s">
        <v>34</v>
      </c>
      <c r="AX329" s="15" t="s">
        <v>77</v>
      </c>
      <c r="AY329" s="236" t="s">
        <v>125</v>
      </c>
    </row>
    <row r="330" spans="1:65" s="15" customFormat="1" ht="11.25">
      <c r="B330" s="227"/>
      <c r="C330" s="228"/>
      <c r="D330" s="196" t="s">
        <v>159</v>
      </c>
      <c r="E330" s="229" t="s">
        <v>1</v>
      </c>
      <c r="F330" s="230" t="s">
        <v>574</v>
      </c>
      <c r="G330" s="228"/>
      <c r="H330" s="229" t="s">
        <v>1</v>
      </c>
      <c r="I330" s="231"/>
      <c r="J330" s="228"/>
      <c r="K330" s="228"/>
      <c r="L330" s="232"/>
      <c r="M330" s="233"/>
      <c r="N330" s="234"/>
      <c r="O330" s="234"/>
      <c r="P330" s="234"/>
      <c r="Q330" s="234"/>
      <c r="R330" s="234"/>
      <c r="S330" s="234"/>
      <c r="T330" s="235"/>
      <c r="AT330" s="236" t="s">
        <v>159</v>
      </c>
      <c r="AU330" s="236" t="s">
        <v>84</v>
      </c>
      <c r="AV330" s="15" t="s">
        <v>82</v>
      </c>
      <c r="AW330" s="15" t="s">
        <v>34</v>
      </c>
      <c r="AX330" s="15" t="s">
        <v>77</v>
      </c>
      <c r="AY330" s="236" t="s">
        <v>125</v>
      </c>
    </row>
    <row r="331" spans="1:65" s="15" customFormat="1" ht="11.25">
      <c r="B331" s="227"/>
      <c r="C331" s="228"/>
      <c r="D331" s="196" t="s">
        <v>159</v>
      </c>
      <c r="E331" s="229" t="s">
        <v>1</v>
      </c>
      <c r="F331" s="230" t="s">
        <v>575</v>
      </c>
      <c r="G331" s="228"/>
      <c r="H331" s="229" t="s">
        <v>1</v>
      </c>
      <c r="I331" s="231"/>
      <c r="J331" s="228"/>
      <c r="K331" s="228"/>
      <c r="L331" s="232"/>
      <c r="M331" s="233"/>
      <c r="N331" s="234"/>
      <c r="O331" s="234"/>
      <c r="P331" s="234"/>
      <c r="Q331" s="234"/>
      <c r="R331" s="234"/>
      <c r="S331" s="234"/>
      <c r="T331" s="235"/>
      <c r="AT331" s="236" t="s">
        <v>159</v>
      </c>
      <c r="AU331" s="236" t="s">
        <v>84</v>
      </c>
      <c r="AV331" s="15" t="s">
        <v>82</v>
      </c>
      <c r="AW331" s="15" t="s">
        <v>34</v>
      </c>
      <c r="AX331" s="15" t="s">
        <v>77</v>
      </c>
      <c r="AY331" s="236" t="s">
        <v>125</v>
      </c>
    </row>
    <row r="332" spans="1:65" s="12" customFormat="1" ht="22.9" customHeight="1">
      <c r="B332" s="165"/>
      <c r="C332" s="166"/>
      <c r="D332" s="167" t="s">
        <v>76</v>
      </c>
      <c r="E332" s="179" t="s">
        <v>576</v>
      </c>
      <c r="F332" s="179" t="s">
        <v>577</v>
      </c>
      <c r="G332" s="166"/>
      <c r="H332" s="166"/>
      <c r="I332" s="169"/>
      <c r="J332" s="180">
        <f>BK332</f>
        <v>0</v>
      </c>
      <c r="K332" s="166"/>
      <c r="L332" s="171"/>
      <c r="M332" s="172"/>
      <c r="N332" s="173"/>
      <c r="O332" s="173"/>
      <c r="P332" s="174">
        <f>SUM(P333:P336)</f>
        <v>0</v>
      </c>
      <c r="Q332" s="173"/>
      <c r="R332" s="174">
        <f>SUM(R333:R336)</f>
        <v>0</v>
      </c>
      <c r="S332" s="173"/>
      <c r="T332" s="175">
        <f>SUM(T333:T336)</f>
        <v>0</v>
      </c>
      <c r="AR332" s="176" t="s">
        <v>144</v>
      </c>
      <c r="AT332" s="177" t="s">
        <v>76</v>
      </c>
      <c r="AU332" s="177" t="s">
        <v>82</v>
      </c>
      <c r="AY332" s="176" t="s">
        <v>125</v>
      </c>
      <c r="BK332" s="178">
        <f>SUM(BK333:BK336)</f>
        <v>0</v>
      </c>
    </row>
    <row r="333" spans="1:65" s="2" customFormat="1" ht="16.5" customHeight="1">
      <c r="A333" s="34"/>
      <c r="B333" s="35"/>
      <c r="C333" s="181" t="s">
        <v>578</v>
      </c>
      <c r="D333" s="181" t="s">
        <v>127</v>
      </c>
      <c r="E333" s="182" t="s">
        <v>579</v>
      </c>
      <c r="F333" s="183" t="s">
        <v>577</v>
      </c>
      <c r="G333" s="184" t="s">
        <v>555</v>
      </c>
      <c r="H333" s="185">
        <v>1</v>
      </c>
      <c r="I333" s="186"/>
      <c r="J333" s="187">
        <f>ROUND(I333*H333,2)</f>
        <v>0</v>
      </c>
      <c r="K333" s="183" t="s">
        <v>131</v>
      </c>
      <c r="L333" s="39"/>
      <c r="M333" s="188" t="s">
        <v>1</v>
      </c>
      <c r="N333" s="189" t="s">
        <v>42</v>
      </c>
      <c r="O333" s="71"/>
      <c r="P333" s="190">
        <f>O333*H333</f>
        <v>0</v>
      </c>
      <c r="Q333" s="190">
        <v>0</v>
      </c>
      <c r="R333" s="190">
        <f>Q333*H333</f>
        <v>0</v>
      </c>
      <c r="S333" s="190">
        <v>0</v>
      </c>
      <c r="T333" s="191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92" t="s">
        <v>556</v>
      </c>
      <c r="AT333" s="192" t="s">
        <v>127</v>
      </c>
      <c r="AU333" s="192" t="s">
        <v>84</v>
      </c>
      <c r="AY333" s="17" t="s">
        <v>125</v>
      </c>
      <c r="BE333" s="193">
        <f>IF(N333="základní",J333,0)</f>
        <v>0</v>
      </c>
      <c r="BF333" s="193">
        <f>IF(N333="snížená",J333,0)</f>
        <v>0</v>
      </c>
      <c r="BG333" s="193">
        <f>IF(N333="zákl. přenesená",J333,0)</f>
        <v>0</v>
      </c>
      <c r="BH333" s="193">
        <f>IF(N333="sníž. přenesená",J333,0)</f>
        <v>0</v>
      </c>
      <c r="BI333" s="193">
        <f>IF(N333="nulová",J333,0)</f>
        <v>0</v>
      </c>
      <c r="BJ333" s="17" t="s">
        <v>82</v>
      </c>
      <c r="BK333" s="193">
        <f>ROUND(I333*H333,2)</f>
        <v>0</v>
      </c>
      <c r="BL333" s="17" t="s">
        <v>556</v>
      </c>
      <c r="BM333" s="192" t="s">
        <v>580</v>
      </c>
    </row>
    <row r="334" spans="1:65" s="13" customFormat="1" ht="11.25">
      <c r="B334" s="194"/>
      <c r="C334" s="195"/>
      <c r="D334" s="196" t="s">
        <v>159</v>
      </c>
      <c r="E334" s="197" t="s">
        <v>1</v>
      </c>
      <c r="F334" s="198" t="s">
        <v>581</v>
      </c>
      <c r="G334" s="195"/>
      <c r="H334" s="199">
        <v>1</v>
      </c>
      <c r="I334" s="200"/>
      <c r="J334" s="195"/>
      <c r="K334" s="195"/>
      <c r="L334" s="201"/>
      <c r="M334" s="202"/>
      <c r="N334" s="203"/>
      <c r="O334" s="203"/>
      <c r="P334" s="203"/>
      <c r="Q334" s="203"/>
      <c r="R334" s="203"/>
      <c r="S334" s="203"/>
      <c r="T334" s="204"/>
      <c r="AT334" s="205" t="s">
        <v>159</v>
      </c>
      <c r="AU334" s="205" t="s">
        <v>84</v>
      </c>
      <c r="AV334" s="13" t="s">
        <v>84</v>
      </c>
      <c r="AW334" s="13" t="s">
        <v>34</v>
      </c>
      <c r="AX334" s="13" t="s">
        <v>82</v>
      </c>
      <c r="AY334" s="205" t="s">
        <v>125</v>
      </c>
    </row>
    <row r="335" spans="1:65" s="15" customFormat="1" ht="11.25">
      <c r="B335" s="227"/>
      <c r="C335" s="228"/>
      <c r="D335" s="196" t="s">
        <v>159</v>
      </c>
      <c r="E335" s="229" t="s">
        <v>1</v>
      </c>
      <c r="F335" s="230" t="s">
        <v>582</v>
      </c>
      <c r="G335" s="228"/>
      <c r="H335" s="229" t="s">
        <v>1</v>
      </c>
      <c r="I335" s="231"/>
      <c r="J335" s="228"/>
      <c r="K335" s="228"/>
      <c r="L335" s="232"/>
      <c r="M335" s="233"/>
      <c r="N335" s="234"/>
      <c r="O335" s="234"/>
      <c r="P335" s="234"/>
      <c r="Q335" s="234"/>
      <c r="R335" s="234"/>
      <c r="S335" s="234"/>
      <c r="T335" s="235"/>
      <c r="AT335" s="236" t="s">
        <v>159</v>
      </c>
      <c r="AU335" s="236" t="s">
        <v>84</v>
      </c>
      <c r="AV335" s="15" t="s">
        <v>82</v>
      </c>
      <c r="AW335" s="15" t="s">
        <v>34</v>
      </c>
      <c r="AX335" s="15" t="s">
        <v>77</v>
      </c>
      <c r="AY335" s="236" t="s">
        <v>125</v>
      </c>
    </row>
    <row r="336" spans="1:65" s="15" customFormat="1" ht="11.25">
      <c r="B336" s="227"/>
      <c r="C336" s="228"/>
      <c r="D336" s="196" t="s">
        <v>159</v>
      </c>
      <c r="E336" s="229" t="s">
        <v>1</v>
      </c>
      <c r="F336" s="230" t="s">
        <v>583</v>
      </c>
      <c r="G336" s="228"/>
      <c r="H336" s="229" t="s">
        <v>1</v>
      </c>
      <c r="I336" s="231"/>
      <c r="J336" s="228"/>
      <c r="K336" s="228"/>
      <c r="L336" s="232"/>
      <c r="M336" s="241"/>
      <c r="N336" s="242"/>
      <c r="O336" s="242"/>
      <c r="P336" s="242"/>
      <c r="Q336" s="242"/>
      <c r="R336" s="242"/>
      <c r="S336" s="242"/>
      <c r="T336" s="243"/>
      <c r="AT336" s="236" t="s">
        <v>159</v>
      </c>
      <c r="AU336" s="236" t="s">
        <v>84</v>
      </c>
      <c r="AV336" s="15" t="s">
        <v>82</v>
      </c>
      <c r="AW336" s="15" t="s">
        <v>34</v>
      </c>
      <c r="AX336" s="15" t="s">
        <v>77</v>
      </c>
      <c r="AY336" s="236" t="s">
        <v>125</v>
      </c>
    </row>
    <row r="337" spans="1:31" s="2" customFormat="1" ht="6.95" customHeight="1">
      <c r="A337" s="34"/>
      <c r="B337" s="54"/>
      <c r="C337" s="55"/>
      <c r="D337" s="55"/>
      <c r="E337" s="55"/>
      <c r="F337" s="55"/>
      <c r="G337" s="55"/>
      <c r="H337" s="55"/>
      <c r="I337" s="55"/>
      <c r="J337" s="55"/>
      <c r="K337" s="55"/>
      <c r="L337" s="39"/>
      <c r="M337" s="34"/>
      <c r="O337" s="34"/>
      <c r="P337" s="34"/>
      <c r="Q337" s="34"/>
      <c r="R337" s="34"/>
      <c r="S337" s="34"/>
      <c r="T337" s="34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</row>
  </sheetData>
  <sheetProtection algorithmName="SHA-512" hashValue="fe+iTshm0SbLNQ5l5YtTATsP+jCALAt2r/UcxXH8N3NZW7c/1fJel7GKljEesukyxJNwZNBiyCkOVGv8d9qqsw==" saltValue="gO/dnSU8Qb8m/a8qX3mdp8qxuRR0liPQ428EiBIsYDllWJVIu4gqWMIKTWO7HEYsnFdztQjEaYv40HLpj0SLKA==" spinCount="100000" sheet="1" objects="1" scenarios="1" formatColumns="0" formatRows="0" autoFilter="0"/>
  <autoFilter ref="C130:K336"/>
  <mergeCells count="6">
    <mergeCell ref="L2:V2"/>
    <mergeCell ref="E7:H7"/>
    <mergeCell ref="E16:H16"/>
    <mergeCell ref="E25:H25"/>
    <mergeCell ref="E85:H85"/>
    <mergeCell ref="E123:H123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2021-094x - Blažovice - V...</vt:lpstr>
      <vt:lpstr>'2021-094x - Blažovice - V...'!Názvy_tisku</vt:lpstr>
      <vt:lpstr>'Rekapitulace stavby'!Názvy_tisku</vt:lpstr>
      <vt:lpstr>'2021-094x - Blažovice - V...'!Oblast_tisku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Musil Vladimír, Ing.</dc:creator>
  <cp:lastModifiedBy>Musil Vladimír, Ing.</cp:lastModifiedBy>
  <dcterms:created xsi:type="dcterms:W3CDTF">2021-08-16T06:54:02Z</dcterms:created>
  <dcterms:modified xsi:type="dcterms:W3CDTF">2021-08-16T06:54:23Z</dcterms:modified>
</cp:coreProperties>
</file>