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30" yWindow="570" windowWidth="18880" windowHeight="6740" activeTab="1"/>
  </bookViews>
  <sheets>
    <sheet name="Rekapitulace stavby" sheetId="1" r:id="rId1"/>
    <sheet name="65418068 - Rekonstrukce b..." sheetId="2" r:id="rId2"/>
  </sheets>
  <definedNames>
    <definedName name="_xlnm._FilterDatabase" localSheetId="1" hidden="1">'65418068 - Rekonstrukce b...'!$C$98:$K$371</definedName>
    <definedName name="_xlnm.Print_Titles" localSheetId="1">'65418068 - Rekonstrukce b...'!$98:$98</definedName>
    <definedName name="_xlnm.Print_Titles" localSheetId="0">'Rekapitulace stavby'!$49:$49</definedName>
    <definedName name="_xlnm.Print_Area" localSheetId="1">'65418068 - Rekonstrukce b...'!$C$4:$J$36,'65418068 - Rekonstrukce b...'!$C$42:$J$80,'65418068 - Rekonstrukce b...'!$C$86:$K$371</definedName>
    <definedName name="_xlnm.Print_Area" localSheetId="0">'Rekapitulace stavby'!$D$4:$AO$33,'Rekapitulace stavby'!$C$39:$AQ$53</definedName>
  </definedNames>
  <calcPr calcId="145621"/>
</workbook>
</file>

<file path=xl/calcChain.xml><?xml version="1.0" encoding="utf-8"?>
<calcChain xmlns="http://schemas.openxmlformats.org/spreadsheetml/2006/main">
  <c r="AY52" i="1" l="1"/>
  <c r="AX52" i="1"/>
  <c r="BI371" i="2"/>
  <c r="BH371" i="2"/>
  <c r="BF371" i="2"/>
  <c r="BE371" i="2"/>
  <c r="T371" i="2"/>
  <c r="T370" i="2" s="1"/>
  <c r="R371" i="2"/>
  <c r="R370" i="2" s="1"/>
  <c r="P371" i="2"/>
  <c r="P370" i="2" s="1"/>
  <c r="BK371" i="2"/>
  <c r="BK370" i="2" s="1"/>
  <c r="J371" i="2"/>
  <c r="BG371" i="2"/>
  <c r="BI369" i="2"/>
  <c r="BH369" i="2"/>
  <c r="BF369" i="2"/>
  <c r="BE369" i="2"/>
  <c r="T369" i="2"/>
  <c r="T368" i="2" s="1"/>
  <c r="R369" i="2"/>
  <c r="R368" i="2"/>
  <c r="P369" i="2"/>
  <c r="P368" i="2" s="1"/>
  <c r="P367" i="2" s="1"/>
  <c r="BK369" i="2"/>
  <c r="BK368" i="2"/>
  <c r="J368" i="2" s="1"/>
  <c r="J78" i="2" s="1"/>
  <c r="J369" i="2"/>
  <c r="BG369" i="2" s="1"/>
  <c r="BI361" i="2"/>
  <c r="BH361" i="2"/>
  <c r="BF361" i="2"/>
  <c r="BE361" i="2"/>
  <c r="T361" i="2"/>
  <c r="R361" i="2"/>
  <c r="P361" i="2"/>
  <c r="BK361" i="2"/>
  <c r="J361" i="2"/>
  <c r="BG361" i="2" s="1"/>
  <c r="BI360" i="2"/>
  <c r="BH360" i="2"/>
  <c r="BF360" i="2"/>
  <c r="BE360" i="2"/>
  <c r="T360" i="2"/>
  <c r="R360" i="2"/>
  <c r="P360" i="2"/>
  <c r="BK360" i="2"/>
  <c r="J360" i="2"/>
  <c r="BG360" i="2"/>
  <c r="BI357" i="2"/>
  <c r="BH357" i="2"/>
  <c r="BF357" i="2"/>
  <c r="BE357" i="2"/>
  <c r="T357" i="2"/>
  <c r="T356" i="2"/>
  <c r="R357" i="2"/>
  <c r="R356" i="2"/>
  <c r="P357" i="2"/>
  <c r="P356" i="2"/>
  <c r="BK357" i="2"/>
  <c r="BK356" i="2"/>
  <c r="J356" i="2" s="1"/>
  <c r="J76" i="2" s="1"/>
  <c r="J357" i="2"/>
  <c r="BG357" i="2"/>
  <c r="BI355" i="2"/>
  <c r="BH355" i="2"/>
  <c r="BF355" i="2"/>
  <c r="BE355" i="2"/>
  <c r="T355" i="2"/>
  <c r="R355" i="2"/>
  <c r="P355" i="2"/>
  <c r="BK355" i="2"/>
  <c r="BK352" i="2" s="1"/>
  <c r="J352" i="2" s="1"/>
  <c r="J75" i="2" s="1"/>
  <c r="J355" i="2"/>
  <c r="BG355" i="2"/>
  <c r="BI353" i="2"/>
  <c r="BH353" i="2"/>
  <c r="BF353" i="2"/>
  <c r="BE353" i="2"/>
  <c r="T353" i="2"/>
  <c r="T352" i="2"/>
  <c r="R353" i="2"/>
  <c r="R352" i="2"/>
  <c r="P353" i="2"/>
  <c r="P352" i="2"/>
  <c r="BK353" i="2"/>
  <c r="J353" i="2"/>
  <c r="BG353" i="2" s="1"/>
  <c r="BI351" i="2"/>
  <c r="BH351" i="2"/>
  <c r="BF351" i="2"/>
  <c r="BE351" i="2"/>
  <c r="T351" i="2"/>
  <c r="R351" i="2"/>
  <c r="P351" i="2"/>
  <c r="BK351" i="2"/>
  <c r="J351" i="2"/>
  <c r="BG351" i="2"/>
  <c r="BI345" i="2"/>
  <c r="BH345" i="2"/>
  <c r="BF345" i="2"/>
  <c r="BE345" i="2"/>
  <c r="T345" i="2"/>
  <c r="T344" i="2"/>
  <c r="R345" i="2"/>
  <c r="R344" i="2"/>
  <c r="P345" i="2"/>
  <c r="P344" i="2"/>
  <c r="BK345" i="2"/>
  <c r="BK344" i="2"/>
  <c r="J344" i="2" s="1"/>
  <c r="J74" i="2" s="1"/>
  <c r="J345" i="2"/>
  <c r="BG345" i="2"/>
  <c r="BI343" i="2"/>
  <c r="BH343" i="2"/>
  <c r="BF343" i="2"/>
  <c r="BE343" i="2"/>
  <c r="T343" i="2"/>
  <c r="R343" i="2"/>
  <c r="P343" i="2"/>
  <c r="BK343" i="2"/>
  <c r="J343" i="2"/>
  <c r="BG343" i="2"/>
  <c r="BI342" i="2"/>
  <c r="BH342" i="2"/>
  <c r="BF342" i="2"/>
  <c r="BE342" i="2"/>
  <c r="T342" i="2"/>
  <c r="R342" i="2"/>
  <c r="P342" i="2"/>
  <c r="BK342" i="2"/>
  <c r="J342" i="2"/>
  <c r="BG342" i="2"/>
  <c r="BI341" i="2"/>
  <c r="BH341" i="2"/>
  <c r="BF341" i="2"/>
  <c r="BE341" i="2"/>
  <c r="T341" i="2"/>
  <c r="R341" i="2"/>
  <c r="P341" i="2"/>
  <c r="BK341" i="2"/>
  <c r="J341" i="2"/>
  <c r="BG341" i="2"/>
  <c r="BI340" i="2"/>
  <c r="BH340" i="2"/>
  <c r="BF340" i="2"/>
  <c r="BE340" i="2"/>
  <c r="T340" i="2"/>
  <c r="R340" i="2"/>
  <c r="P340" i="2"/>
  <c r="BK340" i="2"/>
  <c r="J340" i="2"/>
  <c r="BG340" i="2"/>
  <c r="BI339" i="2"/>
  <c r="BH339" i="2"/>
  <c r="BF339" i="2"/>
  <c r="BE339" i="2"/>
  <c r="T339" i="2"/>
  <c r="R339" i="2"/>
  <c r="P339" i="2"/>
  <c r="BK339" i="2"/>
  <c r="J339" i="2"/>
  <c r="BG339" i="2"/>
  <c r="BI336" i="2"/>
  <c r="BH336" i="2"/>
  <c r="BF336" i="2"/>
  <c r="BE336" i="2"/>
  <c r="T336" i="2"/>
  <c r="R336" i="2"/>
  <c r="R326" i="2" s="1"/>
  <c r="P336" i="2"/>
  <c r="BK336" i="2"/>
  <c r="J336" i="2"/>
  <c r="BG336" i="2"/>
  <c r="BI333" i="2"/>
  <c r="BH333" i="2"/>
  <c r="BF333" i="2"/>
  <c r="BE333" i="2"/>
  <c r="T333" i="2"/>
  <c r="R333" i="2"/>
  <c r="P333" i="2"/>
  <c r="BK333" i="2"/>
  <c r="BK326" i="2" s="1"/>
  <c r="J326" i="2" s="1"/>
  <c r="J73" i="2" s="1"/>
  <c r="J333" i="2"/>
  <c r="BG333" i="2"/>
  <c r="BI327" i="2"/>
  <c r="BH327" i="2"/>
  <c r="BF327" i="2"/>
  <c r="BE327" i="2"/>
  <c r="T327" i="2"/>
  <c r="T326" i="2"/>
  <c r="R327" i="2"/>
  <c r="P327" i="2"/>
  <c r="P326" i="2"/>
  <c r="BK327" i="2"/>
  <c r="J327" i="2"/>
  <c r="BG327" i="2" s="1"/>
  <c r="BI325" i="2"/>
  <c r="BH325" i="2"/>
  <c r="BF325" i="2"/>
  <c r="BE325" i="2"/>
  <c r="T325" i="2"/>
  <c r="R325" i="2"/>
  <c r="P325" i="2"/>
  <c r="BK325" i="2"/>
  <c r="J325" i="2"/>
  <c r="BG325" i="2"/>
  <c r="BI322" i="2"/>
  <c r="BH322" i="2"/>
  <c r="BF322" i="2"/>
  <c r="BE322" i="2"/>
  <c r="T322" i="2"/>
  <c r="R322" i="2"/>
  <c r="P322" i="2"/>
  <c r="BK322" i="2"/>
  <c r="J322" i="2"/>
  <c r="BG322" i="2"/>
  <c r="BI319" i="2"/>
  <c r="BH319" i="2"/>
  <c r="BF319" i="2"/>
  <c r="BE319" i="2"/>
  <c r="T319" i="2"/>
  <c r="R319" i="2"/>
  <c r="P319" i="2"/>
  <c r="BK319" i="2"/>
  <c r="J319" i="2"/>
  <c r="BG319" i="2"/>
  <c r="BI314" i="2"/>
  <c r="BH314" i="2"/>
  <c r="BF314" i="2"/>
  <c r="BE314" i="2"/>
  <c r="T314" i="2"/>
  <c r="R314" i="2"/>
  <c r="P314" i="2"/>
  <c r="BK314" i="2"/>
  <c r="J314" i="2"/>
  <c r="BG314" i="2"/>
  <c r="BI310" i="2"/>
  <c r="BH310" i="2"/>
  <c r="BF310" i="2"/>
  <c r="BE310" i="2"/>
  <c r="T310" i="2"/>
  <c r="R310" i="2"/>
  <c r="P310" i="2"/>
  <c r="BK310" i="2"/>
  <c r="J310" i="2"/>
  <c r="BG310" i="2"/>
  <c r="BI307" i="2"/>
  <c r="BH307" i="2"/>
  <c r="BF307" i="2"/>
  <c r="BE307" i="2"/>
  <c r="T307" i="2"/>
  <c r="R307" i="2"/>
  <c r="P307" i="2"/>
  <c r="BK307" i="2"/>
  <c r="J307" i="2"/>
  <c r="BG307" i="2"/>
  <c r="BI303" i="2"/>
  <c r="BH303" i="2"/>
  <c r="BF303" i="2"/>
  <c r="BE303" i="2"/>
  <c r="T303" i="2"/>
  <c r="R303" i="2"/>
  <c r="P303" i="2"/>
  <c r="BK303" i="2"/>
  <c r="J303" i="2"/>
  <c r="BG303" i="2"/>
  <c r="BI300" i="2"/>
  <c r="BH300" i="2"/>
  <c r="BF300" i="2"/>
  <c r="BE300" i="2"/>
  <c r="T300" i="2"/>
  <c r="R300" i="2"/>
  <c r="P300" i="2"/>
  <c r="BK300" i="2"/>
  <c r="J300" i="2"/>
  <c r="BG300" i="2"/>
  <c r="BI292" i="2"/>
  <c r="BH292" i="2"/>
  <c r="BF292" i="2"/>
  <c r="BE292" i="2"/>
  <c r="T292" i="2"/>
  <c r="R292" i="2"/>
  <c r="P292" i="2"/>
  <c r="BK292" i="2"/>
  <c r="J292" i="2"/>
  <c r="BG292" i="2"/>
  <c r="BI291" i="2"/>
  <c r="BH291" i="2"/>
  <c r="BF291" i="2"/>
  <c r="BE291" i="2"/>
  <c r="T291" i="2"/>
  <c r="T290" i="2"/>
  <c r="R291" i="2"/>
  <c r="R290" i="2"/>
  <c r="P291" i="2"/>
  <c r="P290" i="2"/>
  <c r="BK291" i="2"/>
  <c r="BK290" i="2"/>
  <c r="J290" i="2" s="1"/>
  <c r="J72" i="2" s="1"/>
  <c r="J291" i="2"/>
  <c r="BG291" i="2" s="1"/>
  <c r="BI289" i="2"/>
  <c r="BH289" i="2"/>
  <c r="BF289" i="2"/>
  <c r="BE289" i="2"/>
  <c r="T289" i="2"/>
  <c r="T288" i="2"/>
  <c r="R289" i="2"/>
  <c r="R288" i="2"/>
  <c r="P289" i="2"/>
  <c r="P288" i="2"/>
  <c r="BK289" i="2"/>
  <c r="BK288" i="2"/>
  <c r="J288" i="2" s="1"/>
  <c r="J71" i="2" s="1"/>
  <c r="J289" i="2"/>
  <c r="BG289" i="2" s="1"/>
  <c r="BI286" i="2"/>
  <c r="BH286" i="2"/>
  <c r="BF286" i="2"/>
  <c r="BE286" i="2"/>
  <c r="T286" i="2"/>
  <c r="T285" i="2"/>
  <c r="R286" i="2"/>
  <c r="R285" i="2"/>
  <c r="P286" i="2"/>
  <c r="P285" i="2"/>
  <c r="BK286" i="2"/>
  <c r="BK285" i="2"/>
  <c r="J285" i="2" s="1"/>
  <c r="J70" i="2" s="1"/>
  <c r="J286" i="2"/>
  <c r="BG286" i="2" s="1"/>
  <c r="BI284" i="2"/>
  <c r="BH284" i="2"/>
  <c r="BF284" i="2"/>
  <c r="BE284" i="2"/>
  <c r="T284" i="2"/>
  <c r="R284" i="2"/>
  <c r="P284" i="2"/>
  <c r="BK284" i="2"/>
  <c r="J284" i="2"/>
  <c r="BG284" i="2"/>
  <c r="BI283" i="2"/>
  <c r="BH283" i="2"/>
  <c r="BF283" i="2"/>
  <c r="BE283" i="2"/>
  <c r="T283" i="2"/>
  <c r="R283" i="2"/>
  <c r="P283" i="2"/>
  <c r="BK283" i="2"/>
  <c r="J283" i="2"/>
  <c r="BG283" i="2"/>
  <c r="BI282" i="2"/>
  <c r="BH282" i="2"/>
  <c r="BF282" i="2"/>
  <c r="BE282" i="2"/>
  <c r="T282" i="2"/>
  <c r="T281" i="2"/>
  <c r="R282" i="2"/>
  <c r="R281" i="2"/>
  <c r="P282" i="2"/>
  <c r="P281" i="2"/>
  <c r="BK282" i="2"/>
  <c r="BK281" i="2"/>
  <c r="J281" i="2" s="1"/>
  <c r="J69" i="2" s="1"/>
  <c r="J282" i="2"/>
  <c r="BG282" i="2" s="1"/>
  <c r="BI280" i="2"/>
  <c r="BH280" i="2"/>
  <c r="BF280" i="2"/>
  <c r="BE280" i="2"/>
  <c r="T280" i="2"/>
  <c r="R280" i="2"/>
  <c r="P280" i="2"/>
  <c r="BK280" i="2"/>
  <c r="J280" i="2"/>
  <c r="BG280" i="2"/>
  <c r="BI279" i="2"/>
  <c r="BH279" i="2"/>
  <c r="BF279" i="2"/>
  <c r="BE279" i="2"/>
  <c r="T279" i="2"/>
  <c r="R279" i="2"/>
  <c r="P279" i="2"/>
  <c r="BK279" i="2"/>
  <c r="J279" i="2"/>
  <c r="BG279" i="2"/>
  <c r="BI278" i="2"/>
  <c r="BH278" i="2"/>
  <c r="BF278" i="2"/>
  <c r="BE278" i="2"/>
  <c r="T278" i="2"/>
  <c r="R278" i="2"/>
  <c r="P278" i="2"/>
  <c r="BK278" i="2"/>
  <c r="J278" i="2"/>
  <c r="BG278" i="2"/>
  <c r="BI277" i="2"/>
  <c r="BH277" i="2"/>
  <c r="BF277" i="2"/>
  <c r="BE277" i="2"/>
  <c r="T277" i="2"/>
  <c r="R277" i="2"/>
  <c r="P277" i="2"/>
  <c r="BK277" i="2"/>
  <c r="J277" i="2"/>
  <c r="BG277" i="2"/>
  <c r="BI274" i="2"/>
  <c r="BH274" i="2"/>
  <c r="BF274" i="2"/>
  <c r="BE274" i="2"/>
  <c r="T274" i="2"/>
  <c r="R274" i="2"/>
  <c r="P274" i="2"/>
  <c r="BK274" i="2"/>
  <c r="J274" i="2"/>
  <c r="BG274" i="2"/>
  <c r="BI273" i="2"/>
  <c r="BH273" i="2"/>
  <c r="BF273" i="2"/>
  <c r="BE273" i="2"/>
  <c r="T273" i="2"/>
  <c r="R273" i="2"/>
  <c r="P273" i="2"/>
  <c r="BK273" i="2"/>
  <c r="J273" i="2"/>
  <c r="BG273" i="2"/>
  <c r="BI270" i="2"/>
  <c r="BH270" i="2"/>
  <c r="BF270" i="2"/>
  <c r="BE270" i="2"/>
  <c r="T270" i="2"/>
  <c r="T269" i="2"/>
  <c r="R270" i="2"/>
  <c r="R269" i="2"/>
  <c r="P270" i="2"/>
  <c r="P269" i="2"/>
  <c r="BK270" i="2"/>
  <c r="BK269" i="2"/>
  <c r="J269" i="2" s="1"/>
  <c r="J68" i="2" s="1"/>
  <c r="J270" i="2"/>
  <c r="BG270" i="2" s="1"/>
  <c r="BI268" i="2"/>
  <c r="BH268" i="2"/>
  <c r="BF268" i="2"/>
  <c r="BE268" i="2"/>
  <c r="T268" i="2"/>
  <c r="R268" i="2"/>
  <c r="P268" i="2"/>
  <c r="BK268" i="2"/>
  <c r="J268" i="2"/>
  <c r="BG268" i="2"/>
  <c r="BI267" i="2"/>
  <c r="BH267" i="2"/>
  <c r="BF267" i="2"/>
  <c r="BE267" i="2"/>
  <c r="T267" i="2"/>
  <c r="R267" i="2"/>
  <c r="P267" i="2"/>
  <c r="BK267" i="2"/>
  <c r="J267" i="2"/>
  <c r="BG267" i="2"/>
  <c r="BI266" i="2"/>
  <c r="BH266" i="2"/>
  <c r="BF266" i="2"/>
  <c r="BE266" i="2"/>
  <c r="T266" i="2"/>
  <c r="R266" i="2"/>
  <c r="P266" i="2"/>
  <c r="BK266" i="2"/>
  <c r="J266" i="2"/>
  <c r="BG266" i="2"/>
  <c r="BI265" i="2"/>
  <c r="BH265" i="2"/>
  <c r="BF265" i="2"/>
  <c r="BE265" i="2"/>
  <c r="T265" i="2"/>
  <c r="R265" i="2"/>
  <c r="P265" i="2"/>
  <c r="BK265" i="2"/>
  <c r="J265" i="2"/>
  <c r="BG265" i="2"/>
  <c r="BI264" i="2"/>
  <c r="BH264" i="2"/>
  <c r="BF264" i="2"/>
  <c r="BE264" i="2"/>
  <c r="T264" i="2"/>
  <c r="R264" i="2"/>
  <c r="P264" i="2"/>
  <c r="BK264" i="2"/>
  <c r="J264" i="2"/>
  <c r="BG264" i="2"/>
  <c r="BI263" i="2"/>
  <c r="BH263" i="2"/>
  <c r="BF263" i="2"/>
  <c r="BE263" i="2"/>
  <c r="T263" i="2"/>
  <c r="R263" i="2"/>
  <c r="P263" i="2"/>
  <c r="BK263" i="2"/>
  <c r="J263" i="2"/>
  <c r="BG263" i="2"/>
  <c r="BI259" i="2"/>
  <c r="BH259" i="2"/>
  <c r="BF259" i="2"/>
  <c r="BE259" i="2"/>
  <c r="T259" i="2"/>
  <c r="R259" i="2"/>
  <c r="P259" i="2"/>
  <c r="BK259" i="2"/>
  <c r="J259" i="2"/>
  <c r="BG259" i="2"/>
  <c r="BI258" i="2"/>
  <c r="BH258" i="2"/>
  <c r="BF258" i="2"/>
  <c r="BE258" i="2"/>
  <c r="T258" i="2"/>
  <c r="T257" i="2"/>
  <c r="T256" i="2" s="1"/>
  <c r="R258" i="2"/>
  <c r="R257" i="2" s="1"/>
  <c r="R256" i="2" s="1"/>
  <c r="P258" i="2"/>
  <c r="P257" i="2"/>
  <c r="P256" i="2" s="1"/>
  <c r="BK258" i="2"/>
  <c r="BK257" i="2" s="1"/>
  <c r="J258" i="2"/>
  <c r="BG258" i="2"/>
  <c r="BI255" i="2"/>
  <c r="BH255" i="2"/>
  <c r="BF255" i="2"/>
  <c r="BE255" i="2"/>
  <c r="T255" i="2"/>
  <c r="T254" i="2"/>
  <c r="R255" i="2"/>
  <c r="R254" i="2"/>
  <c r="P255" i="2"/>
  <c r="P254" i="2"/>
  <c r="BK255" i="2"/>
  <c r="BK254" i="2"/>
  <c r="J254" i="2" s="1"/>
  <c r="J65" i="2" s="1"/>
  <c r="J255" i="2"/>
  <c r="BG255" i="2" s="1"/>
  <c r="BI253" i="2"/>
  <c r="BH253" i="2"/>
  <c r="BF253" i="2"/>
  <c r="BE253" i="2"/>
  <c r="T253" i="2"/>
  <c r="R253" i="2"/>
  <c r="P253" i="2"/>
  <c r="BK253" i="2"/>
  <c r="J253" i="2"/>
  <c r="BG253" i="2"/>
  <c r="BI252" i="2"/>
  <c r="BH252" i="2"/>
  <c r="BF252" i="2"/>
  <c r="BE252" i="2"/>
  <c r="T252" i="2"/>
  <c r="R252" i="2"/>
  <c r="R249" i="2" s="1"/>
  <c r="P252" i="2"/>
  <c r="BK252" i="2"/>
  <c r="J252" i="2"/>
  <c r="BG252" i="2"/>
  <c r="BI251" i="2"/>
  <c r="BH251" i="2"/>
  <c r="BF251" i="2"/>
  <c r="BE251" i="2"/>
  <c r="T251" i="2"/>
  <c r="R251" i="2"/>
  <c r="P251" i="2"/>
  <c r="BK251" i="2"/>
  <c r="BK249" i="2" s="1"/>
  <c r="J249" i="2" s="1"/>
  <c r="J64" i="2" s="1"/>
  <c r="J251" i="2"/>
  <c r="BG251" i="2"/>
  <c r="BI250" i="2"/>
  <c r="BH250" i="2"/>
  <c r="BF250" i="2"/>
  <c r="BE250" i="2"/>
  <c r="T250" i="2"/>
  <c r="T249" i="2"/>
  <c r="R250" i="2"/>
  <c r="P250" i="2"/>
  <c r="P249" i="2"/>
  <c r="BK250" i="2"/>
  <c r="J250" i="2"/>
  <c r="BG250" i="2" s="1"/>
  <c r="BI246" i="2"/>
  <c r="BH246" i="2"/>
  <c r="BF246" i="2"/>
  <c r="BE246" i="2"/>
  <c r="T246" i="2"/>
  <c r="R246" i="2"/>
  <c r="P246" i="2"/>
  <c r="BK246" i="2"/>
  <c r="J246" i="2"/>
  <c r="BG246" i="2"/>
  <c r="BI243" i="2"/>
  <c r="BH243" i="2"/>
  <c r="BF243" i="2"/>
  <c r="BE243" i="2"/>
  <c r="T243" i="2"/>
  <c r="R243" i="2"/>
  <c r="P243" i="2"/>
  <c r="BK243" i="2"/>
  <c r="J243" i="2"/>
  <c r="BG243" i="2"/>
  <c r="BI240" i="2"/>
  <c r="BH240" i="2"/>
  <c r="BF240" i="2"/>
  <c r="BE240" i="2"/>
  <c r="T240" i="2"/>
  <c r="R240" i="2"/>
  <c r="P240" i="2"/>
  <c r="BK240" i="2"/>
  <c r="J240" i="2"/>
  <c r="BG240" i="2"/>
  <c r="BI239" i="2"/>
  <c r="BH239" i="2"/>
  <c r="BF239" i="2"/>
  <c r="BE239" i="2"/>
  <c r="T239" i="2"/>
  <c r="R239" i="2"/>
  <c r="P239" i="2"/>
  <c r="BK239" i="2"/>
  <c r="J239" i="2"/>
  <c r="BG239" i="2"/>
  <c r="BI237" i="2"/>
  <c r="BH237" i="2"/>
  <c r="BF237" i="2"/>
  <c r="BE237" i="2"/>
  <c r="T237" i="2"/>
  <c r="R237" i="2"/>
  <c r="P237" i="2"/>
  <c r="BK237" i="2"/>
  <c r="J237" i="2"/>
  <c r="BG237" i="2"/>
  <c r="BI235" i="2"/>
  <c r="BH235" i="2"/>
  <c r="BF235" i="2"/>
  <c r="BE235" i="2"/>
  <c r="T235" i="2"/>
  <c r="R235" i="2"/>
  <c r="P235" i="2"/>
  <c r="BK235" i="2"/>
  <c r="J235" i="2"/>
  <c r="BG235" i="2"/>
  <c r="BI234" i="2"/>
  <c r="BH234" i="2"/>
  <c r="BF234" i="2"/>
  <c r="BE234" i="2"/>
  <c r="T234" i="2"/>
  <c r="R234" i="2"/>
  <c r="P234" i="2"/>
  <c r="BK234" i="2"/>
  <c r="J234" i="2"/>
  <c r="BG234" i="2"/>
  <c r="BI233" i="2"/>
  <c r="BH233" i="2"/>
  <c r="BF233" i="2"/>
  <c r="BE233" i="2"/>
  <c r="T233" i="2"/>
  <c r="R233" i="2"/>
  <c r="P233" i="2"/>
  <c r="BK233" i="2"/>
  <c r="J233" i="2"/>
  <c r="BG233" i="2"/>
  <c r="BI232" i="2"/>
  <c r="BH232" i="2"/>
  <c r="BF232" i="2"/>
  <c r="BE232" i="2"/>
  <c r="T232" i="2"/>
  <c r="R232" i="2"/>
  <c r="P232" i="2"/>
  <c r="BK232" i="2"/>
  <c r="J232" i="2"/>
  <c r="BG232" i="2"/>
  <c r="BI228" i="2"/>
  <c r="BH228" i="2"/>
  <c r="BF228" i="2"/>
  <c r="BE228" i="2"/>
  <c r="T228" i="2"/>
  <c r="R228" i="2"/>
  <c r="P228" i="2"/>
  <c r="BK228" i="2"/>
  <c r="J228" i="2"/>
  <c r="BG228" i="2"/>
  <c r="BI227" i="2"/>
  <c r="BH227" i="2"/>
  <c r="BF227" i="2"/>
  <c r="BE227" i="2"/>
  <c r="T227" i="2"/>
  <c r="R227" i="2"/>
  <c r="P227" i="2"/>
  <c r="BK227" i="2"/>
  <c r="J227" i="2"/>
  <c r="BG227" i="2"/>
  <c r="BI226" i="2"/>
  <c r="BH226" i="2"/>
  <c r="BF226" i="2"/>
  <c r="BE226" i="2"/>
  <c r="T226" i="2"/>
  <c r="R226" i="2"/>
  <c r="P226" i="2"/>
  <c r="BK226" i="2"/>
  <c r="J226" i="2"/>
  <c r="BG226" i="2"/>
  <c r="BI222" i="2"/>
  <c r="BH222" i="2"/>
  <c r="BF222" i="2"/>
  <c r="BE222" i="2"/>
  <c r="T222" i="2"/>
  <c r="R222" i="2"/>
  <c r="P222" i="2"/>
  <c r="BK222" i="2"/>
  <c r="J222" i="2"/>
  <c r="BG222" i="2"/>
  <c r="BI216" i="2"/>
  <c r="BH216" i="2"/>
  <c r="BF216" i="2"/>
  <c r="BE216" i="2"/>
  <c r="T216" i="2"/>
  <c r="T215" i="2"/>
  <c r="R216" i="2"/>
  <c r="R215" i="2"/>
  <c r="P216" i="2"/>
  <c r="P215" i="2"/>
  <c r="BK216" i="2"/>
  <c r="BK215" i="2"/>
  <c r="J215" i="2" s="1"/>
  <c r="J63" i="2" s="1"/>
  <c r="J216" i="2"/>
  <c r="BG216" i="2" s="1"/>
  <c r="BI214" i="2"/>
  <c r="BH214" i="2"/>
  <c r="BF214" i="2"/>
  <c r="BE214" i="2"/>
  <c r="T214" i="2"/>
  <c r="R214" i="2"/>
  <c r="P214" i="2"/>
  <c r="BK214" i="2"/>
  <c r="J214" i="2"/>
  <c r="BG214" i="2"/>
  <c r="BI211" i="2"/>
  <c r="BH211" i="2"/>
  <c r="BF211" i="2"/>
  <c r="BE211" i="2"/>
  <c r="T211" i="2"/>
  <c r="R211" i="2"/>
  <c r="P211" i="2"/>
  <c r="BK211" i="2"/>
  <c r="J211" i="2"/>
  <c r="BG211" i="2"/>
  <c r="BI210" i="2"/>
  <c r="BH210" i="2"/>
  <c r="BF210" i="2"/>
  <c r="BE210" i="2"/>
  <c r="T210" i="2"/>
  <c r="R210" i="2"/>
  <c r="P210" i="2"/>
  <c r="BK210" i="2"/>
  <c r="J210" i="2"/>
  <c r="BG210" i="2"/>
  <c r="BI209" i="2"/>
  <c r="BH209" i="2"/>
  <c r="BF209" i="2"/>
  <c r="BE209" i="2"/>
  <c r="T209" i="2"/>
  <c r="R209" i="2"/>
  <c r="P209" i="2"/>
  <c r="BK209" i="2"/>
  <c r="J209" i="2"/>
  <c r="BG209" i="2"/>
  <c r="BI204" i="2"/>
  <c r="BH204" i="2"/>
  <c r="BF204" i="2"/>
  <c r="BE204" i="2"/>
  <c r="T204" i="2"/>
  <c r="R204" i="2"/>
  <c r="P204" i="2"/>
  <c r="BK204" i="2"/>
  <c r="J204" i="2"/>
  <c r="BG204" i="2"/>
  <c r="BI203" i="2"/>
  <c r="BH203" i="2"/>
  <c r="BF203" i="2"/>
  <c r="BE203" i="2"/>
  <c r="T203" i="2"/>
  <c r="R203" i="2"/>
  <c r="P203" i="2"/>
  <c r="BK203" i="2"/>
  <c r="J203" i="2"/>
  <c r="BG203" i="2"/>
  <c r="BI202" i="2"/>
  <c r="BH202" i="2"/>
  <c r="BF202" i="2"/>
  <c r="BE202" i="2"/>
  <c r="T202" i="2"/>
  <c r="R202" i="2"/>
  <c r="P202" i="2"/>
  <c r="BK202" i="2"/>
  <c r="J202" i="2"/>
  <c r="BG202" i="2"/>
  <c r="BI199" i="2"/>
  <c r="BH199" i="2"/>
  <c r="BF199" i="2"/>
  <c r="BE199" i="2"/>
  <c r="T199" i="2"/>
  <c r="R199" i="2"/>
  <c r="P199" i="2"/>
  <c r="BK199" i="2"/>
  <c r="J199" i="2"/>
  <c r="BG199" i="2"/>
  <c r="BI193" i="2"/>
  <c r="BH193" i="2"/>
  <c r="BF193" i="2"/>
  <c r="BE193" i="2"/>
  <c r="T193" i="2"/>
  <c r="R193" i="2"/>
  <c r="P193" i="2"/>
  <c r="BK193" i="2"/>
  <c r="J193" i="2"/>
  <c r="BG193" i="2"/>
  <c r="BI188" i="2"/>
  <c r="BH188" i="2"/>
  <c r="BF188" i="2"/>
  <c r="BE188" i="2"/>
  <c r="T188" i="2"/>
  <c r="R188" i="2"/>
  <c r="P188" i="2"/>
  <c r="BK188" i="2"/>
  <c r="J188" i="2"/>
  <c r="BG188" i="2"/>
  <c r="BI187" i="2"/>
  <c r="BH187" i="2"/>
  <c r="BF187" i="2"/>
  <c r="BE187" i="2"/>
  <c r="T187" i="2"/>
  <c r="R187" i="2"/>
  <c r="P187" i="2"/>
  <c r="BK187" i="2"/>
  <c r="J187" i="2"/>
  <c r="BG187" i="2"/>
  <c r="BI186" i="2"/>
  <c r="BH186" i="2"/>
  <c r="BF186" i="2"/>
  <c r="BE186" i="2"/>
  <c r="T186" i="2"/>
  <c r="R186" i="2"/>
  <c r="P186" i="2"/>
  <c r="BK186" i="2"/>
  <c r="J186" i="2"/>
  <c r="BG186" i="2"/>
  <c r="BI184" i="2"/>
  <c r="BH184" i="2"/>
  <c r="BF184" i="2"/>
  <c r="BE184" i="2"/>
  <c r="T184" i="2"/>
  <c r="R184" i="2"/>
  <c r="P184" i="2"/>
  <c r="BK184" i="2"/>
  <c r="J184" i="2"/>
  <c r="BG184" i="2"/>
  <c r="BI183" i="2"/>
  <c r="BH183" i="2"/>
  <c r="BF183" i="2"/>
  <c r="BE183" i="2"/>
  <c r="T183" i="2"/>
  <c r="R183" i="2"/>
  <c r="P183" i="2"/>
  <c r="BK183" i="2"/>
  <c r="J183" i="2"/>
  <c r="BG183" i="2"/>
  <c r="BI180" i="2"/>
  <c r="BH180" i="2"/>
  <c r="BF180" i="2"/>
  <c r="BE180" i="2"/>
  <c r="T180" i="2"/>
  <c r="R180" i="2"/>
  <c r="P180" i="2"/>
  <c r="BK180" i="2"/>
  <c r="J180" i="2"/>
  <c r="BG180" i="2"/>
  <c r="BI179" i="2"/>
  <c r="BH179" i="2"/>
  <c r="BF179" i="2"/>
  <c r="BE179" i="2"/>
  <c r="T179" i="2"/>
  <c r="R179" i="2"/>
  <c r="P179" i="2"/>
  <c r="BK179" i="2"/>
  <c r="J179" i="2"/>
  <c r="BG179" i="2"/>
  <c r="BI178" i="2"/>
  <c r="BH178" i="2"/>
  <c r="BF178" i="2"/>
  <c r="BE178" i="2"/>
  <c r="T178" i="2"/>
  <c r="R178" i="2"/>
  <c r="P178" i="2"/>
  <c r="BK178" i="2"/>
  <c r="J178" i="2"/>
  <c r="BG178" i="2"/>
  <c r="BI176" i="2"/>
  <c r="BH176" i="2"/>
  <c r="BF176" i="2"/>
  <c r="BE176" i="2"/>
  <c r="T176" i="2"/>
  <c r="R176" i="2"/>
  <c r="P176" i="2"/>
  <c r="BK176" i="2"/>
  <c r="J176" i="2"/>
  <c r="BG176" i="2"/>
  <c r="BI168" i="2"/>
  <c r="BH168" i="2"/>
  <c r="BF168" i="2"/>
  <c r="BE168" i="2"/>
  <c r="T168" i="2"/>
  <c r="R168" i="2"/>
  <c r="P168" i="2"/>
  <c r="BK168" i="2"/>
  <c r="J168" i="2"/>
  <c r="BG168" i="2"/>
  <c r="BI167" i="2"/>
  <c r="BH167" i="2"/>
  <c r="BF167" i="2"/>
  <c r="BE167" i="2"/>
  <c r="T167" i="2"/>
  <c r="R167" i="2"/>
  <c r="P167" i="2"/>
  <c r="BK167" i="2"/>
  <c r="J167" i="2"/>
  <c r="BG167" i="2"/>
  <c r="BI161" i="2"/>
  <c r="BH161" i="2"/>
  <c r="BF161" i="2"/>
  <c r="BE161" i="2"/>
  <c r="T161" i="2"/>
  <c r="R161" i="2"/>
  <c r="P161" i="2"/>
  <c r="BK161" i="2"/>
  <c r="J161" i="2"/>
  <c r="BG161" i="2"/>
  <c r="BI160" i="2"/>
  <c r="BH160" i="2"/>
  <c r="BF160" i="2"/>
  <c r="BE160" i="2"/>
  <c r="T160" i="2"/>
  <c r="R160" i="2"/>
  <c r="P160" i="2"/>
  <c r="BK160" i="2"/>
  <c r="J160" i="2"/>
  <c r="BG160" i="2"/>
  <c r="BI155" i="2"/>
  <c r="BH155" i="2"/>
  <c r="BF155" i="2"/>
  <c r="BE155" i="2"/>
  <c r="T155" i="2"/>
  <c r="R155" i="2"/>
  <c r="P155" i="2"/>
  <c r="BK155" i="2"/>
  <c r="J155" i="2"/>
  <c r="BG155" i="2"/>
  <c r="BI154" i="2"/>
  <c r="BH154" i="2"/>
  <c r="BF154" i="2"/>
  <c r="BE154" i="2"/>
  <c r="T154" i="2"/>
  <c r="R154" i="2"/>
  <c r="P154" i="2"/>
  <c r="BK154" i="2"/>
  <c r="J154" i="2"/>
  <c r="BG154" i="2"/>
  <c r="BI148" i="2"/>
  <c r="BH148" i="2"/>
  <c r="BF148" i="2"/>
  <c r="BE148" i="2"/>
  <c r="T148" i="2"/>
  <c r="R148" i="2"/>
  <c r="P148" i="2"/>
  <c r="BK148" i="2"/>
  <c r="J148" i="2"/>
  <c r="BG148" i="2"/>
  <c r="BI147" i="2"/>
  <c r="BH147" i="2"/>
  <c r="BF147" i="2"/>
  <c r="BE147" i="2"/>
  <c r="T147" i="2"/>
  <c r="R147" i="2"/>
  <c r="P147" i="2"/>
  <c r="BK147" i="2"/>
  <c r="J147" i="2"/>
  <c r="BG147" i="2"/>
  <c r="BI146" i="2"/>
  <c r="BH146" i="2"/>
  <c r="BF146" i="2"/>
  <c r="BE146" i="2"/>
  <c r="T146" i="2"/>
  <c r="R146" i="2"/>
  <c r="P146" i="2"/>
  <c r="BK146" i="2"/>
  <c r="J146" i="2"/>
  <c r="BG146" i="2"/>
  <c r="BI144" i="2"/>
  <c r="BH144" i="2"/>
  <c r="BF144" i="2"/>
  <c r="BE144" i="2"/>
  <c r="T144" i="2"/>
  <c r="R144" i="2"/>
  <c r="P144" i="2"/>
  <c r="BK144" i="2"/>
  <c r="J144" i="2"/>
  <c r="BG144" i="2"/>
  <c r="BI141" i="2"/>
  <c r="BH141" i="2"/>
  <c r="BF141" i="2"/>
  <c r="BE141" i="2"/>
  <c r="T141" i="2"/>
  <c r="T140" i="2"/>
  <c r="R141" i="2"/>
  <c r="R140" i="2"/>
  <c r="P141" i="2"/>
  <c r="P140" i="2"/>
  <c r="BK141" i="2"/>
  <c r="BK140" i="2"/>
  <c r="J140" i="2" s="1"/>
  <c r="J62" i="2" s="1"/>
  <c r="J141" i="2"/>
  <c r="BG141" i="2" s="1"/>
  <c r="BI137" i="2"/>
  <c r="BH137" i="2"/>
  <c r="BF137" i="2"/>
  <c r="BE137" i="2"/>
  <c r="T137" i="2"/>
  <c r="T136" i="2"/>
  <c r="R137" i="2"/>
  <c r="R136" i="2"/>
  <c r="P137" i="2"/>
  <c r="P136" i="2"/>
  <c r="BK137" i="2"/>
  <c r="BK136" i="2"/>
  <c r="J136" i="2" s="1"/>
  <c r="J61" i="2" s="1"/>
  <c r="J137" i="2"/>
  <c r="BG137" i="2" s="1"/>
  <c r="BI134" i="2"/>
  <c r="BH134" i="2"/>
  <c r="BF134" i="2"/>
  <c r="BE134" i="2"/>
  <c r="T134" i="2"/>
  <c r="T133" i="2"/>
  <c r="R134" i="2"/>
  <c r="R133" i="2"/>
  <c r="P134" i="2"/>
  <c r="P133" i="2"/>
  <c r="BK134" i="2"/>
  <c r="BK133" i="2"/>
  <c r="J133" i="2" s="1"/>
  <c r="J60" i="2" s="1"/>
  <c r="J134" i="2"/>
  <c r="BG134" i="2" s="1"/>
  <c r="BI130" i="2"/>
  <c r="BH130" i="2"/>
  <c r="BF130" i="2"/>
  <c r="BE130" i="2"/>
  <c r="T130" i="2"/>
  <c r="R130" i="2"/>
  <c r="P130" i="2"/>
  <c r="BK130" i="2"/>
  <c r="J130" i="2"/>
  <c r="BG130" i="2"/>
  <c r="BI128" i="2"/>
  <c r="BH128" i="2"/>
  <c r="BF128" i="2"/>
  <c r="BE128" i="2"/>
  <c r="T128" i="2"/>
  <c r="R128" i="2"/>
  <c r="P128" i="2"/>
  <c r="BK128" i="2"/>
  <c r="J128" i="2"/>
  <c r="BG128" i="2"/>
  <c r="BI125" i="2"/>
  <c r="BH125" i="2"/>
  <c r="BF125" i="2"/>
  <c r="BE125" i="2"/>
  <c r="T125" i="2"/>
  <c r="T124" i="2"/>
  <c r="R125" i="2"/>
  <c r="R124" i="2"/>
  <c r="P125" i="2"/>
  <c r="P124" i="2"/>
  <c r="BK125" i="2"/>
  <c r="BK124" i="2"/>
  <c r="J124" i="2" s="1"/>
  <c r="J59" i="2" s="1"/>
  <c r="J125" i="2"/>
  <c r="BG125" i="2" s="1"/>
  <c r="BI117" i="2"/>
  <c r="BH117" i="2"/>
  <c r="BF117" i="2"/>
  <c r="BE117" i="2"/>
  <c r="T117" i="2"/>
  <c r="R117" i="2"/>
  <c r="P117" i="2"/>
  <c r="BK117" i="2"/>
  <c r="J117" i="2"/>
  <c r="BG117" i="2"/>
  <c r="BI115" i="2"/>
  <c r="BH115" i="2"/>
  <c r="BF115" i="2"/>
  <c r="BE115" i="2"/>
  <c r="T115" i="2"/>
  <c r="R115" i="2"/>
  <c r="P115" i="2"/>
  <c r="BK115" i="2"/>
  <c r="J115" i="2"/>
  <c r="BG115" i="2"/>
  <c r="BI114" i="2"/>
  <c r="BH114" i="2"/>
  <c r="BF114" i="2"/>
  <c r="BE114" i="2"/>
  <c r="T114" i="2"/>
  <c r="R114" i="2"/>
  <c r="P114" i="2"/>
  <c r="BK114" i="2"/>
  <c r="J114" i="2"/>
  <c r="BG114" i="2"/>
  <c r="BI113" i="2"/>
  <c r="BH113" i="2"/>
  <c r="BF113" i="2"/>
  <c r="BE113" i="2"/>
  <c r="T113" i="2"/>
  <c r="R113" i="2"/>
  <c r="P113" i="2"/>
  <c r="BK113" i="2"/>
  <c r="J113" i="2"/>
  <c r="BG113" i="2"/>
  <c r="BI110" i="2"/>
  <c r="BH110" i="2"/>
  <c r="BF110" i="2"/>
  <c r="BE110" i="2"/>
  <c r="T110" i="2"/>
  <c r="R110" i="2"/>
  <c r="P110" i="2"/>
  <c r="BK110" i="2"/>
  <c r="J110" i="2"/>
  <c r="BG110" i="2"/>
  <c r="BI109" i="2"/>
  <c r="BH109" i="2"/>
  <c r="BF109" i="2"/>
  <c r="BE109" i="2"/>
  <c r="T109" i="2"/>
  <c r="R109" i="2"/>
  <c r="R101" i="2" s="1"/>
  <c r="R100" i="2" s="1"/>
  <c r="P109" i="2"/>
  <c r="BK109" i="2"/>
  <c r="J109" i="2"/>
  <c r="BG109" i="2"/>
  <c r="BI102" i="2"/>
  <c r="F34" i="2"/>
  <c r="BD52" i="1" s="1"/>
  <c r="BD51" i="1" s="1"/>
  <c r="W30" i="1" s="1"/>
  <c r="BH102" i="2"/>
  <c r="F33" i="2" s="1"/>
  <c r="BC52" i="1" s="1"/>
  <c r="BC51" i="1" s="1"/>
  <c r="BF102" i="2"/>
  <c r="J31" i="2"/>
  <c r="AW52" i="1" s="1"/>
  <c r="F31" i="2"/>
  <c r="BA52" i="1" s="1"/>
  <c r="BA51" i="1" s="1"/>
  <c r="BE102" i="2"/>
  <c r="J30" i="2" s="1"/>
  <c r="AV52" i="1" s="1"/>
  <c r="AT52" i="1" s="1"/>
  <c r="T102" i="2"/>
  <c r="T101" i="2"/>
  <c r="T100" i="2" s="1"/>
  <c r="R102" i="2"/>
  <c r="P102" i="2"/>
  <c r="P101" i="2"/>
  <c r="P100" i="2" s="1"/>
  <c r="BK102" i="2"/>
  <c r="BK101" i="2" s="1"/>
  <c r="J102" i="2"/>
  <c r="BG102" i="2" s="1"/>
  <c r="J95" i="2"/>
  <c r="F95" i="2"/>
  <c r="F93" i="2"/>
  <c r="E91" i="2"/>
  <c r="J51" i="2"/>
  <c r="F51" i="2"/>
  <c r="F49" i="2"/>
  <c r="E47" i="2"/>
  <c r="J18" i="2"/>
  <c r="E18" i="2"/>
  <c r="F96" i="2" s="1"/>
  <c r="J17" i="2"/>
  <c r="J12" i="2"/>
  <c r="J93" i="2" s="1"/>
  <c r="E7" i="2"/>
  <c r="E45" i="2" s="1"/>
  <c r="E89" i="2"/>
  <c r="AS51" i="1"/>
  <c r="L47" i="1"/>
  <c r="AM46" i="1"/>
  <c r="L46" i="1"/>
  <c r="AM44" i="1"/>
  <c r="L44" i="1"/>
  <c r="L42" i="1"/>
  <c r="L41" i="1"/>
  <c r="F32" i="2" l="1"/>
  <c r="BB52" i="1" s="1"/>
  <c r="BB51" i="1" s="1"/>
  <c r="W27" i="1"/>
  <c r="AW51" i="1"/>
  <c r="AK27" i="1" s="1"/>
  <c r="R367" i="2"/>
  <c r="R99" i="2" s="1"/>
  <c r="J257" i="2"/>
  <c r="J67" i="2" s="1"/>
  <c r="BK256" i="2"/>
  <c r="J256" i="2" s="1"/>
  <c r="J66" i="2" s="1"/>
  <c r="J370" i="2"/>
  <c r="J79" i="2" s="1"/>
  <c r="BK367" i="2"/>
  <c r="J367" i="2" s="1"/>
  <c r="J77" i="2" s="1"/>
  <c r="W29" i="1"/>
  <c r="AY51" i="1"/>
  <c r="BK100" i="2"/>
  <c r="J101" i="2"/>
  <c r="J58" i="2" s="1"/>
  <c r="P99" i="2"/>
  <c r="AU52" i="1" s="1"/>
  <c r="AU51" i="1" s="1"/>
  <c r="T367" i="2"/>
  <c r="T99" i="2" s="1"/>
  <c r="F30" i="2"/>
  <c r="AZ52" i="1" s="1"/>
  <c r="AZ51" i="1" s="1"/>
  <c r="J49" i="2"/>
  <c r="F52" i="2"/>
  <c r="J100" i="2" l="1"/>
  <c r="J57" i="2" s="1"/>
  <c r="BK99" i="2"/>
  <c r="J99" i="2" s="1"/>
  <c r="AV51" i="1"/>
  <c r="W26" i="1"/>
  <c r="AX51" i="1"/>
  <c r="W28" i="1"/>
  <c r="AK26" i="1" l="1"/>
  <c r="AT51" i="1"/>
  <c r="J56" i="2"/>
  <c r="J27" i="2"/>
  <c r="J36" i="2" l="1"/>
  <c r="AG52" i="1"/>
  <c r="AG51" i="1" l="1"/>
  <c r="AN52" i="1"/>
  <c r="AN51" i="1" l="1"/>
  <c r="AK23" i="1"/>
  <c r="AK32" i="1" s="1"/>
</calcChain>
</file>

<file path=xl/sharedStrings.xml><?xml version="1.0" encoding="utf-8"?>
<sst xmlns="http://schemas.openxmlformats.org/spreadsheetml/2006/main" count="3297" uniqueCount="716">
  <si>
    <t>Export VZ</t>
  </si>
  <si>
    <t>List obsahuje:</t>
  </si>
  <si>
    <t>1) Rekapitulace stavby</t>
  </si>
  <si>
    <t>2) Rekapitulace objektů stavby a soupisů prací</t>
  </si>
  <si>
    <t>3.0</t>
  </si>
  <si>
    <t>ZAMOK</t>
  </si>
  <si>
    <t>False</t>
  </si>
  <si>
    <t>{2440a221-d12a-47b7-a967-f365b278c03f}</t>
  </si>
  <si>
    <t>0,01</t>
  </si>
  <si>
    <t>21</t>
  </si>
  <si>
    <t>15</t>
  </si>
  <si>
    <t>REKAPITULACE STAVBY</t>
  </si>
  <si>
    <t>v ---  níže se nacházejí doplnkové a pomocné údaje k sestavám  --- v</t>
  </si>
  <si>
    <t>Návod na vyplnění</t>
  </si>
  <si>
    <t>0,001</t>
  </si>
  <si>
    <t>Kód:</t>
  </si>
  <si>
    <t>65418068</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</si>
  <si>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</si>
  <si>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</si>
  <si>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Rekonstrukce budovy OŘ Tragerova ul, ČB - II. Etapa</t>
  </si>
  <si>
    <t>KSO:</t>
  </si>
  <si>
    <t/>
  </si>
  <si>
    <t>CC-CZ:</t>
  </si>
  <si>
    <t>Místo:</t>
  </si>
  <si>
    <t xml:space="preserve"> </t>
  </si>
  <si>
    <t>Datum:</t>
  </si>
  <si>
    <t>4.4.2018</t>
  </si>
  <si>
    <t>Zadavatel:</t>
  </si>
  <si>
    <t>IČ:</t>
  </si>
  <si>
    <t>DIČ:</t>
  </si>
  <si>
    <t>Uchazeč:</t>
  </si>
  <si>
    <t>Vyplň údaj</t>
  </si>
  <si>
    <t>Projektant:</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</si>
  <si>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</si>
  <si>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</si>
  <si>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</si>
  <si>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</si>
  <si>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</si>
  <si>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</si>
  <si>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</si>
  <si>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</si>
  <si>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</si>
  <si>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</si>
  <si>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</si>
  <si>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</si>
  <si>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</si>
  <si>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</si>
  <si>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</si>
  <si>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</si>
  <si>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</si>
  <si>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</si>
  <si>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</si>
  <si>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</si>
  <si>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</si>
  <si>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</si>
  <si>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</si>
  <si>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</si>
  <si>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</si>
  <si>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</si>
  <si>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</si>
  <si>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</si>
  <si>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</si>
  <si>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</si>
  <si>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</si>
  <si>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</si>
  <si>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</si>
  <si>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</si>
  <si>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</si>
  <si>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</si>
  <si>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</si>
  <si>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</si>
  <si>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</si>
  <si>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</si>
  <si>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</si>
  <si>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Rekonstrukce budovy OR Tragerova ul, ČB - II. Etapa</t>
  </si>
  <si>
    <t>STA</t>
  </si>
  <si>
    <t>1</t>
  </si>
  <si>
    <t>{191b8c28-4d93-468b-874f-cab6e83fa87c}</t>
  </si>
  <si>
    <t>2</t>
  </si>
  <si>
    <t>1) Krycí list soupisu</t>
  </si>
  <si>
    <t>2) Rekapitulace</t>
  </si>
  <si>
    <t>3) Soupis prací</t>
  </si>
  <si>
    <t>Zpět na list:</t>
  </si>
  <si>
    <t>Rekapitulace stavby</t>
  </si>
  <si>
    <t>KRYCÍ LIST SOUPISU</t>
  </si>
  <si>
    <t>Objekt:</t>
  </si>
  <si>
    <t>65418068 - Rekonstrukce budovy OR Tragerova ul, ČB - II. Etapa</t>
  </si>
  <si>
    <t>ul. A. Trägera 2849/90, České Budějovice</t>
  </si>
  <si>
    <t>Správa železniční dopravní cesty, s.o</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</si>
  <si>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</si>
  <si>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</si>
  <si>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</si>
  <si>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</si>
  <si>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</si>
  <si>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</si>
  <si>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</si>
  <si>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</si>
  <si>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</si>
  <si>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</si>
  <si>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</si>
  <si>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</si>
  <si>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</si>
  <si>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</si>
  <si>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</si>
  <si>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712 -  Povlakové krytiny</t>
  </si>
  <si>
    <t xml:space="preserve">    713 -  Izolace tepelné</t>
  </si>
  <si>
    <t xml:space="preserve">    721 -  Zdravotechnika</t>
  </si>
  <si>
    <t xml:space="preserve">    741 -  Elektroinstalace</t>
  </si>
  <si>
    <t xml:space="preserve">    742 -  Elektroinstalace</t>
  </si>
  <si>
    <t xml:space="preserve">    764 -  Konstrukce klempířské</t>
  </si>
  <si>
    <t xml:space="preserve">    767 -  Konstrukce zámečnické</t>
  </si>
  <si>
    <t xml:space="preserve">    783 -  Dokončovací práce</t>
  </si>
  <si>
    <t xml:space="preserve">    786 -  Dokončovací práce</t>
  </si>
  <si>
    <t>HZS -  Hodinové zúčtovací sazby</t>
  </si>
  <si>
    <t>VRN -  Vedlejší rozpočtové náklady</t>
  </si>
  <si>
    <t xml:space="preserve">    VRN1 -  Průzkumné, geodetické a projektové práce</t>
  </si>
  <si>
    <t xml:space="preserve">    VRN4 -  Inženýrská činnost</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</si>
  <si>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</si>
  <si>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</si>
  <si>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</si>
  <si>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</si>
  <si>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</si>
  <si>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</si>
  <si>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</si>
  <si>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</si>
  <si>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</si>
  <si>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</si>
  <si>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</si>
  <si>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</si>
  <si>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</si>
  <si>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</si>
  <si>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</si>
  <si>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 xml:space="preserve"> Práce a dodávky HSV</t>
  </si>
  <si>
    <t>ROZPOCET</t>
  </si>
  <si>
    <t xml:space="preserve"> Zemní práce</t>
  </si>
  <si>
    <t>K</t>
  </si>
  <si>
    <t>132201101</t>
  </si>
  <si>
    <t>Hloubení rýh š do 600 mm v hornině tř. 3 objemu do 100 m3</t>
  </si>
  <si>
    <t>m3</t>
  </si>
  <si>
    <t>4</t>
  </si>
  <si>
    <t>-193515359</t>
  </si>
  <si>
    <t>VV</t>
  </si>
  <si>
    <t>RÝHA PRO ZATAŽENÍ KZS - SOKL</t>
  </si>
  <si>
    <t>15,94*0,6*0,5*2</t>
  </si>
  <si>
    <t>43*0,6*0,5*2</t>
  </si>
  <si>
    <t>RÝHA HROMOSVOD</t>
  </si>
  <si>
    <t>(2*50+2*20)*0,6*1 + 3,5*0,6*1*6</t>
  </si>
  <si>
    <t>Součet</t>
  </si>
  <si>
    <t>132201109</t>
  </si>
  <si>
    <t>Příplatek za lepivost k hloubení rýh š do 600 mm v hornině tř. 3</t>
  </si>
  <si>
    <t>-94805259</t>
  </si>
  <si>
    <t>3</t>
  </si>
  <si>
    <t>162701105</t>
  </si>
  <si>
    <t>Vodorovné přemístění do 10000 m výkopku/sypaniny z horniny tř. 1 až 4</t>
  </si>
  <si>
    <t>-1487325106</t>
  </si>
  <si>
    <t>131,964-127,249</t>
  </si>
  <si>
    <t>167101101</t>
  </si>
  <si>
    <t>Nakládání výkopku z hornin tř. 1 až 4 do 100 m3</t>
  </si>
  <si>
    <t>661853735</t>
  </si>
  <si>
    <t>5</t>
  </si>
  <si>
    <t>171201201</t>
  </si>
  <si>
    <t>Uložení sypaniny na skládky</t>
  </si>
  <si>
    <t>1150454278</t>
  </si>
  <si>
    <t>6</t>
  </si>
  <si>
    <t>171201211</t>
  </si>
  <si>
    <t>Poplatek za uložení odpadu ze sypaniny na skládce (skládkovné)</t>
  </si>
  <si>
    <t>t</t>
  </si>
  <si>
    <t>-320230770</t>
  </si>
  <si>
    <t>4,715*2</t>
  </si>
  <si>
    <t>7</t>
  </si>
  <si>
    <t>174101101</t>
  </si>
  <si>
    <t>Zásyp jam, šachet rýh nebo kolem objektů sypaninou se zhutněním</t>
  </si>
  <si>
    <t>-1345304843</t>
  </si>
  <si>
    <t>ZPĚTNÝ ZÁSYP RÝHY PRO SOKL</t>
  </si>
  <si>
    <t>15,94*0,52*0,5*2</t>
  </si>
  <si>
    <t>43*0,52*0,5*2</t>
  </si>
  <si>
    <t xml:space="preserve"> Zakládání</t>
  </si>
  <si>
    <t>8</t>
  </si>
  <si>
    <t>273313611</t>
  </si>
  <si>
    <t>Základové desky z betonu tř. C 16/20</t>
  </si>
  <si>
    <t>-308478479</t>
  </si>
  <si>
    <t>NÁJEZD KE GARÁŽÍM</t>
  </si>
  <si>
    <t>11*0,27*2,5/2</t>
  </si>
  <si>
    <t>9</t>
  </si>
  <si>
    <t>275313511</t>
  </si>
  <si>
    <t>Základové patky z betonu tř. C 12/15</t>
  </si>
  <si>
    <t>109080761</t>
  </si>
  <si>
    <t>36*0,5*0,5*0,5+10*0,5*0,5*0,75"STŘECHA-záchytný systém,klima jetnotky,hromosvod"</t>
  </si>
  <si>
    <t>10</t>
  </si>
  <si>
    <t>273351121</t>
  </si>
  <si>
    <t>Zřízení bednění základových desek</t>
  </si>
  <si>
    <t>m2</t>
  </si>
  <si>
    <t>469108218</t>
  </si>
  <si>
    <t>0,27*2,5</t>
  </si>
  <si>
    <t xml:space="preserve"> Svislé a kompletní konstrukce</t>
  </si>
  <si>
    <t>11</t>
  </si>
  <si>
    <t>314231116</t>
  </si>
  <si>
    <t>Zdivo komínů a ventilací z cihel dl 290 mm pevnosti P 15 na MC 10</t>
  </si>
  <si>
    <t>-152348809</t>
  </si>
  <si>
    <t>(1,1*2+3,56)*0,3*1</t>
  </si>
  <si>
    <t xml:space="preserve"> Vodorovné konstrukce</t>
  </si>
  <si>
    <t>12</t>
  </si>
  <si>
    <t>444141521</t>
  </si>
  <si>
    <t>Střešní konstrukce ze střešních pórobetonových panelů spojených na P+D tl 200 mm dl do 1500 mm</t>
  </si>
  <si>
    <t>-1072875953</t>
  </si>
  <si>
    <t>STARÁ KLIMATIZACE</t>
  </si>
  <si>
    <t>1,44</t>
  </si>
  <si>
    <t xml:space="preserve"> Úpravy povrchů, podlahy a osazování výplní</t>
  </si>
  <si>
    <t>13</t>
  </si>
  <si>
    <t>622142001</t>
  </si>
  <si>
    <t>Potažení vnějších stěn sklovláknitým pletivem vtlačeným do tenkovrstvé hmoty</t>
  </si>
  <si>
    <t>1404761654</t>
  </si>
  <si>
    <t>KOMÍN BEZ IZOLANTU</t>
  </si>
  <si>
    <t>3,56*12,5+2*1*3,5</t>
  </si>
  <si>
    <t>14</t>
  </si>
  <si>
    <t>622143001</t>
  </si>
  <si>
    <t>Montáž omítkových plastových nebo pozinkovaných soklových profilů</t>
  </si>
  <si>
    <t>m</t>
  </si>
  <si>
    <t>990406060</t>
  </si>
  <si>
    <t>(15,99+42,99)*2</t>
  </si>
  <si>
    <t>M</t>
  </si>
  <si>
    <t>59051638</t>
  </si>
  <si>
    <t>lišta zakládací pro telpelně izolační desky do roviny 163 mm tl.1,0mm</t>
  </si>
  <si>
    <t>800511528</t>
  </si>
  <si>
    <t>16</t>
  </si>
  <si>
    <t>590516638.1</t>
  </si>
  <si>
    <t>PVC LTO lišta k zakládací liště pro tepelně izolační desky</t>
  </si>
  <si>
    <t>-1143246419</t>
  </si>
  <si>
    <t>17</t>
  </si>
  <si>
    <t>622143003</t>
  </si>
  <si>
    <t>Montáž omítkových plastových nebo pozinkovaných rohových profilů s tkaninou</t>
  </si>
  <si>
    <t>1260012255</t>
  </si>
  <si>
    <t>12,54*8"rohy budovy+komín"</t>
  </si>
  <si>
    <t>25*4*2,4+2*3,32+2*2+2*1,5+2*1,2+4*1,5+2*2,4+2*1,9+2*2,35"3.N.P"</t>
  </si>
  <si>
    <t>26*(2*1,8+2*2,4)+2*2,95+2*2+2*1,5+2*1,2+2*1,5+2*2,4+2*(2*1,7+2*1,2)+2*1,79+2*2,25"2.N.P"</t>
  </si>
  <si>
    <t>4*2,7+2*4,5+2*1,5+2*2+2*1,5+2*1,2+10*(2*1,5+2*2,4)+4*2,5+2*2,4+2*2,46+1,45+2*1,8+2*2,4+3*(2*1,8+2*2,4)+2*2,1+2,385+2*(2*1+2*0,56)+2*2+1,05+2*2+1"1.NP"</t>
  </si>
  <si>
    <t xml:space="preserve">Součet </t>
  </si>
  <si>
    <t>18</t>
  </si>
  <si>
    <t>590514820</t>
  </si>
  <si>
    <t>lišta rohová Al ,10/15 cm s tkaninou bal. 2,5 m</t>
  </si>
  <si>
    <t>2056599300</t>
  </si>
  <si>
    <t>19</t>
  </si>
  <si>
    <t>622143004</t>
  </si>
  <si>
    <t>Montáž omítkových samolepících začišťovacích profilů (APU lišt)</t>
  </si>
  <si>
    <t>221497576</t>
  </si>
  <si>
    <t>25*2*2,4+25*2,4+2*3,32+2+2*1,5+1,2+4*1,5+2*2,4+2*1,9+2,35"3N.P"</t>
  </si>
  <si>
    <t>26*2*1,8+26*2,4+2*2,95+2+2*1,5+1,2+2*1,5+2,4+4*1,7+1,2+2*1,2+2*1,79+2,25"2N.P"</t>
  </si>
  <si>
    <t>4*2,7+2*4,5+2*1,5+2+2*1,5+1,2+2*10*1,5+10*2,4+4*2,5+2*2,4+2*2,46+1,45+2*1,19+2,4+6*1,8+3*2,4+2*2,1+2,385+2*1+0,55+2*2+1,05+2*1+0,56+2*2+1,1"1.N.P"</t>
  </si>
  <si>
    <t>Součet-459,096původní</t>
  </si>
  <si>
    <t>20</t>
  </si>
  <si>
    <t>590514760</t>
  </si>
  <si>
    <t>profil okenní začišťovací s tkaninou -Thermospoj 9 mm/2,4 m</t>
  </si>
  <si>
    <t>319006785</t>
  </si>
  <si>
    <t>622211011</t>
  </si>
  <si>
    <t>Montáž kontaktního zateplení vnějších stěn z polystyrénových desek tl do 80 mm</t>
  </si>
  <si>
    <t>-1101314178</t>
  </si>
  <si>
    <t>P</t>
  </si>
  <si>
    <t>Poznámka k položce:
Montáž kontaktního zateplení  z polystyrenových desek nebo z kombinovaných desek na vnější stěny, tloušťky desek 80 mm.Základní 2 vrstvy - musí být použit minerální tmel, pojený cementem a vápnem, vyztužený uhlíkovými vlákny. Mechanická odolnost vnějšího souvrství v rázové zkoušce  60 J v tl. 8 mm s dvojitou výztužovou tkaninou, odolnost krupobití ve třídě HW 5 v tl základní vrstvy 5 mm.  Tloušťka první vrstvy po vyrovnání podkladu minimálně 5 mm.
Do základní vrstvy - potažení bude použita armovací síťovina ze skelných vláken s úpravou proti posunutí, odolná proti alkáliím. Rozměry ok maximálně 4x4mm. Hmotnost ve vztahu k ploše: 165 g/m2 ± 5 % podle normy DIN 53854. Výchozí pevnost v tahu: (po osnově a po útku) 1750 N / 5 cm.
 Tloušťka druhé vrstvy po vyrovnání podkladu minimálně 3 mm.
Do základní vrstvy - potažení bude použita armovací síťovina ze skelných vláken s úpravou proti posunutí, odolná proti alkáliím. Rozměry ok maximálně 4x4mm. Hmotnost ve vztahu k ploše: 165 g/m2 ± 5 % podle normy DIN 53854. Výchozí pevnost v tahu: (po osnově a po útku) 1750 N / 5 cm.Druhá vrstva</t>
  </si>
  <si>
    <t>SOKL</t>
  </si>
  <si>
    <t>43*0,5*2</t>
  </si>
  <si>
    <t>15,94*0,5*2</t>
  </si>
  <si>
    <t>22</t>
  </si>
  <si>
    <t>283763710</t>
  </si>
  <si>
    <t>deska z extrudovaného polystyrénu URSA XPS III - (S,G,NF,) - 1250 x 600 x 80 mm</t>
  </si>
  <si>
    <t>-1535342242</t>
  </si>
  <si>
    <t>23</t>
  </si>
  <si>
    <t>622R002</t>
  </si>
  <si>
    <t>Montáž kontaktního zateplení vnějších stěn z polystyrénových desek tl do 160 mm</t>
  </si>
  <si>
    <t>1397651785</t>
  </si>
  <si>
    <t>Poznámka k položce:
Montáž kontaktního zateplení  z polystyrenových desek nebo z kombinovaných desek na vnější stěny, tloušťky desek 160 mm.Základní vrstva - musí být použit minerální tmel, pojený cementem a vápnem, vyztužený uhlíkovými vlákny. Mechanická odolnost vnějšího souvrství v rázové zkoušce alespoň 20J, odolnost krupobití ve třídě HW 4. Tloušťka vrstvy po vyrovnání podkladu minimálně 3 mm
Do základní vrstvy - potažení bude použita armovací síťovina ze skelných vláken s úpravou proti posunutí, odolná proti alkáliím. Rozměry ok maximálně 4x4mm. Hmotnost ve vztahu k ploše: 165 g/m2 ± 5 % podle normy DIN 53854. Výchozí pevnost v tahu: (po osnově a po útku) 1750 N / 5 cm.</t>
  </si>
  <si>
    <t>12,5*43*2+12,5*16*2"celková plocha"</t>
  </si>
  <si>
    <t>-(12,15*2+1,8+3,6+3,6+3,6+3,6+3,6+3,6+3,6+3,6+6*2+3,6+3,6+3,6+2,88+4,32+4,32+4,32+5+0,55+2+0,56+2,2)"otvory 1.N.P"</t>
  </si>
  <si>
    <t>-(4,32*4+6+1,8+3,6*2+2,04*2+4,32*21+4,03)"otvory 2.N.P"</t>
  </si>
  <si>
    <t>-(5,76*4+6,64+1,8+3,6*2+5,76*21+4,47)"otvory 3.N.P"</t>
  </si>
  <si>
    <t>-0,99*2*(43+16)"PRUH Z MINERÁLNÍ VATY"</t>
  </si>
  <si>
    <t>24</t>
  </si>
  <si>
    <t>283R001</t>
  </si>
  <si>
    <t>deska EPS 035 WDW fasádní λ=0,033 tl 160mm</t>
  </si>
  <si>
    <t>-58288927</t>
  </si>
  <si>
    <t>Poznámka k položce:
deska EPS 035 WDW fasádní, dvoubarevná s příměsí gryfitu λ=0,033 tl 160mm, třída hořlavosti C1</t>
  </si>
  <si>
    <t>25</t>
  </si>
  <si>
    <t>622212051</t>
  </si>
  <si>
    <t>Montáž kontaktního zateplení vnějšího ostění hl. špalety do 400 mm z polystyrenu tl do 40 mm</t>
  </si>
  <si>
    <t>-464122123</t>
  </si>
  <si>
    <t>26</t>
  </si>
  <si>
    <t>28376072</t>
  </si>
  <si>
    <t>deska EPS grafitová fasadní  λ=0,031  tl 40mm</t>
  </si>
  <si>
    <t>2133492051</t>
  </si>
  <si>
    <t>27</t>
  </si>
  <si>
    <t>622221121</t>
  </si>
  <si>
    <t>Montáž kontaktního zateplení vnějších stěn z minerální vlny s kolmou orientací tl do 120 mm</t>
  </si>
  <si>
    <t>-695439084</t>
  </si>
  <si>
    <t>KOMÍN</t>
  </si>
  <si>
    <t>10*2</t>
  </si>
  <si>
    <t>28</t>
  </si>
  <si>
    <t>63151513</t>
  </si>
  <si>
    <t>deska izolační minerální kontaktních fasád kolmé vlákno λ=0,041 tl 100mm</t>
  </si>
  <si>
    <t>-90374920</t>
  </si>
  <si>
    <t>29</t>
  </si>
  <si>
    <t>622221131</t>
  </si>
  <si>
    <t>Montáž kontaktního zateplení vnějších stěn z minerální vlny s kolmou orientací tl do 160 mm</t>
  </si>
  <si>
    <t>1989041592</t>
  </si>
  <si>
    <t>0,99*2*(43+16)"ZAKLÁDACÍ PRUH Z MINERÁLNÍ VATY"</t>
  </si>
  <si>
    <t>30</t>
  </si>
  <si>
    <t>631515330</t>
  </si>
  <si>
    <t>deska minerální izolační ISOVER NF 333 tl. 160 mm</t>
  </si>
  <si>
    <t>-1362526738</t>
  </si>
  <si>
    <t>31</t>
  </si>
  <si>
    <t>622335112</t>
  </si>
  <si>
    <t>Oprava cementové štukové omítky vnějších stěn v rozsahu do 30%</t>
  </si>
  <si>
    <t>393086441</t>
  </si>
  <si>
    <t>32</t>
  </si>
  <si>
    <t>622511111</t>
  </si>
  <si>
    <t>Tenkovrstvá akrylátová mozaiková střednězrnná omítka včetně penetrace vnějších stěn</t>
  </si>
  <si>
    <t>-2120482800</t>
  </si>
  <si>
    <t>VIDITELNÁ ČÁST SOKLU - MARMOLIT</t>
  </si>
  <si>
    <t>42,99*0,3</t>
  </si>
  <si>
    <t>15,94*0,4*2</t>
  </si>
  <si>
    <t>33</t>
  </si>
  <si>
    <t>622R001</t>
  </si>
  <si>
    <t>Tenkovrstvá silikonová zrnitá omítka tl. 2,0 mm včetně penetrace vnějších stěn</t>
  </si>
  <si>
    <t>400951888</t>
  </si>
  <si>
    <t>Poznámka k položce:
Omítka tenkovrstvá silikonová vnějších ploch  probarvená, včetně penetrace podkladu zrnitá, tloušťky 2,0 mm stěn.Omítka musí obsahovat uhlíková vlákna, která zabraňující vzniku mikrotrhlin, musí mít vysokou difuzní schopnost, být vysoce vodoodpudivá (výrazný perličkový efekt) a být vysoce stálobarevná. Aktivní samočisticí efekt a zvýšená dlouhodobá ochrana proti primárnímu napadení mikroorganismy (řasami a houbami) bude zajištěna pomocí fotokatalýzy. Prodyšnost pro vodní páry V1-vysoká, nasákavost W3-nízká, přilnavost &gt;= 0,3 MPa.</t>
  </si>
  <si>
    <t>1075,930"plocha"</t>
  </si>
  <si>
    <t>2*12,5"boky komínu"</t>
  </si>
  <si>
    <t>548,315*0,28"ostění"</t>
  </si>
  <si>
    <t>34</t>
  </si>
  <si>
    <t>623331121</t>
  </si>
  <si>
    <t>Cementová omítka hladká jednovrstvá vnějších pilířů nebo sloupů nanášená ručně</t>
  </si>
  <si>
    <t>-1530038283</t>
  </si>
  <si>
    <t>VENTILAČNÍ ŠACHTY</t>
  </si>
  <si>
    <t>6,63</t>
  </si>
  <si>
    <t>35</t>
  </si>
  <si>
    <t>623511111</t>
  </si>
  <si>
    <t>Tenkovrstvá akrylátová mozaiková střednězrnná omítka včetně penetrace vnějších pilířů nebo sloupů</t>
  </si>
  <si>
    <t>1891776700</t>
  </si>
  <si>
    <t>36</t>
  </si>
  <si>
    <t>629135102</t>
  </si>
  <si>
    <t>Vyrovnávací vrstva pod klempířské prvky z MC š do 300 mm</t>
  </si>
  <si>
    <t>995674029</t>
  </si>
  <si>
    <t>37</t>
  </si>
  <si>
    <t>629991012</t>
  </si>
  <si>
    <t>Zakrytí výplní otvorů fólií přilepenou na začišťovací lišty</t>
  </si>
  <si>
    <t>-275570076</t>
  </si>
  <si>
    <t>2*2,7*4,5+1,5*2+1,2*1,5+10*1,5*2,4+2*2,4*2,5+2,46*1,45+1,19*2,4+3*1,8*2,4+2,1*2,385+2*0,55*1+2*1,1"1.N.P"</t>
  </si>
  <si>
    <t>26*1,8*2,4+2,95*2+1,2*1,5+2*1,2*1,7+1,79*2,25"2.N.P"</t>
  </si>
  <si>
    <t>25*2,4*2,4+3,32*2+1,5*1,2+2*2,4*1,5+1,9*2,35"3.N.P"</t>
  </si>
  <si>
    <t>38</t>
  </si>
  <si>
    <t>62999101R</t>
  </si>
  <si>
    <t>Oprava vnějšího schodiště - specifikace dle PD</t>
  </si>
  <si>
    <t>soubor</t>
  </si>
  <si>
    <t>2019279618</t>
  </si>
  <si>
    <t>39</t>
  </si>
  <si>
    <t>629995101</t>
  </si>
  <si>
    <t>Očištění vnějších ploch tlakovou vodou</t>
  </si>
  <si>
    <t>859056773</t>
  </si>
  <si>
    <t>40</t>
  </si>
  <si>
    <t>644941112</t>
  </si>
  <si>
    <t>Osazování ventilačních mřížek velikosti do 300 x 300 mm</t>
  </si>
  <si>
    <t>kus</t>
  </si>
  <si>
    <t>-1912430863</t>
  </si>
  <si>
    <t>3*6</t>
  </si>
  <si>
    <t>41</t>
  </si>
  <si>
    <t>55341426</t>
  </si>
  <si>
    <t>mřížka větrací nerezová 200 x 200 se síťovinou</t>
  </si>
  <si>
    <t>-1322702786</t>
  </si>
  <si>
    <t xml:space="preserve"> Ostatní konstrukce a práce, bourání</t>
  </si>
  <si>
    <t>42</t>
  </si>
  <si>
    <t>919735124</t>
  </si>
  <si>
    <t>Řezání stávajícího betonového krytu hl do 200 mm</t>
  </si>
  <si>
    <t>1128704643</t>
  </si>
  <si>
    <t>HROMOSVOD-napojení</t>
  </si>
  <si>
    <t>5*3</t>
  </si>
  <si>
    <t>50+2*20</t>
  </si>
  <si>
    <t>43</t>
  </si>
  <si>
    <t>941111122</t>
  </si>
  <si>
    <t>Montáž lešení řadového trubkového lehkého s podlahami zatížení do 200 kg/m2 š do 1,2 m v do 25 m</t>
  </si>
  <si>
    <t>1426824281</t>
  </si>
  <si>
    <t>44*13,5*2</t>
  </si>
  <si>
    <t>16,5*13,5*2</t>
  </si>
  <si>
    <t>44</t>
  </si>
  <si>
    <t>941111222</t>
  </si>
  <si>
    <t>Příplatek k lešení řadovému trubkovému lehkému s podlahami š 1,2 m v 25 m za první a ZKD den použití</t>
  </si>
  <si>
    <t>-1790179539</t>
  </si>
  <si>
    <t>45</t>
  </si>
  <si>
    <t>941111822</t>
  </si>
  <si>
    <t>Demontáž lešení řadového trubkového lehkého s podlahami zatížení do 200 kg/m2 š do 1,2 m v do 25 m</t>
  </si>
  <si>
    <t>-1729023574</t>
  </si>
  <si>
    <t>46</t>
  </si>
  <si>
    <t>944511111</t>
  </si>
  <si>
    <t>Montáž ochranné sítě z textilie z umělých vláken</t>
  </si>
  <si>
    <t>2025281631</t>
  </si>
  <si>
    <t>SOUSEDNÍ POZEMEK</t>
  </si>
  <si>
    <t>16,5*13,5</t>
  </si>
  <si>
    <t>47</t>
  </si>
  <si>
    <t>944511211</t>
  </si>
  <si>
    <t>Příplatek k ochranné síti za první a ZKD den použití</t>
  </si>
  <si>
    <t>-335396595</t>
  </si>
  <si>
    <t>48</t>
  </si>
  <si>
    <t>944511811</t>
  </si>
  <si>
    <t>Demontáž ochranné sítě z textilie z umělých vláken</t>
  </si>
  <si>
    <t>1075676732</t>
  </si>
  <si>
    <t>49</t>
  </si>
  <si>
    <t>953841194</t>
  </si>
  <si>
    <t>Příplatek ke komínovému nástavci nerezovému D 300 mm za ukončení komínovou stříškou</t>
  </si>
  <si>
    <t>747037772</t>
  </si>
  <si>
    <t>50</t>
  </si>
  <si>
    <t>962032641</t>
  </si>
  <si>
    <t>Bourání zdiva komínového nad střechou z cihel na MC</t>
  </si>
  <si>
    <t>-1137796504</t>
  </si>
  <si>
    <t>51</t>
  </si>
  <si>
    <t>977151123</t>
  </si>
  <si>
    <t>Jádrové vrty diamantovými korunkami do D 150 mm do stavebních materiálů</t>
  </si>
  <si>
    <t>2007348012</t>
  </si>
  <si>
    <t>3*0,5</t>
  </si>
  <si>
    <t>52</t>
  </si>
  <si>
    <t>978015331</t>
  </si>
  <si>
    <t>Otlučení vnější vápenné nebo vápenocementové vnější omítky stupně členitosti 1 a 2 rozsahu do 20%</t>
  </si>
  <si>
    <t>-673600030</t>
  </si>
  <si>
    <t>53</t>
  </si>
  <si>
    <t>978036191</t>
  </si>
  <si>
    <t>Otlučení (osekání) cementových omítek vnějších ploch v rozsahu do 100 %</t>
  </si>
  <si>
    <t>-1894213663</t>
  </si>
  <si>
    <t>VEVTILAČNÍ ŠACHTY</t>
  </si>
  <si>
    <t>3*0,65*(2*0,5+2*1,2)</t>
  </si>
  <si>
    <t>54</t>
  </si>
  <si>
    <t>981511112</t>
  </si>
  <si>
    <t>Demolice konstrukcí objektů zděných na MC postupným rozebíráním</t>
  </si>
  <si>
    <t>1639406123</t>
  </si>
  <si>
    <t>STARÝ KLIMATIZAČNÍ PROSTUP</t>
  </si>
  <si>
    <t>0,2*1*4*1,2</t>
  </si>
  <si>
    <t>55</t>
  </si>
  <si>
    <t>981511114</t>
  </si>
  <si>
    <t>Demolice konstrukcí objektů z betonu železového postupným rozebíráním-MARKÝZY</t>
  </si>
  <si>
    <t>-1839431276</t>
  </si>
  <si>
    <t>STÁVAJÍCÍ MAZKÝZY</t>
  </si>
  <si>
    <t>0,25*0,6*(10,5+3,5+2,5+7)</t>
  </si>
  <si>
    <t>997</t>
  </si>
  <si>
    <t xml:space="preserve"> Přesun sutě</t>
  </si>
  <si>
    <t>56</t>
  </si>
  <si>
    <t>997013154</t>
  </si>
  <si>
    <t>Vnitrostaveništní doprava suti a vybouraných hmot pro budovy v do 15 m s omezením mechanizace</t>
  </si>
  <si>
    <t>-831290617</t>
  </si>
  <si>
    <t>57</t>
  </si>
  <si>
    <t>997013509</t>
  </si>
  <si>
    <t>Příplatek k odvozu suti a vybouraných hmot na skládku ZKD 1 km přes 1 km</t>
  </si>
  <si>
    <t>-1891169258</t>
  </si>
  <si>
    <t>58</t>
  </si>
  <si>
    <t>997013511</t>
  </si>
  <si>
    <t>Odvoz suti a vybouraných hmot z meziskládky na skládku do 1 km s naložením a se složením</t>
  </si>
  <si>
    <t>-1912729020</t>
  </si>
  <si>
    <t>59</t>
  </si>
  <si>
    <t>997013831</t>
  </si>
  <si>
    <t>Poplatek za uložení stavebního směsného odpadu na skládce (skládkovné)</t>
  </si>
  <si>
    <t>39988238</t>
  </si>
  <si>
    <t>998</t>
  </si>
  <si>
    <t xml:space="preserve"> Přesun hmot</t>
  </si>
  <si>
    <t>60</t>
  </si>
  <si>
    <t>998011002</t>
  </si>
  <si>
    <t>Přesun hmot pro budovy zděné v do 12 m</t>
  </si>
  <si>
    <t>-636078779</t>
  </si>
  <si>
    <t>PSV</t>
  </si>
  <si>
    <t xml:space="preserve"> Práce a dodávky PSV</t>
  </si>
  <si>
    <t>712</t>
  </si>
  <si>
    <t xml:space="preserve"> Povlakové krytiny</t>
  </si>
  <si>
    <t>61</t>
  </si>
  <si>
    <t>712300832</t>
  </si>
  <si>
    <t>Odstranění povlakové krytiny střech do 10° dvouvrstvé</t>
  </si>
  <si>
    <t>1120723316</t>
  </si>
  <si>
    <t>62</t>
  </si>
  <si>
    <t>712311101</t>
  </si>
  <si>
    <t>Provedení povlakové krytiny střech do 10° za studena lakem penetračním nebo asfaltovým</t>
  </si>
  <si>
    <t>1299518591</t>
  </si>
  <si>
    <t>NOVÁ STŘECHA</t>
  </si>
  <si>
    <t>15,5*42,5</t>
  </si>
  <si>
    <t>63</t>
  </si>
  <si>
    <t>11163150</t>
  </si>
  <si>
    <t>lak asfaltový penetrační</t>
  </si>
  <si>
    <t>-1428505305</t>
  </si>
  <si>
    <t>64</t>
  </si>
  <si>
    <t>712331101</t>
  </si>
  <si>
    <t>Provedení povlakové krytiny střech do 10° podkladní vrstvy pásy na sucho AIP nebo NAIP</t>
  </si>
  <si>
    <t>-624647785</t>
  </si>
  <si>
    <t>65</t>
  </si>
  <si>
    <t>62833159</t>
  </si>
  <si>
    <t>pás těžký asfaltovaný G 200 S40</t>
  </si>
  <si>
    <t>1244143616</t>
  </si>
  <si>
    <t>66</t>
  </si>
  <si>
    <t>712341559</t>
  </si>
  <si>
    <t>Provedení povlakové krytiny střech do 10° pásy NAIP přitavením v plné ploše</t>
  </si>
  <si>
    <t>-1382861942</t>
  </si>
  <si>
    <t>67</t>
  </si>
  <si>
    <t>62852255</t>
  </si>
  <si>
    <t>pásy s modifikovaným asfaltem tl. 4,2 mm vložka polyesterové rouno šedý minerální hrubozrnný posyp</t>
  </si>
  <si>
    <t>1408306496</t>
  </si>
  <si>
    <t>68</t>
  </si>
  <si>
    <t>998712102</t>
  </si>
  <si>
    <t>Přesun hmot tonážní tonážní pro krytiny povlakové v objektech v do 12 m</t>
  </si>
  <si>
    <t>-1848165061</t>
  </si>
  <si>
    <t>713</t>
  </si>
  <si>
    <t xml:space="preserve"> Izolace tepelné</t>
  </si>
  <si>
    <t>69</t>
  </si>
  <si>
    <t>713141131</t>
  </si>
  <si>
    <t>Montáž izolace tepelné střech plochých lepené za studena 1 vrstva rohoží, pásů, dílců, desek</t>
  </si>
  <si>
    <t>-1697640188</t>
  </si>
  <si>
    <t>70</t>
  </si>
  <si>
    <t>283723200</t>
  </si>
  <si>
    <t>deska z pěnového polystyrenu EPS 100 S 1000 x 500 x 180 mm</t>
  </si>
  <si>
    <t>883400766</t>
  </si>
  <si>
    <t>71</t>
  </si>
  <si>
    <t>713141161</t>
  </si>
  <si>
    <t>Montáž izolace tepelné střech plochých tl do 130 mm šrouby vnitřní pole, budova v do 20 m</t>
  </si>
  <si>
    <t>-484464060</t>
  </si>
  <si>
    <t>DODATEČNÉ UCHYCENÍ IZOLACE ÚŽLABÍ</t>
  </si>
  <si>
    <t>42*1,2</t>
  </si>
  <si>
    <t>72</t>
  </si>
  <si>
    <t>59051223</t>
  </si>
  <si>
    <t>hmoždinka talířová PE zapouštěcí s ETA zátkou pro beton a zdivo 8x60 x 395</t>
  </si>
  <si>
    <t>-1489899067</t>
  </si>
  <si>
    <t>73</t>
  </si>
  <si>
    <t>713191321</t>
  </si>
  <si>
    <t>Montáž izolace tepelné střech plochých osazení odvětrávacích komínků</t>
  </si>
  <si>
    <t>-969627777</t>
  </si>
  <si>
    <t>74</t>
  </si>
  <si>
    <t>62852002</t>
  </si>
  <si>
    <t>komínek střešní odvětrávací pro bitumenovou krytinu</t>
  </si>
  <si>
    <t>88809300</t>
  </si>
  <si>
    <t>75</t>
  </si>
  <si>
    <t>998713102</t>
  </si>
  <si>
    <t>Přesun hmot tonážní pro izolace tepelné v objektech v do 12 m</t>
  </si>
  <si>
    <t>1208426273</t>
  </si>
  <si>
    <t>721</t>
  </si>
  <si>
    <t xml:space="preserve"> Zdravotechnika</t>
  </si>
  <si>
    <t>76</t>
  </si>
  <si>
    <t>721233114</t>
  </si>
  <si>
    <t>Střešní vtok polypropylen PP pro ploché střechy svislý odtok DN 160</t>
  </si>
  <si>
    <t>1039895446</t>
  </si>
  <si>
    <t>77</t>
  </si>
  <si>
    <t>721273152</t>
  </si>
  <si>
    <t>Hlavice ventilační DN 75 - specifikace dle PD, vhodnost k použité střešní folii</t>
  </si>
  <si>
    <t>404595411</t>
  </si>
  <si>
    <t>78</t>
  </si>
  <si>
    <t>998721102</t>
  </si>
  <si>
    <t>Přesun hmot tonážní pro vnitřní kanalizace v objektech v do 12 m</t>
  </si>
  <si>
    <t>2017833270</t>
  </si>
  <si>
    <t>741</t>
  </si>
  <si>
    <t xml:space="preserve"> Elektroinstalace</t>
  </si>
  <si>
    <t>79</t>
  </si>
  <si>
    <t>74142000R</t>
  </si>
  <si>
    <t>Provedení nové hromosvodné soustavy vč.demontáže původního rozvodu</t>
  </si>
  <si>
    <t>1374009223</t>
  </si>
  <si>
    <t xml:space="preserve">Poznámka k položce:
Uzemňovací pásek nerez 30x4mm
Uzemňovací drát nerez d=10 mm
Svorka pásek-pásek nerez
Svorka pásek-drát nerez
Antikorozní nátěr svorek
Antikorozní nátěr pásku a drátu
Litinová krabice se zkušební svorkou a číslem svodu
Ekvipotenciální přípojnice
Pospojovací vedení AlMgSi d=8
Podpěra vodiče AlMgSi pro rovné střechy
Svorka univerzální MV
Jímací stožár DEHN celkové výšky 5,7m včetně stojanu, betonových podstavců, podložek, podpůrné trubky, jímacího hrotu, destičky pro připojení vodičů HVI, podpěry s pospojovací funkcí a ostatního příslušenství
Vodič HVI černý 20mm (skutečná délka se musí upravit dle aktuální situace na stavbě a v koordinaci s dodavatelem systému HVI)
Vodič HVI šedý 23mm (skutečná délka se musí upravit dle aktuální situace na stavbě a v koordinaci s dodavatelem systému HVI)
Ekvipotenciální svorkovnice v UV stabilní krabici na střeše
Podpěra vodiče HVI pro kolmé stěny
Podpěra vodiče HVI na ploché střechy
Číslo svodu
Výchozí revize bleskosvodu
</t>
  </si>
  <si>
    <t>742</t>
  </si>
  <si>
    <t>80</t>
  </si>
  <si>
    <t>74242000R</t>
  </si>
  <si>
    <t>Demontáž venkovní televizní antény</t>
  </si>
  <si>
    <t>1942858741</t>
  </si>
  <si>
    <t>764</t>
  </si>
  <si>
    <t xml:space="preserve"> Konstrukce klempířské</t>
  </si>
  <si>
    <t>81</t>
  </si>
  <si>
    <t>764002841</t>
  </si>
  <si>
    <t>Demontáž oplechování horních ploch zdí a nadezdívek do suti</t>
  </si>
  <si>
    <t>-288260460</t>
  </si>
  <si>
    <t>82</t>
  </si>
  <si>
    <t>764002851</t>
  </si>
  <si>
    <t>Demontáž oplechování parapetů do suti</t>
  </si>
  <si>
    <t>1402025637</t>
  </si>
  <si>
    <t>1.NP</t>
  </si>
  <si>
    <t>2*0,56+2,4*5+1,2+2</t>
  </si>
  <si>
    <t>2.NP</t>
  </si>
  <si>
    <t>2+2,4*13+1,2</t>
  </si>
  <si>
    <t>3.NP</t>
  </si>
  <si>
    <t>2+2,4*25+1,2</t>
  </si>
  <si>
    <t>83</t>
  </si>
  <si>
    <t>764212403</t>
  </si>
  <si>
    <t>Oplechování štítu závětrnou lištou z Pz plechu rš 250 mm</t>
  </si>
  <si>
    <t>-1776238780</t>
  </si>
  <si>
    <t>3*(2*1,2+2*0,5)</t>
  </si>
  <si>
    <t>84</t>
  </si>
  <si>
    <t>764214407</t>
  </si>
  <si>
    <t>Oplechování horních ploch a nadezdívek (atik) bez rohů z Pz plechu mechanicky kotvené rš 670 mm</t>
  </si>
  <si>
    <t>-276731416</t>
  </si>
  <si>
    <t>43,31*2</t>
  </si>
  <si>
    <t>16,31*2</t>
  </si>
  <si>
    <t>85</t>
  </si>
  <si>
    <t>764214409</t>
  </si>
  <si>
    <t>Oplechování horních ploch a nadezdívek (atik) bez rohů z Pz plechu mechanicky kotvené rš 800 mm</t>
  </si>
  <si>
    <t>107764554</t>
  </si>
  <si>
    <t>3*0,6*1,3</t>
  </si>
  <si>
    <t>86</t>
  </si>
  <si>
    <t>764215446</t>
  </si>
  <si>
    <t>Příplatek za zvýšenou pracnost při oplechování rohů nadezdívek (atik) z Pz plechu rš přes 400 mm</t>
  </si>
  <si>
    <t>1139006074</t>
  </si>
  <si>
    <t>8"ATIKA"</t>
  </si>
  <si>
    <t>12"VENTILAČNÍ ŠACHTY"</t>
  </si>
  <si>
    <t>87</t>
  </si>
  <si>
    <t>764226445</t>
  </si>
  <si>
    <t>Oplechování parapetů rovných celoplošně lepené z Al plechu rš 400 mm</t>
  </si>
  <si>
    <t>-1935405525</t>
  </si>
  <si>
    <t>2,4*28+2+1,2"3N.P"</t>
  </si>
  <si>
    <t>2,4*4+2+1,2+2,4*2+1,2*2+2,4*21+2,25"2N.P"</t>
  </si>
  <si>
    <t>2+1,2+2,4*16+0,55+0,56"1N.P."</t>
  </si>
  <si>
    <t>88</t>
  </si>
  <si>
    <t>764254411</t>
  </si>
  <si>
    <t>Oplechování horních ploch a nadezdívek (atik) bez rohů z nerez plechu mechanicky kotvené rš +800mm-oplechování komínu</t>
  </si>
  <si>
    <t>868127337</t>
  </si>
  <si>
    <t>OPLECHOVÁNÍ KOMÍNU</t>
  </si>
  <si>
    <t>89</t>
  </si>
  <si>
    <t>764255446</t>
  </si>
  <si>
    <t>Příplatek za zvýšenou pracnost při oplechování rohů nadezdívek (atik) z nerez plechu rš přes 400 mm</t>
  </si>
  <si>
    <t>-2021944703</t>
  </si>
  <si>
    <t>90</t>
  </si>
  <si>
    <t>998764102</t>
  </si>
  <si>
    <t>Přesun hmot tonážní pro konstrukce klempířské v objektech v do 12 m</t>
  </si>
  <si>
    <t>1713093749</t>
  </si>
  <si>
    <t>767</t>
  </si>
  <si>
    <t xml:space="preserve"> Konstrukce zámečnické</t>
  </si>
  <si>
    <t>91</t>
  </si>
  <si>
    <t>767416411</t>
  </si>
  <si>
    <t>Montáž skleněné markýzy nad vstupy</t>
  </si>
  <si>
    <t>1731539578</t>
  </si>
  <si>
    <t>Hlavní vchod</t>
  </si>
  <si>
    <t>3,5*1,2</t>
  </si>
  <si>
    <t>Vchod archiv</t>
  </si>
  <si>
    <t>1,4*0,6</t>
  </si>
  <si>
    <t>92</t>
  </si>
  <si>
    <t>54934120.1</t>
  </si>
  <si>
    <t xml:space="preserve">markýza komplet,3500x1200 mm </t>
  </si>
  <si>
    <t>-420340692</t>
  </si>
  <si>
    <t>HLAVNÍ VCHOD</t>
  </si>
  <si>
    <t>93</t>
  </si>
  <si>
    <t>54934120.2</t>
  </si>
  <si>
    <t xml:space="preserve">markýza komplet,1400x600 mm </t>
  </si>
  <si>
    <t>1235513951</t>
  </si>
  <si>
    <t>ARCHIV</t>
  </si>
  <si>
    <t>94</t>
  </si>
  <si>
    <t>767881112</t>
  </si>
  <si>
    <t>Montáž sloupků záchytného systému do žb chemickou kotvou</t>
  </si>
  <si>
    <t>-1818485093</t>
  </si>
  <si>
    <t>95</t>
  </si>
  <si>
    <t>404452250</t>
  </si>
  <si>
    <t>sloupek záchytného systému - specifikace dle dodavatele</t>
  </si>
  <si>
    <t>222966365</t>
  </si>
  <si>
    <t>96</t>
  </si>
  <si>
    <t>767881161</t>
  </si>
  <si>
    <t>Montáž lana do nástavců v záchytném systému poddajného kotvícího vedení</t>
  </si>
  <si>
    <t>-1100317936</t>
  </si>
  <si>
    <t>97</t>
  </si>
  <si>
    <t>767R003</t>
  </si>
  <si>
    <t>Dodávka a montáž výlezového žebříku, žárově pozinkovaného - dle ČSN 74 32 82, demontáž stávajícího žebříku</t>
  </si>
  <si>
    <t>1410288242</t>
  </si>
  <si>
    <t>98</t>
  </si>
  <si>
    <t>998767102</t>
  </si>
  <si>
    <t>Přesun hmot tonážní pro zámečnické konstrukce v objektech v do 12 m</t>
  </si>
  <si>
    <t>1603353948</t>
  </si>
  <si>
    <t>783</t>
  </si>
  <si>
    <t xml:space="preserve"> Dokončovací práce</t>
  </si>
  <si>
    <t>99</t>
  </si>
  <si>
    <t>783314101</t>
  </si>
  <si>
    <t>Základní jednonásobný syntetický nátěr zámečnických konstrukcí</t>
  </si>
  <si>
    <t>2105410186</t>
  </si>
  <si>
    <t>1.NP - OCELOVÁ KONSTRUKCE PATRA</t>
  </si>
  <si>
    <t>21,210*2</t>
  </si>
  <si>
    <t xml:space="preserve">1.NP - VÁLCOVANÉ NOSNÍKY </t>
  </si>
  <si>
    <t>100</t>
  </si>
  <si>
    <t>783317105</t>
  </si>
  <si>
    <t>Krycí jednonásobný syntetický samozákladující nátěr zámečnických konstrukcí</t>
  </si>
  <si>
    <t>-1033954580</t>
  </si>
  <si>
    <t>786</t>
  </si>
  <si>
    <t>101</t>
  </si>
  <si>
    <t>786R001</t>
  </si>
  <si>
    <t>Dodávka a montáž venkovních žaluzií - profil Z90</t>
  </si>
  <si>
    <t>1990347305</t>
  </si>
  <si>
    <t>13*2,4*2,4+13*2,4*1,8+11*2,4*1,5+2*1,2*1,7</t>
  </si>
  <si>
    <t>102</t>
  </si>
  <si>
    <t>998786102</t>
  </si>
  <si>
    <t>Přesun hmot tonážní pro čalounické úpravy v objektech v do 12 m</t>
  </si>
  <si>
    <t>513604483</t>
  </si>
  <si>
    <t>HZS</t>
  </si>
  <si>
    <t xml:space="preserve"> Hodinové zúčtovací sazby</t>
  </si>
  <si>
    <t>103</t>
  </si>
  <si>
    <t>HZS2212</t>
  </si>
  <si>
    <t>Hodinová zúčtovací sazba instalatér odborný</t>
  </si>
  <si>
    <t>hod</t>
  </si>
  <si>
    <t>512</t>
  </si>
  <si>
    <t>-974830682</t>
  </si>
  <si>
    <t>KANALIZAČNÍ ODVĚTRÁNÍ NAD STŘEŠNÍ ROVINU</t>
  </si>
  <si>
    <t>3*15</t>
  </si>
  <si>
    <t>104</t>
  </si>
  <si>
    <t>HZS4211</t>
  </si>
  <si>
    <t>Hodinová zúčtovací sazba revizní technik</t>
  </si>
  <si>
    <t>-537036758</t>
  </si>
  <si>
    <t>105</t>
  </si>
  <si>
    <t>HZS4232</t>
  </si>
  <si>
    <t>Hodinová zúčtovací sazba technik odborný</t>
  </si>
  <si>
    <t>1318024387</t>
  </si>
  <si>
    <t>HROMOSVOD</t>
  </si>
  <si>
    <t>8*4</t>
  </si>
  <si>
    <t>Demontáž a montáž venovních kamer</t>
  </si>
  <si>
    <t>8*2</t>
  </si>
  <si>
    <t>VRN</t>
  </si>
  <si>
    <t xml:space="preserve"> Vedlejší rozpočtové náklady</t>
  </si>
  <si>
    <t>VRN1</t>
  </si>
  <si>
    <t xml:space="preserve"> Průzkumné, geodetické a projektové práce</t>
  </si>
  <si>
    <t>106</t>
  </si>
  <si>
    <t>013254000</t>
  </si>
  <si>
    <t>Dokumentace skutečného provedení stavby-ŽEBŘÍK,HROMOSVOD</t>
  </si>
  <si>
    <t>1024</t>
  </si>
  <si>
    <t>-243774454</t>
  </si>
  <si>
    <t>VRN4</t>
  </si>
  <si>
    <t xml:space="preserve"> Inženýrská činnost</t>
  </si>
  <si>
    <t>107</t>
  </si>
  <si>
    <t>049002000</t>
  </si>
  <si>
    <t>Ostatní inženýrská činnost</t>
  </si>
  <si>
    <t>…</t>
  </si>
  <si>
    <t>1471035202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</si>
</sst>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38">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FAE682"/>
      <name val="Trebuchet MS"/>
    </font>
    <font>
      <sz val="10"/>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i/>
      <sz val="8"/>
      <color rgb="FF0000FF"/>
      <name val="Trebuchet MS"/>
    </font>
    <font>
      <i/>
      <sz val="7"/>
      <color rgb="FF969696"/>
      <name val="Trebuchet MS"/>
    </font>
    <font>
      <u/>
      <sz val="11"/>
      <color theme="10"/>
      <name val="Calibri"/>
      <scheme val="minor"/>
    </font>
  </fonts>
  <fills count="6">
    <fill>
      <patternFill patternType="none"/>
    </fill>
    <fill>
      <patternFill patternType="gray125"/>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2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37" fillId="0" borderId="0" applyNumberFormat="0" applyFill="0" applyBorder="0" applyAlignment="0" applyProtection="0"/>
  </cellStyleXfs>
  <cellXfs count="294">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2" borderId="0" xfId="0" applyFont="1" applyFill="1" applyAlignment="1" applyProtection="1">
      <alignment horizontal="left" vertical="center"/>
    </xf>
    <xf numFmtId="0" fontId="12" fillId="2" borderId="0" xfId="0" applyFont="1" applyFill="1" applyAlignment="1" applyProtection="1">
      <alignment vertical="center"/>
    </xf>
    <xf numFmtId="0" fontId="13" fillId="2" borderId="0" xfId="0" applyFont="1" applyFill="1" applyAlignment="1" applyProtection="1">
      <alignment horizontal="left" vertical="center"/>
    </xf>
    <xf numFmtId="0" fontId="14" fillId="2" borderId="0" xfId="1" applyFont="1" applyFill="1" applyAlignment="1" applyProtection="1">
      <alignment vertical="center"/>
    </xf>
    <xf numFmtId="0" fontId="37" fillId="2" borderId="0" xfId="1" applyFill="1"/>
    <xf numFmtId="0" fontId="0" fillId="2" borderId="0" xfId="0" applyFill="1"/>
    <xf numFmtId="0" fontId="11" fillId="2" borderId="0" xfId="0" applyFont="1" applyFill="1" applyAlignment="1">
      <alignment horizontal="left"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applyProtection="1"/>
    <xf numFmtId="0" fontId="0" fillId="0" borderId="4" xfId="0" applyBorder="1" applyProtection="1"/>
    <xf numFmtId="0" fontId="0" fillId="0" borderId="0" xfId="0" applyBorder="1" applyProtection="1"/>
    <xf numFmtId="0" fontId="15" fillId="0" borderId="0" xfId="0" applyFont="1" applyBorder="1" applyAlignment="1" applyProtection="1">
      <alignment horizontal="left" vertical="center"/>
    </xf>
    <xf numFmtId="0" fontId="0" fillId="0" borderId="5" xfId="0" applyBorder="1" applyProtection="1"/>
    <xf numFmtId="0" fontId="16" fillId="0" borderId="0" xfId="0" applyFont="1" applyAlignment="1">
      <alignment horizontal="left" vertical="center"/>
    </xf>
    <xf numFmtId="0" fontId="17" fillId="0" borderId="0" xfId="0" applyFont="1" applyAlignment="1">
      <alignment horizontal="left" vertical="center"/>
    </xf>
    <xf numFmtId="0" fontId="18"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18" fillId="0" borderId="0" xfId="0" applyFont="1" applyBorder="1" applyAlignment="1" applyProtection="1">
      <alignment horizontal="left" vertical="center"/>
    </xf>
    <xf numFmtId="0" fontId="2" fillId="3" borderId="0" xfId="0" applyFont="1" applyFill="1" applyBorder="1" applyAlignment="1" applyProtection="1">
      <alignment horizontal="left" vertical="center"/>
      <protection locked="0"/>
    </xf>
    <xf numFmtId="49" fontId="2" fillId="3" borderId="0" xfId="0" applyNumberFormat="1" applyFont="1" applyFill="1" applyBorder="1" applyAlignment="1" applyProtection="1">
      <alignment horizontal="left" vertical="center"/>
      <protection locked="0"/>
    </xf>
    <xf numFmtId="0" fontId="0" fillId="0" borderId="6" xfId="0" applyBorder="1" applyProtection="1"/>
    <xf numFmtId="0" fontId="0" fillId="0" borderId="4" xfId="0" applyFont="1" applyBorder="1" applyAlignment="1" applyProtection="1">
      <alignment vertical="center"/>
    </xf>
    <xf numFmtId="0" fontId="0" fillId="0" borderId="0" xfId="0" applyFont="1" applyBorder="1" applyAlignment="1" applyProtection="1">
      <alignment vertical="center"/>
    </xf>
    <xf numFmtId="0" fontId="20" fillId="0" borderId="7" xfId="0" applyFont="1" applyBorder="1" applyAlignment="1" applyProtection="1">
      <alignment horizontal="left" vertical="center"/>
    </xf>
    <xf numFmtId="0" fontId="0" fillId="0" borderId="7" xfId="0" applyFont="1" applyBorder="1" applyAlignment="1" applyProtection="1">
      <alignment vertical="center"/>
    </xf>
    <xf numFmtId="0" fontId="0" fillId="0" borderId="5" xfId="0" applyFont="1" applyBorder="1" applyAlignment="1" applyProtection="1">
      <alignment vertical="center"/>
    </xf>
    <xf numFmtId="0" fontId="1" fillId="0" borderId="0" xfId="0" applyFont="1" applyBorder="1" applyAlignment="1" applyProtection="1">
      <alignment horizontal="right" vertical="center"/>
    </xf>
    <xf numFmtId="0" fontId="1" fillId="0" borderId="4"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5" xfId="0" applyFont="1" applyBorder="1" applyAlignment="1" applyProtection="1">
      <alignment vertical="center"/>
    </xf>
    <xf numFmtId="0" fontId="0" fillId="4" borderId="0" xfId="0" applyFont="1" applyFill="1" applyBorder="1" applyAlignment="1" applyProtection="1">
      <alignment vertical="center"/>
    </xf>
    <xf numFmtId="0" fontId="3" fillId="4" borderId="8" xfId="0" applyFont="1" applyFill="1" applyBorder="1" applyAlignment="1" applyProtection="1">
      <alignment horizontal="left" vertical="center"/>
    </xf>
    <xf numFmtId="0" fontId="0" fillId="4" borderId="9" xfId="0" applyFont="1" applyFill="1" applyBorder="1" applyAlignment="1" applyProtection="1">
      <alignment vertical="center"/>
    </xf>
    <xf numFmtId="0" fontId="3" fillId="4" borderId="9" xfId="0" applyFont="1" applyFill="1" applyBorder="1" applyAlignment="1" applyProtection="1">
      <alignment horizontal="center" vertical="center"/>
    </xf>
    <xf numFmtId="0" fontId="0" fillId="4" borderId="5" xfId="0" applyFont="1" applyFill="1" applyBorder="1" applyAlignment="1" applyProtection="1">
      <alignment vertical="center"/>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0" fillId="0" borderId="4" xfId="0" applyFont="1" applyBorder="1" applyAlignment="1">
      <alignment vertical="center"/>
    </xf>
    <xf numFmtId="0" fontId="15" fillId="0" borderId="0" xfId="0" applyFont="1" applyAlignment="1" applyProtection="1">
      <alignment horizontal="left" vertical="center"/>
    </xf>
    <xf numFmtId="0" fontId="0" fillId="0" borderId="0" xfId="0" applyFont="1" applyAlignment="1" applyProtection="1">
      <alignment vertical="center"/>
    </xf>
    <xf numFmtId="0" fontId="2" fillId="0" borderId="4" xfId="0" applyFont="1" applyBorder="1" applyAlignment="1" applyProtection="1">
      <alignment vertical="center"/>
    </xf>
    <xf numFmtId="0" fontId="18" fillId="0" borderId="0" xfId="0" applyFont="1" applyAlignment="1" applyProtection="1">
      <alignment horizontal="lef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4" xfId="0" applyFont="1" applyBorder="1" applyAlignment="1">
      <alignment vertical="center"/>
    </xf>
    <xf numFmtId="0" fontId="21"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5" xfId="0" applyFont="1" applyBorder="1" applyAlignment="1">
      <alignment vertical="center"/>
    </xf>
    <xf numFmtId="0" fontId="0" fillId="0" borderId="16" xfId="0" applyFont="1" applyBorder="1" applyAlignment="1">
      <alignment vertical="center"/>
    </xf>
    <xf numFmtId="0" fontId="0" fillId="0" borderId="0" xfId="0" applyFont="1" applyBorder="1" applyAlignment="1">
      <alignment vertical="center"/>
    </xf>
    <xf numFmtId="0" fontId="0" fillId="0" borderId="18" xfId="0" applyFont="1" applyBorder="1" applyAlignment="1">
      <alignment vertical="center"/>
    </xf>
    <xf numFmtId="0" fontId="0" fillId="0" borderId="18" xfId="0" applyFont="1" applyBorder="1" applyAlignment="1" applyProtection="1">
      <alignment vertical="center"/>
    </xf>
    <xf numFmtId="0" fontId="0" fillId="5" borderId="9" xfId="0" applyFont="1" applyFill="1" applyBorder="1" applyAlignment="1" applyProtection="1">
      <alignment vertical="center"/>
    </xf>
    <xf numFmtId="0" fontId="2" fillId="5" borderId="10" xfId="0" applyFont="1" applyFill="1" applyBorder="1" applyAlignment="1" applyProtection="1">
      <alignment horizontal="center" vertical="center"/>
    </xf>
    <xf numFmtId="0" fontId="18" fillId="0" borderId="19" xfId="0" applyFont="1" applyBorder="1" applyAlignment="1" applyProtection="1">
      <alignment horizontal="center" vertical="center" wrapText="1"/>
    </xf>
    <xf numFmtId="0" fontId="18" fillId="0" borderId="20" xfId="0" applyFont="1" applyBorder="1" applyAlignment="1" applyProtection="1">
      <alignment horizontal="center" vertical="center" wrapText="1"/>
    </xf>
    <xf numFmtId="0" fontId="18" fillId="0" borderId="21" xfId="0" applyFont="1" applyBorder="1" applyAlignment="1" applyProtection="1">
      <alignment horizontal="center" vertical="center" wrapText="1"/>
    </xf>
    <xf numFmtId="0" fontId="0" fillId="0" borderId="14" xfId="0" applyFont="1" applyBorder="1" applyAlignment="1" applyProtection="1">
      <alignment vertical="center"/>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0" fontId="3" fillId="0" borderId="0" xfId="0" applyFont="1" applyAlignment="1" applyProtection="1">
      <alignment horizontal="center" vertical="center"/>
    </xf>
    <xf numFmtId="4" fontId="22" fillId="0" borderId="17" xfId="0" applyNumberFormat="1" applyFont="1" applyBorder="1" applyAlignment="1" applyProtection="1">
      <alignment vertical="center"/>
    </xf>
    <xf numFmtId="4" fontId="22" fillId="0" borderId="0" xfId="0" applyNumberFormat="1" applyFont="1" applyBorder="1" applyAlignment="1" applyProtection="1">
      <alignment vertical="center"/>
    </xf>
    <xf numFmtId="166" fontId="22" fillId="0" borderId="0" xfId="0" applyNumberFormat="1" applyFont="1" applyBorder="1" applyAlignment="1" applyProtection="1">
      <alignment vertical="center"/>
    </xf>
    <xf numFmtId="4" fontId="22" fillId="0" borderId="18" xfId="0" applyNumberFormat="1" applyFont="1" applyBorder="1" applyAlignment="1" applyProtection="1">
      <alignment vertical="center"/>
    </xf>
    <xf numFmtId="0" fontId="3" fillId="0" borderId="0" xfId="0" applyFont="1" applyAlignment="1">
      <alignment horizontal="left" vertical="center"/>
    </xf>
    <xf numFmtId="0" fontId="24" fillId="0" borderId="0" xfId="0" applyFont="1" applyAlignment="1">
      <alignment horizontal="left" vertical="center"/>
    </xf>
    <xf numFmtId="0" fontId="25" fillId="0" borderId="0" xfId="1" applyFont="1" applyAlignment="1">
      <alignment horizontal="center" vertical="center"/>
    </xf>
    <xf numFmtId="0" fontId="4" fillId="0" borderId="4" xfId="0" applyFont="1" applyBorder="1" applyAlignment="1" applyProtection="1">
      <alignment vertical="center"/>
    </xf>
    <xf numFmtId="0" fontId="26" fillId="0" borderId="0" xfId="0" applyFont="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horizontal="center" vertical="center"/>
    </xf>
    <xf numFmtId="0" fontId="4" fillId="0" borderId="4" xfId="0" applyFont="1" applyBorder="1" applyAlignment="1">
      <alignment vertical="center"/>
    </xf>
    <xf numFmtId="4" fontId="29" fillId="0" borderId="22" xfId="0" applyNumberFormat="1" applyFont="1" applyBorder="1" applyAlignment="1" applyProtection="1">
      <alignment vertical="center"/>
    </xf>
    <xf numFmtId="4" fontId="29" fillId="0" borderId="23" xfId="0" applyNumberFormat="1" applyFont="1" applyBorder="1" applyAlignment="1" applyProtection="1">
      <alignment vertical="center"/>
    </xf>
    <xf numFmtId="166" fontId="29" fillId="0" borderId="23" xfId="0" applyNumberFormat="1" applyFont="1" applyBorder="1" applyAlignment="1" applyProtection="1">
      <alignment vertical="center"/>
    </xf>
    <xf numFmtId="4" fontId="29" fillId="0" borderId="24" xfId="0" applyNumberFormat="1" applyFont="1" applyBorder="1" applyAlignment="1" applyProtection="1">
      <alignment vertical="center"/>
    </xf>
    <xf numFmtId="0" fontId="4" fillId="0" borderId="0" xfId="0" applyFont="1" applyAlignment="1">
      <alignment horizontal="left" vertical="center"/>
    </xf>
    <xf numFmtId="0" fontId="0" fillId="0" borderId="0" xfId="0" applyProtection="1">
      <protection locked="0"/>
    </xf>
    <xf numFmtId="0" fontId="12" fillId="2" borderId="0" xfId="0" applyFont="1" applyFill="1" applyAlignment="1">
      <alignment vertical="center"/>
    </xf>
    <xf numFmtId="0" fontId="13" fillId="2" borderId="0" xfId="0" applyFont="1" applyFill="1" applyAlignment="1">
      <alignment horizontal="left" vertical="center"/>
    </xf>
    <xf numFmtId="0" fontId="30" fillId="2" borderId="0" xfId="1" applyFont="1" applyFill="1" applyAlignment="1">
      <alignment vertical="center"/>
    </xf>
    <xf numFmtId="0" fontId="12" fillId="2" borderId="0" xfId="0" applyFont="1" applyFill="1" applyAlignment="1" applyProtection="1">
      <alignment vertical="center"/>
      <protection locked="0"/>
    </xf>
    <xf numFmtId="0" fontId="0" fillId="0" borderId="2"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8"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4"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5" xfId="0" applyFont="1" applyBorder="1" applyAlignment="1" applyProtection="1">
      <alignment vertical="center" wrapText="1"/>
    </xf>
    <xf numFmtId="0" fontId="0" fillId="0" borderId="15" xfId="0" applyFont="1" applyBorder="1" applyAlignment="1" applyProtection="1">
      <alignment vertical="center"/>
      <protection locked="0"/>
    </xf>
    <xf numFmtId="0" fontId="0" fillId="0" borderId="25" xfId="0" applyFont="1" applyBorder="1" applyAlignment="1" applyProtection="1">
      <alignment vertical="center"/>
    </xf>
    <xf numFmtId="0" fontId="20" fillId="0" borderId="0" xfId="0" applyFont="1" applyBorder="1" applyAlignment="1" applyProtection="1">
      <alignment horizontal="left" vertical="center"/>
    </xf>
    <xf numFmtId="4" fontId="23"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5" borderId="0" xfId="0" applyFont="1" applyFill="1" applyBorder="1" applyAlignment="1" applyProtection="1">
      <alignment vertical="center"/>
    </xf>
    <xf numFmtId="0" fontId="3" fillId="5" borderId="8" xfId="0" applyFont="1" applyFill="1" applyBorder="1" applyAlignment="1" applyProtection="1">
      <alignment horizontal="left" vertical="center"/>
    </xf>
    <xf numFmtId="0" fontId="3" fillId="5" borderId="9" xfId="0" applyFont="1" applyFill="1" applyBorder="1" applyAlignment="1" applyProtection="1">
      <alignment horizontal="right" vertical="center"/>
    </xf>
    <xf numFmtId="0" fontId="3" fillId="5" borderId="9" xfId="0" applyFont="1" applyFill="1" applyBorder="1" applyAlignment="1" applyProtection="1">
      <alignment horizontal="center" vertical="center"/>
    </xf>
    <xf numFmtId="0" fontId="0" fillId="5" borderId="9" xfId="0" applyFont="1" applyFill="1" applyBorder="1" applyAlignment="1" applyProtection="1">
      <alignment vertical="center"/>
      <protection locked="0"/>
    </xf>
    <xf numFmtId="4" fontId="3" fillId="5" borderId="9" xfId="0" applyNumberFormat="1" applyFont="1" applyFill="1" applyBorder="1" applyAlignment="1" applyProtection="1">
      <alignment vertical="center"/>
    </xf>
    <xf numFmtId="0" fontId="0" fillId="5" borderId="26" xfId="0" applyFont="1" applyFill="1" applyBorder="1" applyAlignment="1" applyProtection="1">
      <alignment vertical="center"/>
    </xf>
    <xf numFmtId="0" fontId="0" fillId="0" borderId="12"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0" fillId="0" borderId="3" xfId="0" applyFont="1" applyBorder="1" applyAlignment="1">
      <alignment vertical="center"/>
    </xf>
    <xf numFmtId="0" fontId="2" fillId="5" borderId="0" xfId="0" applyFont="1" applyFill="1" applyBorder="1" applyAlignment="1" applyProtection="1">
      <alignment horizontal="left" vertical="center"/>
    </xf>
    <xf numFmtId="0" fontId="0" fillId="5" borderId="0" xfId="0" applyFont="1" applyFill="1" applyBorder="1" applyAlignment="1" applyProtection="1">
      <alignment vertical="center"/>
      <protection locked="0"/>
    </xf>
    <xf numFmtId="0" fontId="2" fillId="5" borderId="0" xfId="0" applyFont="1" applyFill="1" applyBorder="1" applyAlignment="1" applyProtection="1">
      <alignment horizontal="right" vertical="center"/>
    </xf>
    <xf numFmtId="0" fontId="0" fillId="5" borderId="5" xfId="0" applyFont="1" applyFill="1" applyBorder="1" applyAlignment="1" applyProtection="1">
      <alignment vertical="center"/>
    </xf>
    <xf numFmtId="0" fontId="31" fillId="0" borderId="0" xfId="0" applyFont="1" applyBorder="1" applyAlignment="1" applyProtection="1">
      <alignment horizontal="left" vertical="center"/>
    </xf>
    <xf numFmtId="0" fontId="5" fillId="0" borderId="4" xfId="0" applyFont="1" applyBorder="1" applyAlignment="1" applyProtection="1">
      <alignment vertical="center"/>
    </xf>
    <xf numFmtId="0" fontId="5" fillId="0" borderId="0" xfId="0" applyFont="1" applyBorder="1" applyAlignment="1" applyProtection="1">
      <alignment vertical="center"/>
    </xf>
    <xf numFmtId="0" fontId="5" fillId="0" borderId="23" xfId="0" applyFont="1" applyBorder="1" applyAlignment="1" applyProtection="1">
      <alignment horizontal="left" vertical="center"/>
    </xf>
    <xf numFmtId="0" fontId="5" fillId="0" borderId="23" xfId="0" applyFont="1" applyBorder="1" applyAlignment="1" applyProtection="1">
      <alignment vertical="center"/>
    </xf>
    <xf numFmtId="0" fontId="5" fillId="0" borderId="23" xfId="0" applyFont="1" applyBorder="1" applyAlignment="1" applyProtection="1">
      <alignment vertical="center"/>
      <protection locked="0"/>
    </xf>
    <xf numFmtId="4" fontId="5" fillId="0" borderId="23" xfId="0" applyNumberFormat="1" applyFont="1" applyBorder="1" applyAlignment="1" applyProtection="1">
      <alignment vertical="center"/>
    </xf>
    <xf numFmtId="0" fontId="5" fillId="0" borderId="5" xfId="0" applyFont="1" applyBorder="1" applyAlignment="1" applyProtection="1">
      <alignment vertical="center"/>
    </xf>
    <xf numFmtId="0" fontId="6" fillId="0" borderId="4" xfId="0" applyFont="1" applyBorder="1" applyAlignment="1" applyProtection="1">
      <alignment vertical="center"/>
    </xf>
    <xf numFmtId="0" fontId="6" fillId="0" borderId="0" xfId="0" applyFont="1" applyBorder="1" applyAlignment="1" applyProtection="1">
      <alignment vertical="center"/>
    </xf>
    <xf numFmtId="0" fontId="6" fillId="0" borderId="23" xfId="0" applyFont="1" applyBorder="1" applyAlignment="1" applyProtection="1">
      <alignment horizontal="left" vertical="center"/>
    </xf>
    <xf numFmtId="0" fontId="6" fillId="0" borderId="23" xfId="0" applyFont="1" applyBorder="1" applyAlignment="1" applyProtection="1">
      <alignment vertical="center"/>
    </xf>
    <xf numFmtId="0" fontId="6" fillId="0" borderId="23" xfId="0" applyFont="1" applyBorder="1" applyAlignment="1" applyProtection="1">
      <alignment vertical="center"/>
      <protection locked="0"/>
    </xf>
    <xf numFmtId="4" fontId="6" fillId="0" borderId="23" xfId="0" applyNumberFormat="1" applyFont="1" applyBorder="1" applyAlignment="1" applyProtection="1">
      <alignment vertical="center"/>
    </xf>
    <xf numFmtId="0" fontId="6" fillId="0" borderId="5"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18" fillId="0" borderId="0" xfId="0" applyFont="1" applyAlignment="1" applyProtection="1">
      <alignment horizontal="left" vertical="center"/>
      <protection locked="0"/>
    </xf>
    <xf numFmtId="0" fontId="0" fillId="0" borderId="4" xfId="0" applyFont="1" applyBorder="1" applyAlignment="1" applyProtection="1">
      <alignment horizontal="center" vertical="center" wrapText="1"/>
    </xf>
    <xf numFmtId="0" fontId="2" fillId="5" borderId="19" xfId="0" applyFont="1" applyFill="1" applyBorder="1" applyAlignment="1" applyProtection="1">
      <alignment horizontal="center" vertical="center" wrapText="1"/>
    </xf>
    <xf numFmtId="0" fontId="2" fillId="5" borderId="20" xfId="0" applyFont="1" applyFill="1" applyBorder="1" applyAlignment="1" applyProtection="1">
      <alignment horizontal="center" vertical="center" wrapText="1"/>
    </xf>
    <xf numFmtId="0" fontId="2" fillId="5" borderId="20" xfId="0" applyFont="1" applyFill="1" applyBorder="1" applyAlignment="1" applyProtection="1">
      <alignment horizontal="center" vertical="center" wrapText="1"/>
      <protection locked="0"/>
    </xf>
    <xf numFmtId="0" fontId="2" fillId="5" borderId="21" xfId="0" applyFont="1" applyFill="1" applyBorder="1" applyAlignment="1" applyProtection="1">
      <alignment horizontal="center" vertical="center" wrapText="1"/>
    </xf>
    <xf numFmtId="0" fontId="0" fillId="0" borderId="4" xfId="0" applyFont="1" applyBorder="1" applyAlignment="1">
      <alignment horizontal="center" vertical="center" wrapText="1"/>
    </xf>
    <xf numFmtId="4" fontId="23" fillId="0" borderId="0" xfId="0" applyNumberFormat="1" applyFont="1" applyAlignment="1" applyProtection="1"/>
    <xf numFmtId="166" fontId="32" fillId="0" borderId="15" xfId="0" applyNumberFormat="1" applyFont="1" applyBorder="1" applyAlignment="1" applyProtection="1"/>
    <xf numFmtId="166" fontId="32" fillId="0" borderId="16" xfId="0" applyNumberFormat="1" applyFont="1" applyBorder="1" applyAlignment="1" applyProtection="1"/>
    <xf numFmtId="4" fontId="33" fillId="0" borderId="0" xfId="0" applyNumberFormat="1" applyFont="1" applyAlignment="1">
      <alignment vertical="center"/>
    </xf>
    <xf numFmtId="0" fontId="7" fillId="0" borderId="4"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5" fillId="0" borderId="0" xfId="0" applyFont="1" applyAlignment="1" applyProtection="1">
      <alignment horizontal="left"/>
    </xf>
    <xf numFmtId="0" fontId="7" fillId="0" borderId="0" xfId="0" applyFont="1" applyAlignment="1" applyProtection="1">
      <protection locked="0"/>
    </xf>
    <xf numFmtId="4" fontId="5" fillId="0" borderId="0" xfId="0" applyNumberFormat="1" applyFont="1" applyAlignment="1" applyProtection="1"/>
    <xf numFmtId="0" fontId="7" fillId="0" borderId="4" xfId="0" applyFont="1" applyBorder="1" applyAlignment="1"/>
    <xf numFmtId="0" fontId="7" fillId="0" borderId="17"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8"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pplyProtection="1">
      <alignment horizontal="left"/>
    </xf>
    <xf numFmtId="4" fontId="6" fillId="0" borderId="0" xfId="0" applyNumberFormat="1" applyFont="1" applyAlignment="1" applyProtection="1"/>
    <xf numFmtId="0" fontId="0" fillId="0" borderId="27" xfId="0" applyFont="1" applyBorder="1" applyAlignment="1" applyProtection="1">
      <alignment horizontal="center" vertical="center"/>
    </xf>
    <xf numFmtId="49" fontId="0" fillId="0" borderId="27" xfId="0" applyNumberFormat="1" applyFont="1" applyBorder="1" applyAlignment="1" applyProtection="1">
      <alignment horizontal="left" vertical="center" wrapText="1"/>
    </xf>
    <xf numFmtId="0" fontId="0" fillId="0" borderId="27" xfId="0" applyFont="1" applyBorder="1" applyAlignment="1" applyProtection="1">
      <alignment horizontal="left" vertical="center" wrapText="1"/>
    </xf>
    <xf numFmtId="0" fontId="0" fillId="0" borderId="27" xfId="0" applyFont="1" applyBorder="1" applyAlignment="1" applyProtection="1">
      <alignment horizontal="center" vertical="center" wrapText="1"/>
    </xf>
    <xf numFmtId="167" fontId="0" fillId="0" borderId="27" xfId="0" applyNumberFormat="1" applyFont="1" applyBorder="1" applyAlignment="1" applyProtection="1">
      <alignment vertical="center"/>
    </xf>
    <xf numFmtId="4" fontId="0" fillId="3" borderId="27" xfId="0" applyNumberFormat="1" applyFont="1" applyFill="1" applyBorder="1" applyAlignment="1" applyProtection="1">
      <alignment vertical="center"/>
      <protection locked="0"/>
    </xf>
    <xf numFmtId="4" fontId="0" fillId="0" borderId="27" xfId="0" applyNumberFormat="1" applyFont="1" applyBorder="1" applyAlignment="1" applyProtection="1">
      <alignment vertical="center"/>
    </xf>
    <xf numFmtId="0" fontId="1" fillId="3" borderId="27"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8" xfId="0" applyNumberFormat="1" applyFont="1" applyBorder="1" applyAlignment="1" applyProtection="1">
      <alignment vertical="center"/>
    </xf>
    <xf numFmtId="4" fontId="0" fillId="0" borderId="0" xfId="0" applyNumberFormat="1" applyFont="1" applyAlignment="1">
      <alignment vertical="center"/>
    </xf>
    <xf numFmtId="0" fontId="8" fillId="0" borderId="4" xfId="0" applyFont="1" applyBorder="1" applyAlignment="1" applyProtection="1">
      <alignment vertical="center"/>
    </xf>
    <xf numFmtId="0" fontId="8" fillId="0" borderId="0" xfId="0" applyFont="1" applyAlignment="1" applyProtection="1">
      <alignment vertical="center"/>
    </xf>
    <xf numFmtId="0" fontId="34" fillId="0" borderId="0" xfId="0" applyFont="1" applyAlignment="1" applyProtection="1">
      <alignment horizontal="left"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0" fontId="8" fillId="0" borderId="0" xfId="0" applyFont="1" applyAlignment="1" applyProtection="1">
      <alignment vertical="center"/>
      <protection locked="0"/>
    </xf>
    <xf numFmtId="0" fontId="8" fillId="0" borderId="4" xfId="0" applyFont="1" applyBorder="1" applyAlignment="1">
      <alignment vertical="center"/>
    </xf>
    <xf numFmtId="0" fontId="8" fillId="0" borderId="17" xfId="0" applyFont="1" applyBorder="1" applyAlignment="1" applyProtection="1">
      <alignment vertical="center"/>
    </xf>
    <xf numFmtId="0" fontId="8" fillId="0" borderId="0" xfId="0" applyFont="1" applyBorder="1" applyAlignment="1" applyProtection="1">
      <alignment vertical="center"/>
    </xf>
    <xf numFmtId="0" fontId="8" fillId="0" borderId="18" xfId="0" applyFont="1" applyBorder="1" applyAlignment="1" applyProtection="1">
      <alignment vertical="center"/>
    </xf>
    <xf numFmtId="0" fontId="8" fillId="0" borderId="0" xfId="0" applyFont="1" applyAlignment="1">
      <alignment horizontal="lef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7" xfId="0" applyFont="1" applyBorder="1" applyAlignment="1" applyProtection="1">
      <alignment vertical="center"/>
    </xf>
    <xf numFmtId="0" fontId="9" fillId="0" borderId="0" xfId="0" applyFont="1" applyBorder="1" applyAlignment="1" applyProtection="1">
      <alignment vertical="center"/>
    </xf>
    <xf numFmtId="0" fontId="9" fillId="0" borderId="18"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7" xfId="0" applyFont="1" applyBorder="1" applyAlignment="1" applyProtection="1">
      <alignment vertical="center"/>
    </xf>
    <xf numFmtId="0" fontId="10" fillId="0" borderId="0" xfId="0" applyFont="1" applyBorder="1" applyAlignment="1" applyProtection="1">
      <alignment vertical="center"/>
    </xf>
    <xf numFmtId="0" fontId="10" fillId="0" borderId="18" xfId="0" applyFont="1" applyBorder="1" applyAlignment="1" applyProtection="1">
      <alignment vertical="center"/>
    </xf>
    <xf numFmtId="0" fontId="10" fillId="0" borderId="0" xfId="0" applyFont="1" applyAlignment="1">
      <alignment horizontal="left" vertical="center"/>
    </xf>
    <xf numFmtId="0" fontId="35" fillId="0" borderId="27" xfId="0" applyFont="1" applyBorder="1" applyAlignment="1" applyProtection="1">
      <alignment horizontal="center" vertical="center"/>
    </xf>
    <xf numFmtId="49" fontId="35" fillId="0" borderId="27" xfId="0" applyNumberFormat="1" applyFont="1" applyBorder="1" applyAlignment="1" applyProtection="1">
      <alignment horizontal="left" vertical="center" wrapText="1"/>
    </xf>
    <xf numFmtId="0" fontId="35" fillId="0" borderId="27" xfId="0" applyFont="1" applyBorder="1" applyAlignment="1" applyProtection="1">
      <alignment horizontal="left" vertical="center" wrapText="1"/>
    </xf>
    <xf numFmtId="0" fontId="35" fillId="0" borderId="27" xfId="0" applyFont="1" applyBorder="1" applyAlignment="1" applyProtection="1">
      <alignment horizontal="center" vertical="center" wrapText="1"/>
    </xf>
    <xf numFmtId="167" fontId="35" fillId="0" borderId="27" xfId="0" applyNumberFormat="1" applyFont="1" applyBorder="1" applyAlignment="1" applyProtection="1">
      <alignment vertical="center"/>
    </xf>
    <xf numFmtId="4" fontId="35" fillId="3" borderId="27" xfId="0" applyNumberFormat="1" applyFont="1" applyFill="1" applyBorder="1" applyAlignment="1" applyProtection="1">
      <alignment vertical="center"/>
      <protection locked="0"/>
    </xf>
    <xf numFmtId="4" fontId="35" fillId="0" borderId="27" xfId="0" applyNumberFormat="1" applyFont="1" applyBorder="1" applyAlignment="1" applyProtection="1">
      <alignment vertical="center"/>
    </xf>
    <xf numFmtId="0" fontId="35" fillId="0" borderId="4" xfId="0" applyFont="1" applyBorder="1" applyAlignment="1">
      <alignment vertical="center"/>
    </xf>
    <xf numFmtId="0" fontId="35" fillId="3" borderId="27" xfId="0" applyFont="1" applyFill="1" applyBorder="1" applyAlignment="1" applyProtection="1">
      <alignment horizontal="left" vertical="center"/>
      <protection locked="0"/>
    </xf>
    <xf numFmtId="0" fontId="35" fillId="0" borderId="0" xfId="0" applyFont="1" applyBorder="1" applyAlignment="1" applyProtection="1">
      <alignment horizontal="center" vertical="center"/>
    </xf>
    <xf numFmtId="0" fontId="36" fillId="0" borderId="0" xfId="0" applyFont="1" applyAlignment="1" applyProtection="1">
      <alignment vertical="center" wrapText="1"/>
    </xf>
    <xf numFmtId="0" fontId="0" fillId="0" borderId="17" xfId="0" applyFont="1" applyBorder="1" applyAlignment="1" applyProtection="1">
      <alignment vertical="center"/>
    </xf>
    <xf numFmtId="0" fontId="1" fillId="0" borderId="23" xfId="0" applyFont="1" applyBorder="1" applyAlignment="1" applyProtection="1">
      <alignment horizontal="center" vertical="center"/>
    </xf>
    <xf numFmtId="0" fontId="0" fillId="0" borderId="23" xfId="0" applyFont="1" applyBorder="1" applyAlignment="1" applyProtection="1">
      <alignment vertical="center"/>
    </xf>
    <xf numFmtId="166" fontId="1" fillId="0" borderId="23" xfId="0" applyNumberFormat="1" applyFont="1" applyBorder="1" applyAlignment="1" applyProtection="1">
      <alignment vertical="center"/>
    </xf>
    <xf numFmtId="166" fontId="1" fillId="0" borderId="24" xfId="0" applyNumberFormat="1" applyFont="1" applyBorder="1" applyAlignment="1" applyProtection="1">
      <alignment vertical="center"/>
    </xf>
    <xf numFmtId="0" fontId="19" fillId="0" borderId="0" xfId="0" applyFont="1" applyAlignment="1">
      <alignment horizontal="left" vertical="top" wrapText="1"/>
    </xf>
    <xf numFmtId="0" fontId="19" fillId="0" borderId="0" xfId="0" applyFont="1" applyAlignment="1">
      <alignment horizontal="left" vertical="center"/>
    </xf>
    <xf numFmtId="0" fontId="2" fillId="0" borderId="0" xfId="0" applyFont="1" applyBorder="1" applyAlignment="1" applyProtection="1">
      <alignment horizontal="left" vertical="center"/>
    </xf>
    <xf numFmtId="0" fontId="0" fillId="0" borderId="0" xfId="0" applyBorder="1" applyProtection="1"/>
    <xf numFmtId="0" fontId="3" fillId="0" borderId="0" xfId="0" applyFont="1" applyBorder="1" applyAlignment="1" applyProtection="1">
      <alignment horizontal="left" vertical="top" wrapText="1"/>
    </xf>
    <xf numFmtId="49" fontId="2" fillId="3"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20" fillId="0" borderId="7" xfId="0" applyNumberFormat="1" applyFont="1" applyBorder="1" applyAlignment="1" applyProtection="1">
      <alignment vertical="center"/>
    </xf>
    <xf numFmtId="0" fontId="0" fillId="0" borderId="7" xfId="0" applyFont="1" applyBorder="1" applyAlignment="1" applyProtection="1">
      <alignment vertical="center"/>
    </xf>
    <xf numFmtId="0" fontId="1" fillId="0" borderId="0" xfId="0" applyFont="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19" fillId="0" borderId="0" xfId="0" applyNumberFormat="1" applyFont="1" applyBorder="1" applyAlignment="1" applyProtection="1">
      <alignment vertical="center"/>
    </xf>
    <xf numFmtId="0" fontId="3" fillId="4" borderId="9" xfId="0" applyFont="1" applyFill="1" applyBorder="1" applyAlignment="1" applyProtection="1">
      <alignment horizontal="left" vertical="center"/>
    </xf>
    <xf numFmtId="0" fontId="0" fillId="4" borderId="9" xfId="0" applyFont="1" applyFill="1" applyBorder="1" applyAlignment="1" applyProtection="1">
      <alignment vertical="center"/>
    </xf>
    <xf numFmtId="4" fontId="3" fillId="4" borderId="9" xfId="0" applyNumberFormat="1" applyFont="1" applyFill="1" applyBorder="1" applyAlignment="1" applyProtection="1">
      <alignment vertical="center"/>
    </xf>
    <xf numFmtId="0" fontId="0" fillId="4" borderId="10"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xf>
    <xf numFmtId="0" fontId="22" fillId="0" borderId="14" xfId="0" applyFont="1" applyBorder="1" applyAlignment="1">
      <alignment horizontal="center" vertical="center"/>
    </xf>
    <xf numFmtId="0" fontId="22" fillId="0" borderId="15" xfId="0" applyFont="1" applyBorder="1" applyAlignment="1">
      <alignment horizontal="left" vertical="center"/>
    </xf>
    <xf numFmtId="0" fontId="1" fillId="0" borderId="17" xfId="0" applyFont="1" applyBorder="1" applyAlignment="1">
      <alignment horizontal="left" vertical="center"/>
    </xf>
    <xf numFmtId="0" fontId="1" fillId="0" borderId="0" xfId="0" applyFont="1" applyBorder="1" applyAlignment="1">
      <alignment horizontal="left" vertical="center"/>
    </xf>
    <xf numFmtId="0" fontId="1" fillId="0" borderId="17" xfId="0" applyFont="1" applyBorder="1" applyAlignment="1" applyProtection="1">
      <alignment horizontal="left" vertical="center"/>
    </xf>
    <xf numFmtId="0" fontId="1" fillId="0" borderId="0" xfId="0" applyFont="1" applyBorder="1" applyAlignment="1" applyProtection="1">
      <alignment horizontal="left" vertical="center"/>
    </xf>
    <xf numFmtId="0" fontId="2" fillId="5" borderId="8" xfId="0" applyFont="1" applyFill="1" applyBorder="1" applyAlignment="1" applyProtection="1">
      <alignment horizontal="center" vertical="center"/>
    </xf>
    <xf numFmtId="0" fontId="2" fillId="5" borderId="9" xfId="0" applyFont="1" applyFill="1" applyBorder="1" applyAlignment="1" applyProtection="1">
      <alignment horizontal="left" vertical="center"/>
    </xf>
    <xf numFmtId="0" fontId="2" fillId="5" borderId="9" xfId="0" applyFont="1" applyFill="1" applyBorder="1" applyAlignment="1" applyProtection="1">
      <alignment horizontal="center" vertical="center"/>
    </xf>
    <xf numFmtId="0" fontId="2" fillId="5" borderId="9" xfId="0" applyFont="1" applyFill="1" applyBorder="1" applyAlignment="1" applyProtection="1">
      <alignment horizontal="right" vertical="center"/>
    </xf>
    <xf numFmtId="4" fontId="27" fillId="0" borderId="0" xfId="0" applyNumberFormat="1" applyFont="1" applyAlignment="1" applyProtection="1">
      <alignment vertical="center"/>
    </xf>
    <xf numFmtId="0" fontId="27" fillId="0" borderId="0" xfId="0" applyFont="1" applyAlignment="1" applyProtection="1">
      <alignment vertical="center"/>
    </xf>
    <xf numFmtId="0" fontId="26" fillId="0" borderId="0" xfId="0" applyFont="1" applyAlignment="1" applyProtection="1">
      <alignment horizontal="left" vertical="center" wrapText="1"/>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0" fillId="0" borderId="0" xfId="0"/>
    <xf numFmtId="0" fontId="18" fillId="0" borderId="0" xfId="0" applyFont="1" applyBorder="1" applyAlignment="1" applyProtection="1">
      <alignment horizontal="left" vertical="center" wrapText="1"/>
    </xf>
    <xf numFmtId="0" fontId="18"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0" fillId="0" borderId="0" xfId="0" applyFont="1" applyBorder="1" applyAlignment="1" applyProtection="1">
      <alignment horizontal="left" vertical="center"/>
    </xf>
    <xf numFmtId="0" fontId="18" fillId="0" borderId="0" xfId="0" applyFont="1" applyAlignment="1" applyProtection="1">
      <alignment horizontal="left" vertical="center" wrapText="1"/>
    </xf>
    <xf numFmtId="0" fontId="18" fillId="0" borderId="0" xfId="0" applyFont="1" applyAlignment="1" applyProtection="1">
      <alignment horizontal="left" vertical="center"/>
    </xf>
    <xf numFmtId="0" fontId="0" fillId="0" borderId="0" xfId="0" applyFont="1" applyAlignment="1" applyProtection="1">
      <alignment vertical="center"/>
    </xf>
    <xf numFmtId="0" fontId="30" fillId="2" borderId="0" xfId="1" applyFont="1" applyFill="1" applyAlignment="1">
      <alignment vertical="center"/>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54"/>
  <sheetViews>
    <sheetView showGridLines="0" workbookViewId="0">
      <pane ySplit="1" topLeftCell="A49" activePane="bottomLeft" state="frozen"/>
      <selection pane="bottomLeft"/>
    </sheetView>
  </sheetViews>
  <sheetFormatPr defaultRowHeight="14.5"/>
  <cols>
    <col min="1" max="1" width="8.375" customWidth="1"/>
    <col min="2" max="2" width="1.625" customWidth="1"/>
    <col min="3" max="3" width="4.125" customWidth="1"/>
    <col min="4" max="33" width="2.625" customWidth="1"/>
    <col min="34" max="34" width="3.375" customWidth="1"/>
    <col min="35" max="35" width="31.625" customWidth="1"/>
    <col min="36" max="37" width="2.5" customWidth="1"/>
    <col min="38" max="38" width="8.375" customWidth="1"/>
    <col min="39" max="39" width="3.375" customWidth="1"/>
    <col min="40" max="40" width="13.375" customWidth="1"/>
    <col min="41" max="41" width="7.5" customWidth="1"/>
    <col min="42" max="42" width="4.125" customWidth="1"/>
    <col min="43" max="43" width="15.625" customWidth="1"/>
    <col min="44" max="44" width="13.625" customWidth="1"/>
    <col min="45" max="47" width="25.875" hidden="1" customWidth="1"/>
    <col min="48" max="52" width="21.625" hidden="1" customWidth="1"/>
    <col min="53" max="53" width="19.125" hidden="1" customWidth="1"/>
    <col min="54" max="54" width="25" hidden="1" customWidth="1"/>
    <col min="55" max="56" width="19.125" hidden="1" customWidth="1"/>
    <col min="57" max="57" width="66.5" customWidth="1"/>
    <col min="71" max="91" width="9.375" hidden="1"/>
  </cols>
  <sheetData>
    <row r="1" spans="1:74" ht="21.4" customHeight="1">
      <c r="A1" s="14" t="s">
        <v>0</v>
      </c>
      <c r="B1" s="15"/>
      <c r="C1" s="15"/>
      <c r="D1" s="16" t="s">
        <v>1</v>
      </c>
      <c r="E1" s="15"/>
      <c r="F1" s="15"/>
      <c r="G1" s="15"/>
      <c r="H1" s="15"/>
      <c r="I1" s="15"/>
      <c r="J1" s="15"/>
      <c r="K1" s="17" t="s">
        <v>2</v>
      </c>
      <c r="L1" s="17"/>
      <c r="M1" s="17"/>
      <c r="N1" s="17"/>
      <c r="O1" s="17"/>
      <c r="P1" s="17"/>
      <c r="Q1" s="17"/>
      <c r="R1" s="17"/>
      <c r="S1" s="17"/>
      <c r="T1" s="15"/>
      <c r="U1" s="15"/>
      <c r="V1" s="15"/>
      <c r="W1" s="17" t="s">
        <v>3</v>
      </c>
      <c r="X1" s="17"/>
      <c r="Y1" s="17"/>
      <c r="Z1" s="17"/>
      <c r="AA1" s="17"/>
      <c r="AB1" s="17"/>
      <c r="AC1" s="17"/>
      <c r="AD1" s="17"/>
      <c r="AE1" s="17"/>
      <c r="AF1" s="17"/>
      <c r="AG1" s="17"/>
      <c r="AH1" s="17"/>
      <c r="AI1" s="18"/>
      <c r="AJ1" s="19"/>
      <c r="AK1" s="19"/>
      <c r="AL1" s="19"/>
      <c r="AM1" s="19"/>
      <c r="AN1" s="19"/>
      <c r="AO1" s="19"/>
      <c r="AP1" s="19"/>
      <c r="AQ1" s="19"/>
      <c r="AR1" s="19"/>
      <c r="AS1" s="19"/>
      <c r="AT1" s="19"/>
      <c r="AU1" s="19"/>
      <c r="AV1" s="19"/>
      <c r="AW1" s="19"/>
      <c r="AX1" s="19"/>
      <c r="AY1" s="19"/>
      <c r="AZ1" s="19"/>
      <c r="BA1" s="20" t="s">
        <v>4</v>
      </c>
      <c r="BB1" s="20" t="s">
        <v>5</v>
      </c>
      <c r="BC1" s="19"/>
      <c r="BD1" s="19"/>
      <c r="BE1" s="19"/>
      <c r="BF1" s="19"/>
      <c r="BG1" s="19"/>
      <c r="BH1" s="19"/>
      <c r="BI1" s="19"/>
      <c r="BJ1" s="19"/>
      <c r="BK1" s="19"/>
      <c r="BL1" s="19"/>
      <c r="BM1" s="19"/>
      <c r="BN1" s="19"/>
      <c r="BO1" s="19"/>
      <c r="BP1" s="19"/>
      <c r="BQ1" s="19"/>
      <c r="BR1" s="19"/>
      <c r="BT1" s="21" t="s">
        <v>6</v>
      </c>
      <c r="BU1" s="21" t="s">
        <v>6</v>
      </c>
      <c r="BV1" s="21" t="s">
        <v>7</v>
      </c>
    </row>
    <row r="2" spans="1:74" ht="37" customHeight="1">
      <c r="AR2" s="284"/>
      <c r="AS2" s="284"/>
      <c r="AT2" s="284"/>
      <c r="AU2" s="284"/>
      <c r="AV2" s="284"/>
      <c r="AW2" s="284"/>
      <c r="AX2" s="284"/>
      <c r="AY2" s="284"/>
      <c r="AZ2" s="284"/>
      <c r="BA2" s="284"/>
      <c r="BB2" s="284"/>
      <c r="BC2" s="284"/>
      <c r="BD2" s="284"/>
      <c r="BE2" s="284"/>
      <c r="BS2" s="22" t="s">
        <v>8</v>
      </c>
      <c r="BT2" s="22" t="s">
        <v>9</v>
      </c>
    </row>
    <row r="3" spans="1:74" ht="7" customHeight="1">
      <c r="B3" s="23"/>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5"/>
      <c r="BS3" s="22" t="s">
        <v>8</v>
      </c>
      <c r="BT3" s="22" t="s">
        <v>10</v>
      </c>
    </row>
    <row r="4" spans="1:74" ht="37" customHeight="1">
      <c r="B4" s="26"/>
      <c r="C4" s="27"/>
      <c r="D4" s="28" t="s">
        <v>11</v>
      </c>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9"/>
      <c r="AS4" s="30" t="s">
        <v>12</v>
      </c>
      <c r="BE4" s="31" t="s">
        <v>13</v>
      </c>
      <c r="BS4" s="22" t="s">
        <v>14</v>
      </c>
    </row>
    <row r="5" spans="1:74" ht="14.4" customHeight="1">
      <c r="B5" s="26"/>
      <c r="C5" s="27"/>
      <c r="D5" s="32" t="s">
        <v>15</v>
      </c>
      <c r="E5" s="27"/>
      <c r="F5" s="27"/>
      <c r="G5" s="27"/>
      <c r="H5" s="27"/>
      <c r="I5" s="27"/>
      <c r="J5" s="27"/>
      <c r="K5" s="249" t="s">
        <v>16</v>
      </c>
      <c r="L5" s="250"/>
      <c r="M5" s="250"/>
      <c r="N5" s="250"/>
      <c r="O5" s="250"/>
      <c r="P5" s="250"/>
      <c r="Q5" s="250"/>
      <c r="R5" s="250"/>
      <c r="S5" s="250"/>
      <c r="T5" s="250"/>
      <c r="U5" s="250"/>
      <c r="V5" s="250"/>
      <c r="W5" s="250"/>
      <c r="X5" s="250"/>
      <c r="Y5" s="250"/>
      <c r="Z5" s="250"/>
      <c r="AA5" s="250"/>
      <c r="AB5" s="250"/>
      <c r="AC5" s="250"/>
      <c r="AD5" s="250"/>
      <c r="AE5" s="250"/>
      <c r="AF5" s="250"/>
      <c r="AG5" s="250"/>
      <c r="AH5" s="250"/>
      <c r="AI5" s="250"/>
      <c r="AJ5" s="250"/>
      <c r="AK5" s="250"/>
      <c r="AL5" s="250"/>
      <c r="AM5" s="250"/>
      <c r="AN5" s="250"/>
      <c r="AO5" s="250"/>
      <c r="AP5" s="27"/>
      <c r="AQ5" s="29"/>
      <c r="BE5" s="247" t="s">
        <v>17</v>
      </c>
      <c r="BS5" s="22" t="s">
        <v>8</v>
      </c>
    </row>
    <row r="6" spans="1:74" ht="37" customHeight="1">
      <c r="B6" s="26"/>
      <c r="C6" s="27"/>
      <c r="D6" s="34" t="s">
        <v>18</v>
      </c>
      <c r="E6" s="27"/>
      <c r="F6" s="27"/>
      <c r="G6" s="27"/>
      <c r="H6" s="27"/>
      <c r="I6" s="27"/>
      <c r="J6" s="27"/>
      <c r="K6" s="251" t="s">
        <v>19</v>
      </c>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0"/>
      <c r="AL6" s="250"/>
      <c r="AM6" s="250"/>
      <c r="AN6" s="250"/>
      <c r="AO6" s="250"/>
      <c r="AP6" s="27"/>
      <c r="AQ6" s="29"/>
      <c r="BE6" s="248"/>
      <c r="BS6" s="22" t="s">
        <v>8</v>
      </c>
    </row>
    <row r="7" spans="1:74" ht="14.4" customHeight="1">
      <c r="B7" s="26"/>
      <c r="C7" s="27"/>
      <c r="D7" s="35" t="s">
        <v>20</v>
      </c>
      <c r="E7" s="27"/>
      <c r="F7" s="27"/>
      <c r="G7" s="27"/>
      <c r="H7" s="27"/>
      <c r="I7" s="27"/>
      <c r="J7" s="27"/>
      <c r="K7" s="33" t="s">
        <v>21</v>
      </c>
      <c r="L7" s="27"/>
      <c r="M7" s="27"/>
      <c r="N7" s="27"/>
      <c r="O7" s="27"/>
      <c r="P7" s="27"/>
      <c r="Q7" s="27"/>
      <c r="R7" s="27"/>
      <c r="S7" s="27"/>
      <c r="T7" s="27"/>
      <c r="U7" s="27"/>
      <c r="V7" s="27"/>
      <c r="W7" s="27"/>
      <c r="X7" s="27"/>
      <c r="Y7" s="27"/>
      <c r="Z7" s="27"/>
      <c r="AA7" s="27"/>
      <c r="AB7" s="27"/>
      <c r="AC7" s="27"/>
      <c r="AD7" s="27"/>
      <c r="AE7" s="27"/>
      <c r="AF7" s="27"/>
      <c r="AG7" s="27"/>
      <c r="AH7" s="27"/>
      <c r="AI7" s="27"/>
      <c r="AJ7" s="27"/>
      <c r="AK7" s="35" t="s">
        <v>22</v>
      </c>
      <c r="AL7" s="27"/>
      <c r="AM7" s="27"/>
      <c r="AN7" s="33" t="s">
        <v>21</v>
      </c>
      <c r="AO7" s="27"/>
      <c r="AP7" s="27"/>
      <c r="AQ7" s="29"/>
      <c r="BE7" s="248"/>
      <c r="BS7" s="22" t="s">
        <v>8</v>
      </c>
    </row>
    <row r="8" spans="1:74" ht="14.4" customHeight="1">
      <c r="B8" s="26"/>
      <c r="C8" s="27"/>
      <c r="D8" s="35" t="s">
        <v>23</v>
      </c>
      <c r="E8" s="27"/>
      <c r="F8" s="27"/>
      <c r="G8" s="27"/>
      <c r="H8" s="27"/>
      <c r="I8" s="27"/>
      <c r="J8" s="27"/>
      <c r="K8" s="33" t="s">
        <v>24</v>
      </c>
      <c r="L8" s="27"/>
      <c r="M8" s="27"/>
      <c r="N8" s="27"/>
      <c r="O8" s="27"/>
      <c r="P8" s="27"/>
      <c r="Q8" s="27"/>
      <c r="R8" s="27"/>
      <c r="S8" s="27"/>
      <c r="T8" s="27"/>
      <c r="U8" s="27"/>
      <c r="V8" s="27"/>
      <c r="W8" s="27"/>
      <c r="X8" s="27"/>
      <c r="Y8" s="27"/>
      <c r="Z8" s="27"/>
      <c r="AA8" s="27"/>
      <c r="AB8" s="27"/>
      <c r="AC8" s="27"/>
      <c r="AD8" s="27"/>
      <c r="AE8" s="27"/>
      <c r="AF8" s="27"/>
      <c r="AG8" s="27"/>
      <c r="AH8" s="27"/>
      <c r="AI8" s="27"/>
      <c r="AJ8" s="27"/>
      <c r="AK8" s="35" t="s">
        <v>25</v>
      </c>
      <c r="AL8" s="27"/>
      <c r="AM8" s="27"/>
      <c r="AN8" s="36" t="s">
        <v>26</v>
      </c>
      <c r="AO8" s="27"/>
      <c r="AP8" s="27"/>
      <c r="AQ8" s="29"/>
      <c r="BE8" s="248"/>
      <c r="BS8" s="22" t="s">
        <v>8</v>
      </c>
    </row>
    <row r="9" spans="1:74" ht="14.4" customHeight="1">
      <c r="B9" s="26"/>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9"/>
      <c r="BE9" s="248"/>
      <c r="BS9" s="22" t="s">
        <v>8</v>
      </c>
    </row>
    <row r="10" spans="1:74" ht="14.4" customHeight="1">
      <c r="B10" s="26"/>
      <c r="C10" s="27"/>
      <c r="D10" s="35" t="s">
        <v>27</v>
      </c>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35" t="s">
        <v>28</v>
      </c>
      <c r="AL10" s="27"/>
      <c r="AM10" s="27"/>
      <c r="AN10" s="33" t="s">
        <v>21</v>
      </c>
      <c r="AO10" s="27"/>
      <c r="AP10" s="27"/>
      <c r="AQ10" s="29"/>
      <c r="BE10" s="248"/>
      <c r="BS10" s="22" t="s">
        <v>8</v>
      </c>
    </row>
    <row r="11" spans="1:74" ht="18.5" customHeight="1">
      <c r="B11" s="26"/>
      <c r="C11" s="27"/>
      <c r="D11" s="27"/>
      <c r="E11" s="33" t="s">
        <v>24</v>
      </c>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35" t="s">
        <v>29</v>
      </c>
      <c r="AL11" s="27"/>
      <c r="AM11" s="27"/>
      <c r="AN11" s="33" t="s">
        <v>21</v>
      </c>
      <c r="AO11" s="27"/>
      <c r="AP11" s="27"/>
      <c r="AQ11" s="29"/>
      <c r="BE11" s="248"/>
      <c r="BS11" s="22" t="s">
        <v>8</v>
      </c>
    </row>
    <row r="12" spans="1:74" ht="7" customHeight="1">
      <c r="B12" s="26"/>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9"/>
      <c r="BE12" s="248"/>
      <c r="BS12" s="22" t="s">
        <v>8</v>
      </c>
    </row>
    <row r="13" spans="1:74" ht="14.4" customHeight="1">
      <c r="B13" s="26"/>
      <c r="C13" s="27"/>
      <c r="D13" s="35" t="s">
        <v>30</v>
      </c>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35" t="s">
        <v>28</v>
      </c>
      <c r="AL13" s="27"/>
      <c r="AM13" s="27"/>
      <c r="AN13" s="37" t="s">
        <v>31</v>
      </c>
      <c r="AO13" s="27"/>
      <c r="AP13" s="27"/>
      <c r="AQ13" s="29"/>
      <c r="BE13" s="248"/>
      <c r="BS13" s="22" t="s">
        <v>8</v>
      </c>
    </row>
    <row r="14" spans="1:74" ht="12">
      <c r="B14" s="26"/>
      <c r="C14" s="27"/>
      <c r="D14" s="27"/>
      <c r="E14" s="252" t="s">
        <v>31</v>
      </c>
      <c r="F14" s="253"/>
      <c r="G14" s="253"/>
      <c r="H14" s="253"/>
      <c r="I14" s="253"/>
      <c r="J14" s="253"/>
      <c r="K14" s="253"/>
      <c r="L14" s="253"/>
      <c r="M14" s="253"/>
      <c r="N14" s="253"/>
      <c r="O14" s="253"/>
      <c r="P14" s="253"/>
      <c r="Q14" s="253"/>
      <c r="R14" s="253"/>
      <c r="S14" s="253"/>
      <c r="T14" s="253"/>
      <c r="U14" s="253"/>
      <c r="V14" s="253"/>
      <c r="W14" s="253"/>
      <c r="X14" s="253"/>
      <c r="Y14" s="253"/>
      <c r="Z14" s="253"/>
      <c r="AA14" s="253"/>
      <c r="AB14" s="253"/>
      <c r="AC14" s="253"/>
      <c r="AD14" s="253"/>
      <c r="AE14" s="253"/>
      <c r="AF14" s="253"/>
      <c r="AG14" s="253"/>
      <c r="AH14" s="253"/>
      <c r="AI14" s="253"/>
      <c r="AJ14" s="253"/>
      <c r="AK14" s="35" t="s">
        <v>29</v>
      </c>
      <c r="AL14" s="27"/>
      <c r="AM14" s="27"/>
      <c r="AN14" s="37" t="s">
        <v>31</v>
      </c>
      <c r="AO14" s="27"/>
      <c r="AP14" s="27"/>
      <c r="AQ14" s="29"/>
      <c r="BE14" s="248"/>
      <c r="BS14" s="22" t="s">
        <v>8</v>
      </c>
    </row>
    <row r="15" spans="1:74" ht="7" customHeight="1">
      <c r="B15" s="26"/>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9"/>
      <c r="BE15" s="248"/>
      <c r="BS15" s="22" t="s">
        <v>6</v>
      </c>
    </row>
    <row r="16" spans="1:74" ht="14.4" customHeight="1">
      <c r="B16" s="26"/>
      <c r="C16" s="27"/>
      <c r="D16" s="35" t="s">
        <v>32</v>
      </c>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35" t="s">
        <v>28</v>
      </c>
      <c r="AL16" s="27"/>
      <c r="AM16" s="27"/>
      <c r="AN16" s="33" t="s">
        <v>21</v>
      </c>
      <c r="AO16" s="27"/>
      <c r="AP16" s="27"/>
      <c r="AQ16" s="29"/>
      <c r="BE16" s="248"/>
      <c r="BS16" s="22" t="s">
        <v>6</v>
      </c>
    </row>
    <row r="17" spans="2:71" ht="18.5" customHeight="1">
      <c r="B17" s="26"/>
      <c r="C17" s="27"/>
      <c r="D17" s="27"/>
      <c r="E17" s="33" t="s">
        <v>24</v>
      </c>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35" t="s">
        <v>29</v>
      </c>
      <c r="AL17" s="27"/>
      <c r="AM17" s="27"/>
      <c r="AN17" s="33" t="s">
        <v>21</v>
      </c>
      <c r="AO17" s="27"/>
      <c r="AP17" s="27"/>
      <c r="AQ17" s="29"/>
      <c r="BE17" s="248"/>
      <c r="BS17" s="22" t="s">
        <v>33</v>
      </c>
    </row>
    <row r="18" spans="2:71" ht="7" customHeight="1">
      <c r="B18" s="26"/>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9"/>
      <c r="BE18" s="248"/>
      <c r="BS18" s="22" t="s">
        <v>8</v>
      </c>
    </row>
    <row r="19" spans="2:71" ht="14.4" customHeight="1">
      <c r="B19" s="26"/>
      <c r="C19" s="27"/>
      <c r="D19" s="35" t="s">
        <v>34</v>
      </c>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9"/>
      <c r="BE19" s="248"/>
      <c r="BS19" s="22" t="s">
        <v>8</v>
      </c>
    </row>
    <row r="20" spans="2:71" ht="16.5" customHeight="1">
      <c r="B20" s="26"/>
      <c r="C20" s="27"/>
      <c r="D20" s="27"/>
      <c r="E20" s="254" t="s">
        <v>21</v>
      </c>
      <c r="F20" s="254"/>
      <c r="G20" s="254"/>
      <c r="H20" s="254"/>
      <c r="I20" s="254"/>
      <c r="J20" s="254"/>
      <c r="K20" s="254"/>
      <c r="L20" s="254"/>
      <c r="M20" s="254"/>
      <c r="N20" s="254"/>
      <c r="O20" s="254"/>
      <c r="P20" s="254"/>
      <c r="Q20" s="254"/>
      <c r="R20" s="254"/>
      <c r="S20" s="254"/>
      <c r="T20" s="254"/>
      <c r="U20" s="254"/>
      <c r="V20" s="254"/>
      <c r="W20" s="254"/>
      <c r="X20" s="254"/>
      <c r="Y20" s="254"/>
      <c r="Z20" s="254"/>
      <c r="AA20" s="254"/>
      <c r="AB20" s="254"/>
      <c r="AC20" s="254"/>
      <c r="AD20" s="254"/>
      <c r="AE20" s="254"/>
      <c r="AF20" s="254"/>
      <c r="AG20" s="254"/>
      <c r="AH20" s="254"/>
      <c r="AI20" s="254"/>
      <c r="AJ20" s="254"/>
      <c r="AK20" s="254"/>
      <c r="AL20" s="254"/>
      <c r="AM20" s="254"/>
      <c r="AN20" s="254"/>
      <c r="AO20" s="27"/>
      <c r="AP20" s="27"/>
      <c r="AQ20" s="29"/>
      <c r="BE20" s="248"/>
      <c r="BS20" s="22" t="s">
        <v>6</v>
      </c>
    </row>
    <row r="21" spans="2:71" ht="7" customHeight="1">
      <c r="B21" s="26"/>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9"/>
      <c r="BE21" s="248"/>
    </row>
    <row r="22" spans="2:71" ht="7" customHeight="1">
      <c r="B22" s="26"/>
      <c r="C22" s="27"/>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27"/>
      <c r="AQ22" s="29"/>
      <c r="BE22" s="248"/>
    </row>
    <row r="23" spans="2:71" s="1" customFormat="1" ht="25.9" customHeight="1">
      <c r="B23" s="39"/>
      <c r="C23" s="40"/>
      <c r="D23" s="41" t="s">
        <v>35</v>
      </c>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255">
        <f>ROUND(AG51,2)</f>
        <v>0</v>
      </c>
      <c r="AL23" s="256"/>
      <c r="AM23" s="256"/>
      <c r="AN23" s="256"/>
      <c r="AO23" s="256"/>
      <c r="AP23" s="40"/>
      <c r="AQ23" s="43"/>
      <c r="BE23" s="248"/>
    </row>
    <row r="24" spans="2:71" s="1" customFormat="1" ht="7" customHeight="1">
      <c r="B24" s="39"/>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3"/>
      <c r="BE24" s="248"/>
    </row>
    <row r="25" spans="2:71" s="1" customFormat="1" ht="12">
      <c r="B25" s="39"/>
      <c r="C25" s="40"/>
      <c r="D25" s="40"/>
      <c r="E25" s="40"/>
      <c r="F25" s="40"/>
      <c r="G25" s="40"/>
      <c r="H25" s="40"/>
      <c r="I25" s="40"/>
      <c r="J25" s="40"/>
      <c r="K25" s="40"/>
      <c r="L25" s="257" t="s">
        <v>36</v>
      </c>
      <c r="M25" s="257"/>
      <c r="N25" s="257"/>
      <c r="O25" s="257"/>
      <c r="P25" s="40"/>
      <c r="Q25" s="40"/>
      <c r="R25" s="40"/>
      <c r="S25" s="40"/>
      <c r="T25" s="40"/>
      <c r="U25" s="40"/>
      <c r="V25" s="40"/>
      <c r="W25" s="257" t="s">
        <v>37</v>
      </c>
      <c r="X25" s="257"/>
      <c r="Y25" s="257"/>
      <c r="Z25" s="257"/>
      <c r="AA25" s="257"/>
      <c r="AB25" s="257"/>
      <c r="AC25" s="257"/>
      <c r="AD25" s="257"/>
      <c r="AE25" s="257"/>
      <c r="AF25" s="40"/>
      <c r="AG25" s="40"/>
      <c r="AH25" s="40"/>
      <c r="AI25" s="40"/>
      <c r="AJ25" s="40"/>
      <c r="AK25" s="257" t="s">
        <v>38</v>
      </c>
      <c r="AL25" s="257"/>
      <c r="AM25" s="257"/>
      <c r="AN25" s="257"/>
      <c r="AO25" s="257"/>
      <c r="AP25" s="40"/>
      <c r="AQ25" s="43"/>
      <c r="BE25" s="248"/>
    </row>
    <row r="26" spans="2:71" s="2" customFormat="1" ht="14.4" hidden="1" customHeight="1">
      <c r="B26" s="45"/>
      <c r="C26" s="46"/>
      <c r="D26" s="47" t="s">
        <v>39</v>
      </c>
      <c r="E26" s="46"/>
      <c r="F26" s="47" t="s">
        <v>40</v>
      </c>
      <c r="G26" s="46"/>
      <c r="H26" s="46"/>
      <c r="I26" s="46"/>
      <c r="J26" s="46"/>
      <c r="K26" s="46"/>
      <c r="L26" s="258">
        <v>0.21</v>
      </c>
      <c r="M26" s="259"/>
      <c r="N26" s="259"/>
      <c r="O26" s="259"/>
      <c r="P26" s="46"/>
      <c r="Q26" s="46"/>
      <c r="R26" s="46"/>
      <c r="S26" s="46"/>
      <c r="T26" s="46"/>
      <c r="U26" s="46"/>
      <c r="V26" s="46"/>
      <c r="W26" s="260">
        <f>ROUND(AZ51,2)</f>
        <v>0</v>
      </c>
      <c r="X26" s="259"/>
      <c r="Y26" s="259"/>
      <c r="Z26" s="259"/>
      <c r="AA26" s="259"/>
      <c r="AB26" s="259"/>
      <c r="AC26" s="259"/>
      <c r="AD26" s="259"/>
      <c r="AE26" s="259"/>
      <c r="AF26" s="46"/>
      <c r="AG26" s="46"/>
      <c r="AH26" s="46"/>
      <c r="AI26" s="46"/>
      <c r="AJ26" s="46"/>
      <c r="AK26" s="260">
        <f>ROUND(AV51,2)</f>
        <v>0</v>
      </c>
      <c r="AL26" s="259"/>
      <c r="AM26" s="259"/>
      <c r="AN26" s="259"/>
      <c r="AO26" s="259"/>
      <c r="AP26" s="46"/>
      <c r="AQ26" s="48"/>
      <c r="BE26" s="248"/>
    </row>
    <row r="27" spans="2:71" s="2" customFormat="1" ht="14.4" hidden="1" customHeight="1">
      <c r="B27" s="45"/>
      <c r="C27" s="46"/>
      <c r="D27" s="46"/>
      <c r="E27" s="46"/>
      <c r="F27" s="47" t="s">
        <v>41</v>
      </c>
      <c r="G27" s="46"/>
      <c r="H27" s="46"/>
      <c r="I27" s="46"/>
      <c r="J27" s="46"/>
      <c r="K27" s="46"/>
      <c r="L27" s="258">
        <v>0.15</v>
      </c>
      <c r="M27" s="259"/>
      <c r="N27" s="259"/>
      <c r="O27" s="259"/>
      <c r="P27" s="46"/>
      <c r="Q27" s="46"/>
      <c r="R27" s="46"/>
      <c r="S27" s="46"/>
      <c r="T27" s="46"/>
      <c r="U27" s="46"/>
      <c r="V27" s="46"/>
      <c r="W27" s="260">
        <f>ROUND(BA51,2)</f>
        <v>0</v>
      </c>
      <c r="X27" s="259"/>
      <c r="Y27" s="259"/>
      <c r="Z27" s="259"/>
      <c r="AA27" s="259"/>
      <c r="AB27" s="259"/>
      <c r="AC27" s="259"/>
      <c r="AD27" s="259"/>
      <c r="AE27" s="259"/>
      <c r="AF27" s="46"/>
      <c r="AG27" s="46"/>
      <c r="AH27" s="46"/>
      <c r="AI27" s="46"/>
      <c r="AJ27" s="46"/>
      <c r="AK27" s="260">
        <f>ROUND(AW51,2)</f>
        <v>0</v>
      </c>
      <c r="AL27" s="259"/>
      <c r="AM27" s="259"/>
      <c r="AN27" s="259"/>
      <c r="AO27" s="259"/>
      <c r="AP27" s="46"/>
      <c r="AQ27" s="48"/>
      <c r="BE27" s="248"/>
    </row>
    <row r="28" spans="2:71" s="2" customFormat="1" ht="14.4" customHeight="1">
      <c r="B28" s="45"/>
      <c r="C28" s="46"/>
      <c r="D28" s="47" t="s">
        <v>39</v>
      </c>
      <c r="E28" s="46"/>
      <c r="F28" s="47" t="s">
        <v>42</v>
      </c>
      <c r="G28" s="46"/>
      <c r="H28" s="46"/>
      <c r="I28" s="46"/>
      <c r="J28" s="46"/>
      <c r="K28" s="46"/>
      <c r="L28" s="258">
        <v>0.21</v>
      </c>
      <c r="M28" s="259"/>
      <c r="N28" s="259"/>
      <c r="O28" s="259"/>
      <c r="P28" s="46"/>
      <c r="Q28" s="46"/>
      <c r="R28" s="46"/>
      <c r="S28" s="46"/>
      <c r="T28" s="46"/>
      <c r="U28" s="46"/>
      <c r="V28" s="46"/>
      <c r="W28" s="260">
        <f>ROUND(BB51,2)</f>
        <v>0</v>
      </c>
      <c r="X28" s="259"/>
      <c r="Y28" s="259"/>
      <c r="Z28" s="259"/>
      <c r="AA28" s="259"/>
      <c r="AB28" s="259"/>
      <c r="AC28" s="259"/>
      <c r="AD28" s="259"/>
      <c r="AE28" s="259"/>
      <c r="AF28" s="46"/>
      <c r="AG28" s="46"/>
      <c r="AH28" s="46"/>
      <c r="AI28" s="46"/>
      <c r="AJ28" s="46"/>
      <c r="AK28" s="260">
        <v>0</v>
      </c>
      <c r="AL28" s="259"/>
      <c r="AM28" s="259"/>
      <c r="AN28" s="259"/>
      <c r="AO28" s="259"/>
      <c r="AP28" s="46"/>
      <c r="AQ28" s="48"/>
      <c r="BE28" s="248"/>
    </row>
    <row r="29" spans="2:71" s="2" customFormat="1" ht="14.4" customHeight="1">
      <c r="B29" s="45"/>
      <c r="C29" s="46"/>
      <c r="D29" s="46"/>
      <c r="E29" s="46"/>
      <c r="F29" s="47" t="s">
        <v>43</v>
      </c>
      <c r="G29" s="46"/>
      <c r="H29" s="46"/>
      <c r="I29" s="46"/>
      <c r="J29" s="46"/>
      <c r="K29" s="46"/>
      <c r="L29" s="258">
        <v>0.15</v>
      </c>
      <c r="M29" s="259"/>
      <c r="N29" s="259"/>
      <c r="O29" s="259"/>
      <c r="P29" s="46"/>
      <c r="Q29" s="46"/>
      <c r="R29" s="46"/>
      <c r="S29" s="46"/>
      <c r="T29" s="46"/>
      <c r="U29" s="46"/>
      <c r="V29" s="46"/>
      <c r="W29" s="260">
        <f>ROUND(BC51,2)</f>
        <v>0</v>
      </c>
      <c r="X29" s="259"/>
      <c r="Y29" s="259"/>
      <c r="Z29" s="259"/>
      <c r="AA29" s="259"/>
      <c r="AB29" s="259"/>
      <c r="AC29" s="259"/>
      <c r="AD29" s="259"/>
      <c r="AE29" s="259"/>
      <c r="AF29" s="46"/>
      <c r="AG29" s="46"/>
      <c r="AH29" s="46"/>
      <c r="AI29" s="46"/>
      <c r="AJ29" s="46"/>
      <c r="AK29" s="260">
        <v>0</v>
      </c>
      <c r="AL29" s="259"/>
      <c r="AM29" s="259"/>
      <c r="AN29" s="259"/>
      <c r="AO29" s="259"/>
      <c r="AP29" s="46"/>
      <c r="AQ29" s="48"/>
      <c r="BE29" s="248"/>
    </row>
    <row r="30" spans="2:71" s="2" customFormat="1" ht="14.4" hidden="1" customHeight="1">
      <c r="B30" s="45"/>
      <c r="C30" s="46"/>
      <c r="D30" s="46"/>
      <c r="E30" s="46"/>
      <c r="F30" s="47" t="s">
        <v>44</v>
      </c>
      <c r="G30" s="46"/>
      <c r="H30" s="46"/>
      <c r="I30" s="46"/>
      <c r="J30" s="46"/>
      <c r="K30" s="46"/>
      <c r="L30" s="258">
        <v>0</v>
      </c>
      <c r="M30" s="259"/>
      <c r="N30" s="259"/>
      <c r="O30" s="259"/>
      <c r="P30" s="46"/>
      <c r="Q30" s="46"/>
      <c r="R30" s="46"/>
      <c r="S30" s="46"/>
      <c r="T30" s="46"/>
      <c r="U30" s="46"/>
      <c r="V30" s="46"/>
      <c r="W30" s="260">
        <f>ROUND(BD51,2)</f>
        <v>0</v>
      </c>
      <c r="X30" s="259"/>
      <c r="Y30" s="259"/>
      <c r="Z30" s="259"/>
      <c r="AA30" s="259"/>
      <c r="AB30" s="259"/>
      <c r="AC30" s="259"/>
      <c r="AD30" s="259"/>
      <c r="AE30" s="259"/>
      <c r="AF30" s="46"/>
      <c r="AG30" s="46"/>
      <c r="AH30" s="46"/>
      <c r="AI30" s="46"/>
      <c r="AJ30" s="46"/>
      <c r="AK30" s="260">
        <v>0</v>
      </c>
      <c r="AL30" s="259"/>
      <c r="AM30" s="259"/>
      <c r="AN30" s="259"/>
      <c r="AO30" s="259"/>
      <c r="AP30" s="46"/>
      <c r="AQ30" s="48"/>
      <c r="BE30" s="248"/>
    </row>
    <row r="31" spans="2:71" s="1" customFormat="1" ht="7" customHeight="1">
      <c r="B31" s="39"/>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3"/>
      <c r="BE31" s="248"/>
    </row>
    <row r="32" spans="2:71" s="1" customFormat="1" ht="25.9" customHeight="1">
      <c r="B32" s="39"/>
      <c r="C32" s="49"/>
      <c r="D32" s="50" t="s">
        <v>45</v>
      </c>
      <c r="E32" s="51"/>
      <c r="F32" s="51"/>
      <c r="G32" s="51"/>
      <c r="H32" s="51"/>
      <c r="I32" s="51"/>
      <c r="J32" s="51"/>
      <c r="K32" s="51"/>
      <c r="L32" s="51"/>
      <c r="M32" s="51"/>
      <c r="N32" s="51"/>
      <c r="O32" s="51"/>
      <c r="P32" s="51"/>
      <c r="Q32" s="51"/>
      <c r="R32" s="51"/>
      <c r="S32" s="51"/>
      <c r="T32" s="52" t="s">
        <v>46</v>
      </c>
      <c r="U32" s="51"/>
      <c r="V32" s="51"/>
      <c r="W32" s="51"/>
      <c r="X32" s="261" t="s">
        <v>47</v>
      </c>
      <c r="Y32" s="262"/>
      <c r="Z32" s="262"/>
      <c r="AA32" s="262"/>
      <c r="AB32" s="262"/>
      <c r="AC32" s="51"/>
      <c r="AD32" s="51"/>
      <c r="AE32" s="51"/>
      <c r="AF32" s="51"/>
      <c r="AG32" s="51"/>
      <c r="AH32" s="51"/>
      <c r="AI32" s="51"/>
      <c r="AJ32" s="51"/>
      <c r="AK32" s="263">
        <f>SUM(AK23:AK30)</f>
        <v>0</v>
      </c>
      <c r="AL32" s="262"/>
      <c r="AM32" s="262"/>
      <c r="AN32" s="262"/>
      <c r="AO32" s="264"/>
      <c r="AP32" s="49"/>
      <c r="AQ32" s="53"/>
      <c r="BE32" s="248"/>
    </row>
    <row r="33" spans="2:56" s="1" customFormat="1" ht="7" customHeight="1">
      <c r="B33" s="39"/>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3"/>
    </row>
    <row r="34" spans="2:56" s="1" customFormat="1" ht="7" customHeight="1">
      <c r="B34" s="54"/>
      <c r="C34" s="55"/>
      <c r="D34" s="55"/>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6"/>
    </row>
    <row r="38" spans="2:56" s="1" customFormat="1" ht="7" customHeight="1">
      <c r="B38" s="57"/>
      <c r="C38" s="58"/>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9"/>
    </row>
    <row r="39" spans="2:56" s="1" customFormat="1" ht="37" customHeight="1">
      <c r="B39" s="39"/>
      <c r="C39" s="60" t="s">
        <v>48</v>
      </c>
      <c r="D39" s="61"/>
      <c r="E39" s="61"/>
      <c r="F39" s="61"/>
      <c r="G39" s="61"/>
      <c r="H39" s="61"/>
      <c r="I39" s="61"/>
      <c r="J39" s="61"/>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59"/>
    </row>
    <row r="40" spans="2:56" s="1" customFormat="1" ht="7" customHeight="1">
      <c r="B40" s="39"/>
      <c r="C40" s="61"/>
      <c r="D40" s="61"/>
      <c r="E40" s="61"/>
      <c r="F40" s="61"/>
      <c r="G40" s="61"/>
      <c r="H40" s="61"/>
      <c r="I40" s="61"/>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59"/>
    </row>
    <row r="41" spans="2:56" s="3" customFormat="1" ht="14.4" customHeight="1">
      <c r="B41" s="62"/>
      <c r="C41" s="63" t="s">
        <v>15</v>
      </c>
      <c r="D41" s="64"/>
      <c r="E41" s="64"/>
      <c r="F41" s="64"/>
      <c r="G41" s="64"/>
      <c r="H41" s="64"/>
      <c r="I41" s="64"/>
      <c r="J41" s="64"/>
      <c r="K41" s="64"/>
      <c r="L41" s="64" t="str">
        <f>K5</f>
        <v>65418068</v>
      </c>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5"/>
    </row>
    <row r="42" spans="2:56" s="4" customFormat="1" ht="37" customHeight="1">
      <c r="B42" s="66"/>
      <c r="C42" s="67" t="s">
        <v>18</v>
      </c>
      <c r="D42" s="68"/>
      <c r="E42" s="68"/>
      <c r="F42" s="68"/>
      <c r="G42" s="68"/>
      <c r="H42" s="68"/>
      <c r="I42" s="68"/>
      <c r="J42" s="68"/>
      <c r="K42" s="68"/>
      <c r="L42" s="265" t="str">
        <f>K6</f>
        <v>Rekonstrukce budovy OŘ Tragerova ul, ČB - II. Etapa</v>
      </c>
      <c r="M42" s="266"/>
      <c r="N42" s="266"/>
      <c r="O42" s="266"/>
      <c r="P42" s="266"/>
      <c r="Q42" s="266"/>
      <c r="R42" s="266"/>
      <c r="S42" s="266"/>
      <c r="T42" s="266"/>
      <c r="U42" s="266"/>
      <c r="V42" s="266"/>
      <c r="W42" s="266"/>
      <c r="X42" s="266"/>
      <c r="Y42" s="266"/>
      <c r="Z42" s="266"/>
      <c r="AA42" s="266"/>
      <c r="AB42" s="266"/>
      <c r="AC42" s="266"/>
      <c r="AD42" s="266"/>
      <c r="AE42" s="266"/>
      <c r="AF42" s="266"/>
      <c r="AG42" s="266"/>
      <c r="AH42" s="266"/>
      <c r="AI42" s="266"/>
      <c r="AJ42" s="266"/>
      <c r="AK42" s="266"/>
      <c r="AL42" s="266"/>
      <c r="AM42" s="266"/>
      <c r="AN42" s="266"/>
      <c r="AO42" s="266"/>
      <c r="AP42" s="68"/>
      <c r="AQ42" s="68"/>
      <c r="AR42" s="69"/>
    </row>
    <row r="43" spans="2:56" s="1" customFormat="1" ht="7" customHeight="1">
      <c r="B43" s="39"/>
      <c r="C43" s="61"/>
      <c r="D43" s="61"/>
      <c r="E43" s="61"/>
      <c r="F43" s="61"/>
      <c r="G43" s="61"/>
      <c r="H43" s="61"/>
      <c r="I43" s="61"/>
      <c r="J43" s="61"/>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59"/>
    </row>
    <row r="44" spans="2:56" s="1" customFormat="1" ht="12">
      <c r="B44" s="39"/>
      <c r="C44" s="63" t="s">
        <v>23</v>
      </c>
      <c r="D44" s="61"/>
      <c r="E44" s="61"/>
      <c r="F44" s="61"/>
      <c r="G44" s="61"/>
      <c r="H44" s="61"/>
      <c r="I44" s="61"/>
      <c r="J44" s="61"/>
      <c r="K44" s="61"/>
      <c r="L44" s="70" t="str">
        <f>IF(K8="","",K8)</f>
        <v xml:space="preserve"> </v>
      </c>
      <c r="M44" s="61"/>
      <c r="N44" s="61"/>
      <c r="O44" s="61"/>
      <c r="P44" s="61"/>
      <c r="Q44" s="61"/>
      <c r="R44" s="61"/>
      <c r="S44" s="61"/>
      <c r="T44" s="61"/>
      <c r="U44" s="61"/>
      <c r="V44" s="61"/>
      <c r="W44" s="61"/>
      <c r="X44" s="61"/>
      <c r="Y44" s="61"/>
      <c r="Z44" s="61"/>
      <c r="AA44" s="61"/>
      <c r="AB44" s="61"/>
      <c r="AC44" s="61"/>
      <c r="AD44" s="61"/>
      <c r="AE44" s="61"/>
      <c r="AF44" s="61"/>
      <c r="AG44" s="61"/>
      <c r="AH44" s="61"/>
      <c r="AI44" s="63" t="s">
        <v>25</v>
      </c>
      <c r="AJ44" s="61"/>
      <c r="AK44" s="61"/>
      <c r="AL44" s="61"/>
      <c r="AM44" s="267" t="str">
        <f>IF(AN8= "","",AN8)</f>
        <v>4.4.2018</v>
      </c>
      <c r="AN44" s="267"/>
      <c r="AO44" s="61"/>
      <c r="AP44" s="61"/>
      <c r="AQ44" s="61"/>
      <c r="AR44" s="59"/>
    </row>
    <row r="45" spans="2:56" s="1" customFormat="1" ht="7" customHeight="1">
      <c r="B45" s="39"/>
      <c r="C45" s="61"/>
      <c r="D45" s="61"/>
      <c r="E45" s="61"/>
      <c r="F45" s="61"/>
      <c r="G45" s="61"/>
      <c r="H45" s="61"/>
      <c r="I45" s="61"/>
      <c r="J45" s="61"/>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59"/>
    </row>
    <row r="46" spans="2:56" s="1" customFormat="1" ht="12">
      <c r="B46" s="39"/>
      <c r="C46" s="63" t="s">
        <v>27</v>
      </c>
      <c r="D46" s="61"/>
      <c r="E46" s="61"/>
      <c r="F46" s="61"/>
      <c r="G46" s="61"/>
      <c r="H46" s="61"/>
      <c r="I46" s="61"/>
      <c r="J46" s="61"/>
      <c r="K46" s="61"/>
      <c r="L46" s="64" t="str">
        <f>IF(E11= "","",E11)</f>
        <v xml:space="preserve"> </v>
      </c>
      <c r="M46" s="61"/>
      <c r="N46" s="61"/>
      <c r="O46" s="61"/>
      <c r="P46" s="61"/>
      <c r="Q46" s="61"/>
      <c r="R46" s="61"/>
      <c r="S46" s="61"/>
      <c r="T46" s="61"/>
      <c r="U46" s="61"/>
      <c r="V46" s="61"/>
      <c r="W46" s="61"/>
      <c r="X46" s="61"/>
      <c r="Y46" s="61"/>
      <c r="Z46" s="61"/>
      <c r="AA46" s="61"/>
      <c r="AB46" s="61"/>
      <c r="AC46" s="61"/>
      <c r="AD46" s="61"/>
      <c r="AE46" s="61"/>
      <c r="AF46" s="61"/>
      <c r="AG46" s="61"/>
      <c r="AH46" s="61"/>
      <c r="AI46" s="63" t="s">
        <v>32</v>
      </c>
      <c r="AJ46" s="61"/>
      <c r="AK46" s="61"/>
      <c r="AL46" s="61"/>
      <c r="AM46" s="268" t="str">
        <f>IF(E17="","",E17)</f>
        <v xml:space="preserve"> </v>
      </c>
      <c r="AN46" s="268"/>
      <c r="AO46" s="268"/>
      <c r="AP46" s="268"/>
      <c r="AQ46" s="61"/>
      <c r="AR46" s="59"/>
      <c r="AS46" s="269" t="s">
        <v>49</v>
      </c>
      <c r="AT46" s="270"/>
      <c r="AU46" s="72"/>
      <c r="AV46" s="72"/>
      <c r="AW46" s="72"/>
      <c r="AX46" s="72"/>
      <c r="AY46" s="72"/>
      <c r="AZ46" s="72"/>
      <c r="BA46" s="72"/>
      <c r="BB46" s="72"/>
      <c r="BC46" s="72"/>
      <c r="BD46" s="73"/>
    </row>
    <row r="47" spans="2:56" s="1" customFormat="1" ht="12">
      <c r="B47" s="39"/>
      <c r="C47" s="63" t="s">
        <v>30</v>
      </c>
      <c r="D47" s="61"/>
      <c r="E47" s="61"/>
      <c r="F47" s="61"/>
      <c r="G47" s="61"/>
      <c r="H47" s="61"/>
      <c r="I47" s="61"/>
      <c r="J47" s="61"/>
      <c r="K47" s="61"/>
      <c r="L47" s="64" t="str">
        <f>IF(E14= "Vyplň údaj","",E14)</f>
        <v/>
      </c>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59"/>
      <c r="AS47" s="271"/>
      <c r="AT47" s="272"/>
      <c r="AU47" s="74"/>
      <c r="AV47" s="74"/>
      <c r="AW47" s="74"/>
      <c r="AX47" s="74"/>
      <c r="AY47" s="74"/>
      <c r="AZ47" s="74"/>
      <c r="BA47" s="74"/>
      <c r="BB47" s="74"/>
      <c r="BC47" s="74"/>
      <c r="BD47" s="75"/>
    </row>
    <row r="48" spans="2:56" s="1" customFormat="1" ht="10.75" customHeight="1">
      <c r="B48" s="39"/>
      <c r="C48" s="61"/>
      <c r="D48" s="61"/>
      <c r="E48" s="61"/>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59"/>
      <c r="AS48" s="273"/>
      <c r="AT48" s="274"/>
      <c r="AU48" s="40"/>
      <c r="AV48" s="40"/>
      <c r="AW48" s="40"/>
      <c r="AX48" s="40"/>
      <c r="AY48" s="40"/>
      <c r="AZ48" s="40"/>
      <c r="BA48" s="40"/>
      <c r="BB48" s="40"/>
      <c r="BC48" s="40"/>
      <c r="BD48" s="76"/>
    </row>
    <row r="49" spans="1:91" s="1" customFormat="1" ht="29.25" customHeight="1">
      <c r="B49" s="39"/>
      <c r="C49" s="275" t="s">
        <v>50</v>
      </c>
      <c r="D49" s="276"/>
      <c r="E49" s="276"/>
      <c r="F49" s="276"/>
      <c r="G49" s="276"/>
      <c r="H49" s="77"/>
      <c r="I49" s="277" t="s">
        <v>51</v>
      </c>
      <c r="J49" s="276"/>
      <c r="K49" s="276"/>
      <c r="L49" s="276"/>
      <c r="M49" s="276"/>
      <c r="N49" s="276"/>
      <c r="O49" s="276"/>
      <c r="P49" s="276"/>
      <c r="Q49" s="276"/>
      <c r="R49" s="276"/>
      <c r="S49" s="276"/>
      <c r="T49" s="276"/>
      <c r="U49" s="276"/>
      <c r="V49" s="276"/>
      <c r="W49" s="276"/>
      <c r="X49" s="276"/>
      <c r="Y49" s="276"/>
      <c r="Z49" s="276"/>
      <c r="AA49" s="276"/>
      <c r="AB49" s="276"/>
      <c r="AC49" s="276"/>
      <c r="AD49" s="276"/>
      <c r="AE49" s="276"/>
      <c r="AF49" s="276"/>
      <c r="AG49" s="278" t="s">
        <v>52</v>
      </c>
      <c r="AH49" s="276"/>
      <c r="AI49" s="276"/>
      <c r="AJ49" s="276"/>
      <c r="AK49" s="276"/>
      <c r="AL49" s="276"/>
      <c r="AM49" s="276"/>
      <c r="AN49" s="277" t="s">
        <v>53</v>
      </c>
      <c r="AO49" s="276"/>
      <c r="AP49" s="276"/>
      <c r="AQ49" s="78" t="s">
        <v>54</v>
      </c>
      <c r="AR49" s="59"/>
      <c r="AS49" s="79" t="s">
        <v>55</v>
      </c>
      <c r="AT49" s="80" t="s">
        <v>56</v>
      </c>
      <c r="AU49" s="80" t="s">
        <v>57</v>
      </c>
      <c r="AV49" s="80" t="s">
        <v>58</v>
      </c>
      <c r="AW49" s="80" t="s">
        <v>59</v>
      </c>
      <c r="AX49" s="80" t="s">
        <v>60</v>
      </c>
      <c r="AY49" s="80" t="s">
        <v>61</v>
      </c>
      <c r="AZ49" s="80" t="s">
        <v>62</v>
      </c>
      <c r="BA49" s="80" t="s">
        <v>63</v>
      </c>
      <c r="BB49" s="80" t="s">
        <v>64</v>
      </c>
      <c r="BC49" s="80" t="s">
        <v>65</v>
      </c>
      <c r="BD49" s="81" t="s">
        <v>66</v>
      </c>
    </row>
    <row r="50" spans="1:91" s="1" customFormat="1" ht="10.75" customHeight="1">
      <c r="B50" s="39"/>
      <c r="C50" s="61"/>
      <c r="D50" s="61"/>
      <c r="E50" s="61"/>
      <c r="F50" s="61"/>
      <c r="G50" s="61"/>
      <c r="H50" s="61"/>
      <c r="I50" s="61"/>
      <c r="J50" s="61"/>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59"/>
      <c r="AS50" s="82"/>
      <c r="AT50" s="83"/>
      <c r="AU50" s="83"/>
      <c r="AV50" s="83"/>
      <c r="AW50" s="83"/>
      <c r="AX50" s="83"/>
      <c r="AY50" s="83"/>
      <c r="AZ50" s="83"/>
      <c r="BA50" s="83"/>
      <c r="BB50" s="83"/>
      <c r="BC50" s="83"/>
      <c r="BD50" s="84"/>
    </row>
    <row r="51" spans="1:91" s="4" customFormat="1" ht="32.4" customHeight="1">
      <c r="B51" s="66"/>
      <c r="C51" s="85" t="s">
        <v>67</v>
      </c>
      <c r="D51" s="86"/>
      <c r="E51" s="86"/>
      <c r="F51" s="86"/>
      <c r="G51" s="86"/>
      <c r="H51" s="86"/>
      <c r="I51" s="86"/>
      <c r="J51" s="86"/>
      <c r="K51" s="86"/>
      <c r="L51" s="86"/>
      <c r="M51" s="86"/>
      <c r="N51" s="86"/>
      <c r="O51" s="86"/>
      <c r="P51" s="86"/>
      <c r="Q51" s="86"/>
      <c r="R51" s="86"/>
      <c r="S51" s="86"/>
      <c r="T51" s="86"/>
      <c r="U51" s="86"/>
      <c r="V51" s="86"/>
      <c r="W51" s="86"/>
      <c r="X51" s="86"/>
      <c r="Y51" s="86"/>
      <c r="Z51" s="86"/>
      <c r="AA51" s="86"/>
      <c r="AB51" s="86"/>
      <c r="AC51" s="86"/>
      <c r="AD51" s="86"/>
      <c r="AE51" s="86"/>
      <c r="AF51" s="86"/>
      <c r="AG51" s="282">
        <f>ROUND(AG52,2)</f>
        <v>0</v>
      </c>
      <c r="AH51" s="282"/>
      <c r="AI51" s="282"/>
      <c r="AJ51" s="282"/>
      <c r="AK51" s="282"/>
      <c r="AL51" s="282"/>
      <c r="AM51" s="282"/>
      <c r="AN51" s="283">
        <f>SUM(AG51,AT51)</f>
        <v>0</v>
      </c>
      <c r="AO51" s="283"/>
      <c r="AP51" s="283"/>
      <c r="AQ51" s="87" t="s">
        <v>21</v>
      </c>
      <c r="AR51" s="69"/>
      <c r="AS51" s="88">
        <f>ROUND(AS52,2)</f>
        <v>0</v>
      </c>
      <c r="AT51" s="89">
        <f>ROUND(SUM(AV51:AW51),2)</f>
        <v>0</v>
      </c>
      <c r="AU51" s="90">
        <f>ROUND(AU52,5)</f>
        <v>0</v>
      </c>
      <c r="AV51" s="89">
        <f>ROUND(AZ51*L26,2)</f>
        <v>0</v>
      </c>
      <c r="AW51" s="89">
        <f>ROUND(BA51*L27,2)</f>
        <v>0</v>
      </c>
      <c r="AX51" s="89">
        <f>ROUND(BB51*L26,2)</f>
        <v>0</v>
      </c>
      <c r="AY51" s="89">
        <f>ROUND(BC51*L27,2)</f>
        <v>0</v>
      </c>
      <c r="AZ51" s="89">
        <f>ROUND(AZ52,2)</f>
        <v>0</v>
      </c>
      <c r="BA51" s="89">
        <f>ROUND(BA52,2)</f>
        <v>0</v>
      </c>
      <c r="BB51" s="89">
        <f>ROUND(BB52,2)</f>
        <v>0</v>
      </c>
      <c r="BC51" s="89">
        <f>ROUND(BC52,2)</f>
        <v>0</v>
      </c>
      <c r="BD51" s="91">
        <f>ROUND(BD52,2)</f>
        <v>0</v>
      </c>
      <c r="BS51" s="92" t="s">
        <v>68</v>
      </c>
      <c r="BT51" s="92" t="s">
        <v>69</v>
      </c>
      <c r="BU51" s="93" t="s">
        <v>70</v>
      </c>
      <c r="BV51" s="92" t="s">
        <v>71</v>
      </c>
      <c r="BW51" s="92" t="s">
        <v>7</v>
      </c>
      <c r="BX51" s="92" t="s">
        <v>72</v>
      </c>
      <c r="CL51" s="92" t="s">
        <v>21</v>
      </c>
    </row>
    <row r="52" spans="1:91" s="5" customFormat="1" ht="31.5" customHeight="1">
      <c r="A52" s="94" t="s">
        <v>73</v>
      </c>
      <c r="B52" s="95"/>
      <c r="C52" s="96"/>
      <c r="D52" s="281" t="s">
        <v>16</v>
      </c>
      <c r="E52" s="281"/>
      <c r="F52" s="281"/>
      <c r="G52" s="281"/>
      <c r="H52" s="281"/>
      <c r="I52" s="97"/>
      <c r="J52" s="281" t="s">
        <v>74</v>
      </c>
      <c r="K52" s="281"/>
      <c r="L52" s="281"/>
      <c r="M52" s="281"/>
      <c r="N52" s="281"/>
      <c r="O52" s="281"/>
      <c r="P52" s="281"/>
      <c r="Q52" s="281"/>
      <c r="R52" s="281"/>
      <c r="S52" s="281"/>
      <c r="T52" s="281"/>
      <c r="U52" s="281"/>
      <c r="V52" s="281"/>
      <c r="W52" s="281"/>
      <c r="X52" s="281"/>
      <c r="Y52" s="281"/>
      <c r="Z52" s="281"/>
      <c r="AA52" s="281"/>
      <c r="AB52" s="281"/>
      <c r="AC52" s="281"/>
      <c r="AD52" s="281"/>
      <c r="AE52" s="281"/>
      <c r="AF52" s="281"/>
      <c r="AG52" s="279">
        <f>'65418068 - Rekonstrukce b...'!J27</f>
        <v>0</v>
      </c>
      <c r="AH52" s="280"/>
      <c r="AI52" s="280"/>
      <c r="AJ52" s="280"/>
      <c r="AK52" s="280"/>
      <c r="AL52" s="280"/>
      <c r="AM52" s="280"/>
      <c r="AN52" s="279">
        <f>SUM(AG52,AT52)</f>
        <v>0</v>
      </c>
      <c r="AO52" s="280"/>
      <c r="AP52" s="280"/>
      <c r="AQ52" s="98" t="s">
        <v>75</v>
      </c>
      <c r="AR52" s="99"/>
      <c r="AS52" s="100">
        <v>0</v>
      </c>
      <c r="AT52" s="101">
        <f>ROUND(SUM(AV52:AW52),2)</f>
        <v>0</v>
      </c>
      <c r="AU52" s="102">
        <f>'65418068 - Rekonstrukce b...'!P99</f>
        <v>0</v>
      </c>
      <c r="AV52" s="101">
        <f>'65418068 - Rekonstrukce b...'!J30</f>
        <v>0</v>
      </c>
      <c r="AW52" s="101">
        <f>'65418068 - Rekonstrukce b...'!J31</f>
        <v>0</v>
      </c>
      <c r="AX52" s="101">
        <f>'65418068 - Rekonstrukce b...'!J32</f>
        <v>0</v>
      </c>
      <c r="AY52" s="101">
        <f>'65418068 - Rekonstrukce b...'!J33</f>
        <v>0</v>
      </c>
      <c r="AZ52" s="101">
        <f>'65418068 - Rekonstrukce b...'!F30</f>
        <v>0</v>
      </c>
      <c r="BA52" s="101">
        <f>'65418068 - Rekonstrukce b...'!F31</f>
        <v>0</v>
      </c>
      <c r="BB52" s="101">
        <f>'65418068 - Rekonstrukce b...'!F32</f>
        <v>0</v>
      </c>
      <c r="BC52" s="101">
        <f>'65418068 - Rekonstrukce b...'!F33</f>
        <v>0</v>
      </c>
      <c r="BD52" s="103">
        <f>'65418068 - Rekonstrukce b...'!F34</f>
        <v>0</v>
      </c>
      <c r="BT52" s="104" t="s">
        <v>76</v>
      </c>
      <c r="BV52" s="104" t="s">
        <v>71</v>
      </c>
      <c r="BW52" s="104" t="s">
        <v>77</v>
      </c>
      <c r="BX52" s="104" t="s">
        <v>7</v>
      </c>
      <c r="CL52" s="104" t="s">
        <v>21</v>
      </c>
      <c r="CM52" s="104" t="s">
        <v>78</v>
      </c>
    </row>
    <row r="53" spans="1:91" s="1" customFormat="1" ht="30" customHeight="1">
      <c r="B53" s="39"/>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59"/>
    </row>
    <row r="54" spans="1:91" s="1" customFormat="1" ht="7" customHeight="1">
      <c r="B54" s="54"/>
      <c r="C54" s="55"/>
      <c r="D54" s="55"/>
      <c r="E54" s="55"/>
      <c r="F54" s="55"/>
      <c r="G54" s="55"/>
      <c r="H54" s="55"/>
      <c r="I54" s="55"/>
      <c r="J54" s="55"/>
      <c r="K54" s="55"/>
      <c r="L54" s="55"/>
      <c r="M54" s="55"/>
      <c r="N54" s="55"/>
      <c r="O54" s="55"/>
      <c r="P54" s="55"/>
      <c r="Q54" s="55"/>
      <c r="R54" s="55"/>
      <c r="S54" s="55"/>
      <c r="T54" s="55"/>
      <c r="U54" s="55"/>
      <c r="V54" s="55"/>
      <c r="W54" s="55"/>
      <c r="X54" s="55"/>
      <c r="Y54" s="55"/>
      <c r="Z54" s="55"/>
      <c r="AA54" s="55"/>
      <c r="AB54" s="55"/>
      <c r="AC54" s="55"/>
      <c r="AD54" s="55"/>
      <c r="AE54" s="55"/>
      <c r="AF54" s="55"/>
      <c r="AG54" s="55"/>
      <c r="AH54" s="55"/>
      <c r="AI54" s="55"/>
      <c r="AJ54" s="55"/>
      <c r="AK54" s="55"/>
      <c r="AL54" s="55"/>
      <c r="AM54" s="55"/>
      <c r="AN54" s="55"/>
      <c r="AO54" s="55"/>
      <c r="AP54" s="55"/>
      <c r="AQ54" s="55"/>
      <c r="AR54" s="59"/>
    </row>
  </sheetData>
  <sheetProtection algorithmName="SHA-512" hashValue="qF3m6uYqSMVTheoU748CKhJzZXaPCHAR2j5aZqLqskSycCnfHUmnYj7zTEzbChr2tK+CnXEWnn6rqZvyQuiebQ==" saltValue="QQ+JqTD/1VVXvEecvOAs3ipAegcmU77Y2zSo/Mi4XYW8/p34tgoL2onW4dZl4v2tU4RVq81If6z26KzjKuAkAw==" spinCount="100000" sheet="1" objects="1" scenarios="1" formatColumns="0" formatRows="0"/>
  <mergeCells count="41">
    <mergeCell ref="AR2:BE2"/>
    <mergeCell ref="AN52:AP52"/>
    <mergeCell ref="AG52:AM52"/>
    <mergeCell ref="D52:H52"/>
    <mergeCell ref="J52:AF52"/>
    <mergeCell ref="AG51:AM51"/>
    <mergeCell ref="AN51:AP51"/>
    <mergeCell ref="L42:AO42"/>
    <mergeCell ref="AM44:AN44"/>
    <mergeCell ref="AM46:AP46"/>
    <mergeCell ref="AS46:AT48"/>
    <mergeCell ref="C49:G49"/>
    <mergeCell ref="I49:AF49"/>
    <mergeCell ref="AG49:AM49"/>
    <mergeCell ref="AN49:AP49"/>
    <mergeCell ref="L30:O30"/>
    <mergeCell ref="W30:AE30"/>
    <mergeCell ref="AK30:AO30"/>
    <mergeCell ref="X32:AB32"/>
    <mergeCell ref="AK32:AO32"/>
    <mergeCell ref="W28:AE28"/>
    <mergeCell ref="AK28:AO28"/>
    <mergeCell ref="L29:O29"/>
    <mergeCell ref="W29:AE29"/>
    <mergeCell ref="AK29:AO2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s>
  <hyperlinks>
    <hyperlink ref="K1:S1" location="C2" display="1) Rekapitulace stavby"/>
    <hyperlink ref="W1:AI1" location="C51" display="2) Rekapitulace objektů stavby a soupisů prací"/>
    <hyperlink ref="A52" location="'65418068 - Rekonstrukce b...'!C2" displa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72"/>
  <sheetViews>
    <sheetView showGridLines="0" tabSelected="1" workbookViewId="0">
      <pane ySplit="1" topLeftCell="A354" activePane="bottomLeft" state="frozen"/>
      <selection pane="bottomLeft"/>
    </sheetView>
  </sheetViews>
  <sheetFormatPr defaultRowHeight="14.5"/>
  <cols>
    <col min="1" max="1" width="8.375" customWidth="1"/>
    <col min="2" max="2" width="1.625" customWidth="1"/>
    <col min="3" max="3" width="4.125" customWidth="1"/>
    <col min="4" max="4" width="4.375" customWidth="1"/>
    <col min="5" max="5" width="17.125" customWidth="1"/>
    <col min="6" max="6" width="75" customWidth="1"/>
    <col min="7" max="7" width="8.625" customWidth="1"/>
    <col min="8" max="8" width="11.125" customWidth="1"/>
    <col min="9" max="9" width="12.625" style="105" customWidth="1"/>
    <col min="10" max="10" width="23.5" customWidth="1"/>
    <col min="11" max="11" width="15.5" customWidth="1"/>
    <col min="13" max="18" width="9.375" hidden="1"/>
    <col min="19" max="19" width="8.125" hidden="1" customWidth="1"/>
    <col min="20" max="20" width="29.625" hidden="1" customWidth="1"/>
    <col min="21" max="21" width="16.375" hidden="1" customWidth="1"/>
    <col min="22" max="22" width="12.375" customWidth="1"/>
    <col min="23" max="23" width="16.375" customWidth="1"/>
    <col min="24" max="24" width="12.375" customWidth="1"/>
    <col min="25" max="25" width="15" customWidth="1"/>
    <col min="26" max="26" width="11" customWidth="1"/>
    <col min="27" max="27" width="15" customWidth="1"/>
    <col min="28" max="28" width="16.375" customWidth="1"/>
    <col min="29" max="29" width="11" customWidth="1"/>
    <col min="30" max="30" width="15" customWidth="1"/>
    <col min="31" max="31" width="16.375" customWidth="1"/>
    <col min="44" max="65" width="9.375" hidden="1"/>
  </cols>
  <sheetData>
    <row r="1" spans="1:70" ht="21.75" customHeight="1">
      <c r="A1" s="19"/>
      <c r="B1" s="106"/>
      <c r="C1" s="106"/>
      <c r="D1" s="107" t="s">
        <v>1</v>
      </c>
      <c r="E1" s="106"/>
      <c r="F1" s="108" t="s">
        <v>79</v>
      </c>
      <c r="G1" s="293" t="s">
        <v>80</v>
      </c>
      <c r="H1" s="293"/>
      <c r="I1" s="109"/>
      <c r="J1" s="108" t="s">
        <v>81</v>
      </c>
      <c r="K1" s="107" t="s">
        <v>82</v>
      </c>
      <c r="L1" s="108" t="s">
        <v>83</v>
      </c>
      <c r="M1" s="108"/>
      <c r="N1" s="108"/>
      <c r="O1" s="108"/>
      <c r="P1" s="108"/>
      <c r="Q1" s="108"/>
      <c r="R1" s="108"/>
      <c r="S1" s="108"/>
      <c r="T1" s="108"/>
      <c r="U1" s="18"/>
      <c r="V1" s="18"/>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row>
    <row r="2" spans="1:70" ht="37" customHeight="1">
      <c r="L2" s="284"/>
      <c r="M2" s="284"/>
      <c r="N2" s="284"/>
      <c r="O2" s="284"/>
      <c r="P2" s="284"/>
      <c r="Q2" s="284"/>
      <c r="R2" s="284"/>
      <c r="S2" s="284"/>
      <c r="T2" s="284"/>
      <c r="U2" s="284"/>
      <c r="V2" s="284"/>
      <c r="AT2" s="22" t="s">
        <v>77</v>
      </c>
    </row>
    <row r="3" spans="1:70" ht="7" customHeight="1">
      <c r="B3" s="23"/>
      <c r="C3" s="24"/>
      <c r="D3" s="24"/>
      <c r="E3" s="24"/>
      <c r="F3" s="24"/>
      <c r="G3" s="24"/>
      <c r="H3" s="24"/>
      <c r="I3" s="110"/>
      <c r="J3" s="24"/>
      <c r="K3" s="25"/>
      <c r="AT3" s="22" t="s">
        <v>78</v>
      </c>
    </row>
    <row r="4" spans="1:70" ht="37" customHeight="1">
      <c r="B4" s="26"/>
      <c r="C4" s="27"/>
      <c r="D4" s="28" t="s">
        <v>84</v>
      </c>
      <c r="E4" s="27"/>
      <c r="F4" s="27"/>
      <c r="G4" s="27"/>
      <c r="H4" s="27"/>
      <c r="I4" s="111"/>
      <c r="J4" s="27"/>
      <c r="K4" s="29"/>
      <c r="M4" s="30" t="s">
        <v>12</v>
      </c>
      <c r="AT4" s="22" t="s">
        <v>33</v>
      </c>
    </row>
    <row r="5" spans="1:70" ht="7" customHeight="1">
      <c r="B5" s="26"/>
      <c r="C5" s="27"/>
      <c r="D5" s="27"/>
      <c r="E5" s="27"/>
      <c r="F5" s="27"/>
      <c r="G5" s="27"/>
      <c r="H5" s="27"/>
      <c r="I5" s="111"/>
      <c r="J5" s="27"/>
      <c r="K5" s="29"/>
    </row>
    <row r="6" spans="1:70" ht="12">
      <c r="B6" s="26"/>
      <c r="C6" s="27"/>
      <c r="D6" s="35" t="s">
        <v>18</v>
      </c>
      <c r="E6" s="27"/>
      <c r="F6" s="27"/>
      <c r="G6" s="27"/>
      <c r="H6" s="27"/>
      <c r="I6" s="111"/>
      <c r="J6" s="27"/>
      <c r="K6" s="29"/>
    </row>
    <row r="7" spans="1:70" ht="16.5" customHeight="1">
      <c r="B7" s="26"/>
      <c r="C7" s="27"/>
      <c r="D7" s="27"/>
      <c r="E7" s="285" t="str">
        <f>'Rekapitulace stavby'!K6</f>
        <v>Rekonstrukce budovy OŘ Tragerova ul, ČB - II. Etapa</v>
      </c>
      <c r="F7" s="286"/>
      <c r="G7" s="286"/>
      <c r="H7" s="286"/>
      <c r="I7" s="111"/>
      <c r="J7" s="27"/>
      <c r="K7" s="29"/>
    </row>
    <row r="8" spans="1:70" s="1" customFormat="1" ht="12">
      <c r="B8" s="39"/>
      <c r="C8" s="40"/>
      <c r="D8" s="35" t="s">
        <v>85</v>
      </c>
      <c r="E8" s="40"/>
      <c r="F8" s="40"/>
      <c r="G8" s="40"/>
      <c r="H8" s="40"/>
      <c r="I8" s="112"/>
      <c r="J8" s="40"/>
      <c r="K8" s="43"/>
    </row>
    <row r="9" spans="1:70" s="1" customFormat="1" ht="37" customHeight="1">
      <c r="B9" s="39"/>
      <c r="C9" s="40"/>
      <c r="D9" s="40"/>
      <c r="E9" s="287" t="s">
        <v>86</v>
      </c>
      <c r="F9" s="288"/>
      <c r="G9" s="288"/>
      <c r="H9" s="288"/>
      <c r="I9" s="112"/>
      <c r="J9" s="40"/>
      <c r="K9" s="43"/>
    </row>
    <row r="10" spans="1:70" s="1" customFormat="1" ht="12">
      <c r="B10" s="39"/>
      <c r="C10" s="40"/>
      <c r="D10" s="40"/>
      <c r="E10" s="40"/>
      <c r="F10" s="40"/>
      <c r="G10" s="40"/>
      <c r="H10" s="40"/>
      <c r="I10" s="112"/>
      <c r="J10" s="40"/>
      <c r="K10" s="43"/>
    </row>
    <row r="11" spans="1:70" s="1" customFormat="1" ht="14.4" customHeight="1">
      <c r="B11" s="39"/>
      <c r="C11" s="40"/>
      <c r="D11" s="35" t="s">
        <v>20</v>
      </c>
      <c r="E11" s="40"/>
      <c r="F11" s="33" t="s">
        <v>21</v>
      </c>
      <c r="G11" s="40"/>
      <c r="H11" s="40"/>
      <c r="I11" s="113" t="s">
        <v>22</v>
      </c>
      <c r="J11" s="33" t="s">
        <v>21</v>
      </c>
      <c r="K11" s="43"/>
    </row>
    <row r="12" spans="1:70" s="1" customFormat="1" ht="14.4" customHeight="1">
      <c r="B12" s="39"/>
      <c r="C12" s="40"/>
      <c r="D12" s="35" t="s">
        <v>23</v>
      </c>
      <c r="E12" s="40"/>
      <c r="F12" s="33" t="s">
        <v>87</v>
      </c>
      <c r="G12" s="40"/>
      <c r="H12" s="40"/>
      <c r="I12" s="113" t="s">
        <v>25</v>
      </c>
      <c r="J12" s="114" t="str">
        <f>'Rekapitulace stavby'!AN8</f>
        <v>4.4.2018</v>
      </c>
      <c r="K12" s="43"/>
    </row>
    <row r="13" spans="1:70" s="1" customFormat="1" ht="10.75" customHeight="1">
      <c r="B13" s="39"/>
      <c r="C13" s="40"/>
      <c r="D13" s="40"/>
      <c r="E13" s="40"/>
      <c r="F13" s="40"/>
      <c r="G13" s="40"/>
      <c r="H13" s="40"/>
      <c r="I13" s="112"/>
      <c r="J13" s="40"/>
      <c r="K13" s="43"/>
    </row>
    <row r="14" spans="1:70" s="1" customFormat="1" ht="14.4" customHeight="1">
      <c r="B14" s="39"/>
      <c r="C14" s="40"/>
      <c r="D14" s="35" t="s">
        <v>27</v>
      </c>
      <c r="E14" s="40"/>
      <c r="F14" s="40"/>
      <c r="G14" s="40"/>
      <c r="H14" s="40"/>
      <c r="I14" s="113" t="s">
        <v>28</v>
      </c>
      <c r="J14" s="33" t="s">
        <v>21</v>
      </c>
      <c r="K14" s="43"/>
    </row>
    <row r="15" spans="1:70" s="1" customFormat="1" ht="18" customHeight="1">
      <c r="B15" s="39"/>
      <c r="C15" s="40"/>
      <c r="D15" s="40"/>
      <c r="E15" s="33" t="s">
        <v>88</v>
      </c>
      <c r="F15" s="40"/>
      <c r="G15" s="40"/>
      <c r="H15" s="40"/>
      <c r="I15" s="113" t="s">
        <v>29</v>
      </c>
      <c r="J15" s="33" t="s">
        <v>21</v>
      </c>
      <c r="K15" s="43"/>
    </row>
    <row r="16" spans="1:70" s="1" customFormat="1" ht="7" customHeight="1">
      <c r="B16" s="39"/>
      <c r="C16" s="40"/>
      <c r="D16" s="40"/>
      <c r="E16" s="40"/>
      <c r="F16" s="40"/>
      <c r="G16" s="40"/>
      <c r="H16" s="40"/>
      <c r="I16" s="112"/>
      <c r="J16" s="40"/>
      <c r="K16" s="43"/>
    </row>
    <row r="17" spans="2:11" s="1" customFormat="1" ht="14.4" customHeight="1">
      <c r="B17" s="39"/>
      <c r="C17" s="40"/>
      <c r="D17" s="35" t="s">
        <v>30</v>
      </c>
      <c r="E17" s="40"/>
      <c r="F17" s="40"/>
      <c r="G17" s="40"/>
      <c r="H17" s="40"/>
      <c r="I17" s="113" t="s">
        <v>28</v>
      </c>
      <c r="J17" s="33" t="str">
        <f>IF('Rekapitulace stavby'!AN13="Vyplň údaj","",IF('Rekapitulace stavby'!AN13="","",'Rekapitulace stavby'!AN13))</f>
        <v/>
      </c>
      <c r="K17" s="43"/>
    </row>
    <row r="18" spans="2:11" s="1" customFormat="1" ht="18" customHeight="1">
      <c r="B18" s="39"/>
      <c r="C18" s="40"/>
      <c r="D18" s="40"/>
      <c r="E18" s="33" t="str">
        <f>IF('Rekapitulace stavby'!E14="Vyplň údaj","",IF('Rekapitulace stavby'!E14="","",'Rekapitulace stavby'!E14))</f>
        <v/>
      </c>
      <c r="F18" s="40"/>
      <c r="G18" s="40"/>
      <c r="H18" s="40"/>
      <c r="I18" s="113" t="s">
        <v>29</v>
      </c>
      <c r="J18" s="33" t="str">
        <f>IF('Rekapitulace stavby'!AN14="Vyplň údaj","",IF('Rekapitulace stavby'!AN14="","",'Rekapitulace stavby'!AN14))</f>
        <v/>
      </c>
      <c r="K18" s="43"/>
    </row>
    <row r="19" spans="2:11" s="1" customFormat="1" ht="7" customHeight="1">
      <c r="B19" s="39"/>
      <c r="C19" s="40"/>
      <c r="D19" s="40"/>
      <c r="E19" s="40"/>
      <c r="F19" s="40"/>
      <c r="G19" s="40"/>
      <c r="H19" s="40"/>
      <c r="I19" s="112"/>
      <c r="J19" s="40"/>
      <c r="K19" s="43"/>
    </row>
    <row r="20" spans="2:11" s="1" customFormat="1" ht="14.4" customHeight="1">
      <c r="B20" s="39"/>
      <c r="C20" s="40"/>
      <c r="D20" s="35" t="s">
        <v>32</v>
      </c>
      <c r="E20" s="40"/>
      <c r="F20" s="40"/>
      <c r="G20" s="40"/>
      <c r="H20" s="40"/>
      <c r="I20" s="113" t="s">
        <v>28</v>
      </c>
      <c r="J20" s="33" t="s">
        <v>21</v>
      </c>
      <c r="K20" s="43"/>
    </row>
    <row r="21" spans="2:11" s="1" customFormat="1" ht="18" customHeight="1">
      <c r="B21" s="39"/>
      <c r="C21" s="40"/>
      <c r="D21" s="40"/>
      <c r="E21" s="33" t="s">
        <v>24</v>
      </c>
      <c r="F21" s="40"/>
      <c r="G21" s="40"/>
      <c r="H21" s="40"/>
      <c r="I21" s="113" t="s">
        <v>29</v>
      </c>
      <c r="J21" s="33" t="s">
        <v>21</v>
      </c>
      <c r="K21" s="43"/>
    </row>
    <row r="22" spans="2:11" s="1" customFormat="1" ht="7" customHeight="1">
      <c r="B22" s="39"/>
      <c r="C22" s="40"/>
      <c r="D22" s="40"/>
      <c r="E22" s="40"/>
      <c r="F22" s="40"/>
      <c r="G22" s="40"/>
      <c r="H22" s="40"/>
      <c r="I22" s="112"/>
      <c r="J22" s="40"/>
      <c r="K22" s="43"/>
    </row>
    <row r="23" spans="2:11" s="1" customFormat="1" ht="14.4" customHeight="1">
      <c r="B23" s="39"/>
      <c r="C23" s="40"/>
      <c r="D23" s="35" t="s">
        <v>34</v>
      </c>
      <c r="E23" s="40"/>
      <c r="F23" s="40"/>
      <c r="G23" s="40"/>
      <c r="H23" s="40"/>
      <c r="I23" s="112"/>
      <c r="J23" s="40"/>
      <c r="K23" s="43"/>
    </row>
    <row r="24" spans="2:11" s="6" customFormat="1" ht="16.5" customHeight="1">
      <c r="B24" s="115"/>
      <c r="C24" s="116"/>
      <c r="D24" s="116"/>
      <c r="E24" s="254" t="s">
        <v>21</v>
      </c>
      <c r="F24" s="254"/>
      <c r="G24" s="254"/>
      <c r="H24" s="254"/>
      <c r="I24" s="117"/>
      <c r="J24" s="116"/>
      <c r="K24" s="118"/>
    </row>
    <row r="25" spans="2:11" s="1" customFormat="1" ht="7" customHeight="1">
      <c r="B25" s="39"/>
      <c r="C25" s="40"/>
      <c r="D25" s="40"/>
      <c r="E25" s="40"/>
      <c r="F25" s="40"/>
      <c r="G25" s="40"/>
      <c r="H25" s="40"/>
      <c r="I25" s="112"/>
      <c r="J25" s="40"/>
      <c r="K25" s="43"/>
    </row>
    <row r="26" spans="2:11" s="1" customFormat="1" ht="7" customHeight="1">
      <c r="B26" s="39"/>
      <c r="C26" s="40"/>
      <c r="D26" s="83"/>
      <c r="E26" s="83"/>
      <c r="F26" s="83"/>
      <c r="G26" s="83"/>
      <c r="H26" s="83"/>
      <c r="I26" s="119"/>
      <c r="J26" s="83"/>
      <c r="K26" s="120"/>
    </row>
    <row r="27" spans="2:11" s="1" customFormat="1" ht="25.4" customHeight="1">
      <c r="B27" s="39"/>
      <c r="C27" s="40"/>
      <c r="D27" s="121" t="s">
        <v>35</v>
      </c>
      <c r="E27" s="40"/>
      <c r="F27" s="40"/>
      <c r="G27" s="40"/>
      <c r="H27" s="40"/>
      <c r="I27" s="112"/>
      <c r="J27" s="122">
        <f>ROUND(J99,2)</f>
        <v>0</v>
      </c>
      <c r="K27" s="43"/>
    </row>
    <row r="28" spans="2:11" s="1" customFormat="1" ht="7" customHeight="1">
      <c r="B28" s="39"/>
      <c r="C28" s="40"/>
      <c r="D28" s="83"/>
      <c r="E28" s="83"/>
      <c r="F28" s="83"/>
      <c r="G28" s="83"/>
      <c r="H28" s="83"/>
      <c r="I28" s="119"/>
      <c r="J28" s="83"/>
      <c r="K28" s="120"/>
    </row>
    <row r="29" spans="2:11" s="1" customFormat="1" ht="14.4" customHeight="1">
      <c r="B29" s="39"/>
      <c r="C29" s="40"/>
      <c r="D29" s="40"/>
      <c r="E29" s="40"/>
      <c r="F29" s="44" t="s">
        <v>37</v>
      </c>
      <c r="G29" s="40"/>
      <c r="H29" s="40"/>
      <c r="I29" s="123" t="s">
        <v>36</v>
      </c>
      <c r="J29" s="44" t="s">
        <v>38</v>
      </c>
      <c r="K29" s="43"/>
    </row>
    <row r="30" spans="2:11" s="1" customFormat="1" ht="14.4" hidden="1" customHeight="1">
      <c r="B30" s="39"/>
      <c r="C30" s="40"/>
      <c r="D30" s="47" t="s">
        <v>39</v>
      </c>
      <c r="E30" s="47" t="s">
        <v>40</v>
      </c>
      <c r="F30" s="124">
        <f>ROUND(SUM(BE99:BE371), 2)</f>
        <v>0</v>
      </c>
      <c r="G30" s="40"/>
      <c r="H30" s="40"/>
      <c r="I30" s="125">
        <v>0.21</v>
      </c>
      <c r="J30" s="124">
        <f>ROUND(ROUND((SUM(BE99:BE371)), 2)*I30, 2)</f>
        <v>0</v>
      </c>
      <c r="K30" s="43"/>
    </row>
    <row r="31" spans="2:11" s="1" customFormat="1" ht="14.4" hidden="1" customHeight="1">
      <c r="B31" s="39"/>
      <c r="C31" s="40"/>
      <c r="D31" s="40"/>
      <c r="E31" s="47" t="s">
        <v>41</v>
      </c>
      <c r="F31" s="124">
        <f>ROUND(SUM(BF99:BF371), 2)</f>
        <v>0</v>
      </c>
      <c r="G31" s="40"/>
      <c r="H31" s="40"/>
      <c r="I31" s="125">
        <v>0.15</v>
      </c>
      <c r="J31" s="124">
        <f>ROUND(ROUND((SUM(BF99:BF371)), 2)*I31, 2)</f>
        <v>0</v>
      </c>
      <c r="K31" s="43"/>
    </row>
    <row r="32" spans="2:11" s="1" customFormat="1" ht="14.4" customHeight="1">
      <c r="B32" s="39"/>
      <c r="C32" s="40"/>
      <c r="D32" s="47" t="s">
        <v>39</v>
      </c>
      <c r="E32" s="47" t="s">
        <v>42</v>
      </c>
      <c r="F32" s="124">
        <f>ROUND(SUM(BG99:BG371), 2)</f>
        <v>0</v>
      </c>
      <c r="G32" s="40"/>
      <c r="H32" s="40"/>
      <c r="I32" s="125">
        <v>0.21</v>
      </c>
      <c r="J32" s="124">
        <v>0</v>
      </c>
      <c r="K32" s="43"/>
    </row>
    <row r="33" spans="2:11" s="1" customFormat="1" ht="14.4" customHeight="1">
      <c r="B33" s="39"/>
      <c r="C33" s="40"/>
      <c r="D33" s="40"/>
      <c r="E33" s="47" t="s">
        <v>43</v>
      </c>
      <c r="F33" s="124">
        <f>ROUND(SUM(BH99:BH371), 2)</f>
        <v>0</v>
      </c>
      <c r="G33" s="40"/>
      <c r="H33" s="40"/>
      <c r="I33" s="125">
        <v>0.15</v>
      </c>
      <c r="J33" s="124">
        <v>0</v>
      </c>
      <c r="K33" s="43"/>
    </row>
    <row r="34" spans="2:11" s="1" customFormat="1" ht="14.4" hidden="1" customHeight="1">
      <c r="B34" s="39"/>
      <c r="C34" s="40"/>
      <c r="D34" s="40"/>
      <c r="E34" s="47" t="s">
        <v>44</v>
      </c>
      <c r="F34" s="124">
        <f>ROUND(SUM(BI99:BI371), 2)</f>
        <v>0</v>
      </c>
      <c r="G34" s="40"/>
      <c r="H34" s="40"/>
      <c r="I34" s="125">
        <v>0</v>
      </c>
      <c r="J34" s="124">
        <v>0</v>
      </c>
      <c r="K34" s="43"/>
    </row>
    <row r="35" spans="2:11" s="1" customFormat="1" ht="7" customHeight="1">
      <c r="B35" s="39"/>
      <c r="C35" s="40"/>
      <c r="D35" s="40"/>
      <c r="E35" s="40"/>
      <c r="F35" s="40"/>
      <c r="G35" s="40"/>
      <c r="H35" s="40"/>
      <c r="I35" s="112"/>
      <c r="J35" s="40"/>
      <c r="K35" s="43"/>
    </row>
    <row r="36" spans="2:11" s="1" customFormat="1" ht="25.4" customHeight="1">
      <c r="B36" s="39"/>
      <c r="C36" s="126"/>
      <c r="D36" s="127" t="s">
        <v>45</v>
      </c>
      <c r="E36" s="77"/>
      <c r="F36" s="77"/>
      <c r="G36" s="128" t="s">
        <v>46</v>
      </c>
      <c r="H36" s="129" t="s">
        <v>47</v>
      </c>
      <c r="I36" s="130"/>
      <c r="J36" s="131">
        <f>SUM(J27:J34)</f>
        <v>0</v>
      </c>
      <c r="K36" s="132"/>
    </row>
    <row r="37" spans="2:11" s="1" customFormat="1" ht="14.4" customHeight="1">
      <c r="B37" s="54"/>
      <c r="C37" s="55"/>
      <c r="D37" s="55"/>
      <c r="E37" s="55"/>
      <c r="F37" s="55"/>
      <c r="G37" s="55"/>
      <c r="H37" s="55"/>
      <c r="I37" s="133"/>
      <c r="J37" s="55"/>
      <c r="K37" s="56"/>
    </row>
    <row r="41" spans="2:11" s="1" customFormat="1" ht="7" customHeight="1">
      <c r="B41" s="134"/>
      <c r="C41" s="135"/>
      <c r="D41" s="135"/>
      <c r="E41" s="135"/>
      <c r="F41" s="135"/>
      <c r="G41" s="135"/>
      <c r="H41" s="135"/>
      <c r="I41" s="136"/>
      <c r="J41" s="135"/>
      <c r="K41" s="137"/>
    </row>
    <row r="42" spans="2:11" s="1" customFormat="1" ht="37" customHeight="1">
      <c r="B42" s="39"/>
      <c r="C42" s="28" t="s">
        <v>89</v>
      </c>
      <c r="D42" s="40"/>
      <c r="E42" s="40"/>
      <c r="F42" s="40"/>
      <c r="G42" s="40"/>
      <c r="H42" s="40"/>
      <c r="I42" s="112"/>
      <c r="J42" s="40"/>
      <c r="K42" s="43"/>
    </row>
    <row r="43" spans="2:11" s="1" customFormat="1" ht="7" customHeight="1">
      <c r="B43" s="39"/>
      <c r="C43" s="40"/>
      <c r="D43" s="40"/>
      <c r="E43" s="40"/>
      <c r="F43" s="40"/>
      <c r="G43" s="40"/>
      <c r="H43" s="40"/>
      <c r="I43" s="112"/>
      <c r="J43" s="40"/>
      <c r="K43" s="43"/>
    </row>
    <row r="44" spans="2:11" s="1" customFormat="1" ht="14.4" customHeight="1">
      <c r="B44" s="39"/>
      <c r="C44" s="35" t="s">
        <v>18</v>
      </c>
      <c r="D44" s="40"/>
      <c r="E44" s="40"/>
      <c r="F44" s="40"/>
      <c r="G44" s="40"/>
      <c r="H44" s="40"/>
      <c r="I44" s="112"/>
      <c r="J44" s="40"/>
      <c r="K44" s="43"/>
    </row>
    <row r="45" spans="2:11" s="1" customFormat="1" ht="16.5" customHeight="1">
      <c r="B45" s="39"/>
      <c r="C45" s="40"/>
      <c r="D45" s="40"/>
      <c r="E45" s="285" t="str">
        <f>E7</f>
        <v>Rekonstrukce budovy OŘ Tragerova ul, ČB - II. Etapa</v>
      </c>
      <c r="F45" s="286"/>
      <c r="G45" s="286"/>
      <c r="H45" s="286"/>
      <c r="I45" s="112"/>
      <c r="J45" s="40"/>
      <c r="K45" s="43"/>
    </row>
    <row r="46" spans="2:11" s="1" customFormat="1" ht="14.4" customHeight="1">
      <c r="B46" s="39"/>
      <c r="C46" s="35" t="s">
        <v>85</v>
      </c>
      <c r="D46" s="40"/>
      <c r="E46" s="40"/>
      <c r="F46" s="40"/>
      <c r="G46" s="40"/>
      <c r="H46" s="40"/>
      <c r="I46" s="112"/>
      <c r="J46" s="40"/>
      <c r="K46" s="43"/>
    </row>
    <row r="47" spans="2:11" s="1" customFormat="1" ht="17.25" customHeight="1">
      <c r="B47" s="39"/>
      <c r="C47" s="40"/>
      <c r="D47" s="40"/>
      <c r="E47" s="287" t="str">
        <f>E9</f>
        <v>65418068 - Rekonstrukce budovy OR Tragerova ul, ČB - II. Etapa</v>
      </c>
      <c r="F47" s="288"/>
      <c r="G47" s="288"/>
      <c r="H47" s="288"/>
      <c r="I47" s="112"/>
      <c r="J47" s="40"/>
      <c r="K47" s="43"/>
    </row>
    <row r="48" spans="2:11" s="1" customFormat="1" ht="7" customHeight="1">
      <c r="B48" s="39"/>
      <c r="C48" s="40"/>
      <c r="D48" s="40"/>
      <c r="E48" s="40"/>
      <c r="F48" s="40"/>
      <c r="G48" s="40"/>
      <c r="H48" s="40"/>
      <c r="I48" s="112"/>
      <c r="J48" s="40"/>
      <c r="K48" s="43"/>
    </row>
    <row r="49" spans="2:47" s="1" customFormat="1" ht="18" customHeight="1">
      <c r="B49" s="39"/>
      <c r="C49" s="35" t="s">
        <v>23</v>
      </c>
      <c r="D49" s="40"/>
      <c r="E49" s="40"/>
      <c r="F49" s="33" t="str">
        <f>F12</f>
        <v>ul. A. Trägera 2849/90, České Budějovice</v>
      </c>
      <c r="G49" s="40"/>
      <c r="H49" s="40"/>
      <c r="I49" s="113" t="s">
        <v>25</v>
      </c>
      <c r="J49" s="114" t="str">
        <f>IF(J12="","",J12)</f>
        <v>4.4.2018</v>
      </c>
      <c r="K49" s="43"/>
    </row>
    <row r="50" spans="2:47" s="1" customFormat="1" ht="7" customHeight="1">
      <c r="B50" s="39"/>
      <c r="C50" s="40"/>
      <c r="D50" s="40"/>
      <c r="E50" s="40"/>
      <c r="F50" s="40"/>
      <c r="G50" s="40"/>
      <c r="H50" s="40"/>
      <c r="I50" s="112"/>
      <c r="J50" s="40"/>
      <c r="K50" s="43"/>
    </row>
    <row r="51" spans="2:47" s="1" customFormat="1" ht="12">
      <c r="B51" s="39"/>
      <c r="C51" s="35" t="s">
        <v>27</v>
      </c>
      <c r="D51" s="40"/>
      <c r="E51" s="40"/>
      <c r="F51" s="33" t="str">
        <f>E15</f>
        <v>Správa železniční dopravní cesty, s.o</v>
      </c>
      <c r="G51" s="40"/>
      <c r="H51" s="40"/>
      <c r="I51" s="113" t="s">
        <v>32</v>
      </c>
      <c r="J51" s="254" t="str">
        <f>E21</f>
        <v xml:space="preserve"> </v>
      </c>
      <c r="K51" s="43"/>
    </row>
    <row r="52" spans="2:47" s="1" customFormat="1" ht="14.4" customHeight="1">
      <c r="B52" s="39"/>
      <c r="C52" s="35" t="s">
        <v>30</v>
      </c>
      <c r="D52" s="40"/>
      <c r="E52" s="40"/>
      <c r="F52" s="33" t="str">
        <f>IF(E18="","",E18)</f>
        <v/>
      </c>
      <c r="G52" s="40"/>
      <c r="H52" s="40"/>
      <c r="I52" s="112"/>
      <c r="J52" s="289"/>
      <c r="K52" s="43"/>
    </row>
    <row r="53" spans="2:47" s="1" customFormat="1" ht="10.25" customHeight="1">
      <c r="B53" s="39"/>
      <c r="C53" s="40"/>
      <c r="D53" s="40"/>
      <c r="E53" s="40"/>
      <c r="F53" s="40"/>
      <c r="G53" s="40"/>
      <c r="H53" s="40"/>
      <c r="I53" s="112"/>
      <c r="J53" s="40"/>
      <c r="K53" s="43"/>
    </row>
    <row r="54" spans="2:47" s="1" customFormat="1" ht="29.25" customHeight="1">
      <c r="B54" s="39"/>
      <c r="C54" s="138" t="s">
        <v>90</v>
      </c>
      <c r="D54" s="126"/>
      <c r="E54" s="126"/>
      <c r="F54" s="126"/>
      <c r="G54" s="126"/>
      <c r="H54" s="126"/>
      <c r="I54" s="139"/>
      <c r="J54" s="140" t="s">
        <v>91</v>
      </c>
      <c r="K54" s="141"/>
    </row>
    <row r="55" spans="2:47" s="1" customFormat="1" ht="10.25" customHeight="1">
      <c r="B55" s="39"/>
      <c r="C55" s="40"/>
      <c r="D55" s="40"/>
      <c r="E55" s="40"/>
      <c r="F55" s="40"/>
      <c r="G55" s="40"/>
      <c r="H55" s="40"/>
      <c r="I55" s="112"/>
      <c r="J55" s="40"/>
      <c r="K55" s="43"/>
    </row>
    <row r="56" spans="2:47" s="1" customFormat="1" ht="29.25" customHeight="1">
      <c r="B56" s="39"/>
      <c r="C56" s="142" t="s">
        <v>92</v>
      </c>
      <c r="D56" s="40"/>
      <c r="E56" s="40"/>
      <c r="F56" s="40"/>
      <c r="G56" s="40"/>
      <c r="H56" s="40"/>
      <c r="I56" s="112"/>
      <c r="J56" s="122">
        <f>J99</f>
        <v>0</v>
      </c>
      <c r="K56" s="43"/>
      <c r="AU56" s="22" t="s">
        <v>93</v>
      </c>
    </row>
    <row r="57" spans="2:47" s="7" customFormat="1" ht="25" customHeight="1">
      <c r="B57" s="143"/>
      <c r="C57" s="144"/>
      <c r="D57" s="145" t="s">
        <v>94</v>
      </c>
      <c r="E57" s="146"/>
      <c r="F57" s="146"/>
      <c r="G57" s="146"/>
      <c r="H57" s="146"/>
      <c r="I57" s="147"/>
      <c r="J57" s="148">
        <f>J100</f>
        <v>0</v>
      </c>
      <c r="K57" s="149"/>
    </row>
    <row r="58" spans="2:47" s="8" customFormat="1" ht="19.899999999999999" customHeight="1">
      <c r="B58" s="150"/>
      <c r="C58" s="151"/>
      <c r="D58" s="152" t="s">
        <v>95</v>
      </c>
      <c r="E58" s="153"/>
      <c r="F58" s="153"/>
      <c r="G58" s="153"/>
      <c r="H58" s="153"/>
      <c r="I58" s="154"/>
      <c r="J58" s="155">
        <f>J101</f>
        <v>0</v>
      </c>
      <c r="K58" s="156"/>
    </row>
    <row r="59" spans="2:47" s="8" customFormat="1" ht="19.899999999999999" customHeight="1">
      <c r="B59" s="150"/>
      <c r="C59" s="151"/>
      <c r="D59" s="152" t="s">
        <v>96</v>
      </c>
      <c r="E59" s="153"/>
      <c r="F59" s="153"/>
      <c r="G59" s="153"/>
      <c r="H59" s="153"/>
      <c r="I59" s="154"/>
      <c r="J59" s="155">
        <f>J124</f>
        <v>0</v>
      </c>
      <c r="K59" s="156"/>
    </row>
    <row r="60" spans="2:47" s="8" customFormat="1" ht="19.899999999999999" customHeight="1">
      <c r="B60" s="150"/>
      <c r="C60" s="151"/>
      <c r="D60" s="152" t="s">
        <v>97</v>
      </c>
      <c r="E60" s="153"/>
      <c r="F60" s="153"/>
      <c r="G60" s="153"/>
      <c r="H60" s="153"/>
      <c r="I60" s="154"/>
      <c r="J60" s="155">
        <f>J133</f>
        <v>0</v>
      </c>
      <c r="K60" s="156"/>
    </row>
    <row r="61" spans="2:47" s="8" customFormat="1" ht="19.899999999999999" customHeight="1">
      <c r="B61" s="150"/>
      <c r="C61" s="151"/>
      <c r="D61" s="152" t="s">
        <v>98</v>
      </c>
      <c r="E61" s="153"/>
      <c r="F61" s="153"/>
      <c r="G61" s="153"/>
      <c r="H61" s="153"/>
      <c r="I61" s="154"/>
      <c r="J61" s="155">
        <f>J136</f>
        <v>0</v>
      </c>
      <c r="K61" s="156"/>
    </row>
    <row r="62" spans="2:47" s="8" customFormat="1" ht="19.899999999999999" customHeight="1">
      <c r="B62" s="150"/>
      <c r="C62" s="151"/>
      <c r="D62" s="152" t="s">
        <v>99</v>
      </c>
      <c r="E62" s="153"/>
      <c r="F62" s="153"/>
      <c r="G62" s="153"/>
      <c r="H62" s="153"/>
      <c r="I62" s="154"/>
      <c r="J62" s="155">
        <f>J140</f>
        <v>0</v>
      </c>
      <c r="K62" s="156"/>
    </row>
    <row r="63" spans="2:47" s="8" customFormat="1" ht="19.899999999999999" customHeight="1">
      <c r="B63" s="150"/>
      <c r="C63" s="151"/>
      <c r="D63" s="152" t="s">
        <v>100</v>
      </c>
      <c r="E63" s="153"/>
      <c r="F63" s="153"/>
      <c r="G63" s="153"/>
      <c r="H63" s="153"/>
      <c r="I63" s="154"/>
      <c r="J63" s="155">
        <f>J215</f>
        <v>0</v>
      </c>
      <c r="K63" s="156"/>
    </row>
    <row r="64" spans="2:47" s="8" customFormat="1" ht="19.899999999999999" customHeight="1">
      <c r="B64" s="150"/>
      <c r="C64" s="151"/>
      <c r="D64" s="152" t="s">
        <v>101</v>
      </c>
      <c r="E64" s="153"/>
      <c r="F64" s="153"/>
      <c r="G64" s="153"/>
      <c r="H64" s="153"/>
      <c r="I64" s="154"/>
      <c r="J64" s="155">
        <f>J249</f>
        <v>0</v>
      </c>
      <c r="K64" s="156"/>
    </row>
    <row r="65" spans="2:11" s="8" customFormat="1" ht="19.899999999999999" customHeight="1">
      <c r="B65" s="150"/>
      <c r="C65" s="151"/>
      <c r="D65" s="152" t="s">
        <v>102</v>
      </c>
      <c r="E65" s="153"/>
      <c r="F65" s="153"/>
      <c r="G65" s="153"/>
      <c r="H65" s="153"/>
      <c r="I65" s="154"/>
      <c r="J65" s="155">
        <f>J254</f>
        <v>0</v>
      </c>
      <c r="K65" s="156"/>
    </row>
    <row r="66" spans="2:11" s="7" customFormat="1" ht="25" customHeight="1">
      <c r="B66" s="143"/>
      <c r="C66" s="144"/>
      <c r="D66" s="145" t="s">
        <v>103</v>
      </c>
      <c r="E66" s="146"/>
      <c r="F66" s="146"/>
      <c r="G66" s="146"/>
      <c r="H66" s="146"/>
      <c r="I66" s="147"/>
      <c r="J66" s="148">
        <f>J256</f>
        <v>0</v>
      </c>
      <c r="K66" s="149"/>
    </row>
    <row r="67" spans="2:11" s="8" customFormat="1" ht="19.899999999999999" customHeight="1">
      <c r="B67" s="150"/>
      <c r="C67" s="151"/>
      <c r="D67" s="152" t="s">
        <v>104</v>
      </c>
      <c r="E67" s="153"/>
      <c r="F67" s="153"/>
      <c r="G67" s="153"/>
      <c r="H67" s="153"/>
      <c r="I67" s="154"/>
      <c r="J67" s="155">
        <f>J257</f>
        <v>0</v>
      </c>
      <c r="K67" s="156"/>
    </row>
    <row r="68" spans="2:11" s="8" customFormat="1" ht="19.899999999999999" customHeight="1">
      <c r="B68" s="150"/>
      <c r="C68" s="151"/>
      <c r="D68" s="152" t="s">
        <v>105</v>
      </c>
      <c r="E68" s="153"/>
      <c r="F68" s="153"/>
      <c r="G68" s="153"/>
      <c r="H68" s="153"/>
      <c r="I68" s="154"/>
      <c r="J68" s="155">
        <f>J269</f>
        <v>0</v>
      </c>
      <c r="K68" s="156"/>
    </row>
    <row r="69" spans="2:11" s="8" customFormat="1" ht="19.899999999999999" customHeight="1">
      <c r="B69" s="150"/>
      <c r="C69" s="151"/>
      <c r="D69" s="152" t="s">
        <v>106</v>
      </c>
      <c r="E69" s="153"/>
      <c r="F69" s="153"/>
      <c r="G69" s="153"/>
      <c r="H69" s="153"/>
      <c r="I69" s="154"/>
      <c r="J69" s="155">
        <f>J281</f>
        <v>0</v>
      </c>
      <c r="K69" s="156"/>
    </row>
    <row r="70" spans="2:11" s="8" customFormat="1" ht="19.899999999999999" customHeight="1">
      <c r="B70" s="150"/>
      <c r="C70" s="151"/>
      <c r="D70" s="152" t="s">
        <v>107</v>
      </c>
      <c r="E70" s="153"/>
      <c r="F70" s="153"/>
      <c r="G70" s="153"/>
      <c r="H70" s="153"/>
      <c r="I70" s="154"/>
      <c r="J70" s="155">
        <f>J285</f>
        <v>0</v>
      </c>
      <c r="K70" s="156"/>
    </row>
    <row r="71" spans="2:11" s="8" customFormat="1" ht="19.899999999999999" customHeight="1">
      <c r="B71" s="150"/>
      <c r="C71" s="151"/>
      <c r="D71" s="152" t="s">
        <v>108</v>
      </c>
      <c r="E71" s="153"/>
      <c r="F71" s="153"/>
      <c r="G71" s="153"/>
      <c r="H71" s="153"/>
      <c r="I71" s="154"/>
      <c r="J71" s="155">
        <f>J288</f>
        <v>0</v>
      </c>
      <c r="K71" s="156"/>
    </row>
    <row r="72" spans="2:11" s="8" customFormat="1" ht="19.899999999999999" customHeight="1">
      <c r="B72" s="150"/>
      <c r="C72" s="151"/>
      <c r="D72" s="152" t="s">
        <v>109</v>
      </c>
      <c r="E72" s="153"/>
      <c r="F72" s="153"/>
      <c r="G72" s="153"/>
      <c r="H72" s="153"/>
      <c r="I72" s="154"/>
      <c r="J72" s="155">
        <f>J290</f>
        <v>0</v>
      </c>
      <c r="K72" s="156"/>
    </row>
    <row r="73" spans="2:11" s="8" customFormat="1" ht="19.899999999999999" customHeight="1">
      <c r="B73" s="150"/>
      <c r="C73" s="151"/>
      <c r="D73" s="152" t="s">
        <v>110</v>
      </c>
      <c r="E73" s="153"/>
      <c r="F73" s="153"/>
      <c r="G73" s="153"/>
      <c r="H73" s="153"/>
      <c r="I73" s="154"/>
      <c r="J73" s="155">
        <f>J326</f>
        <v>0</v>
      </c>
      <c r="K73" s="156"/>
    </row>
    <row r="74" spans="2:11" s="8" customFormat="1" ht="19.899999999999999" customHeight="1">
      <c r="B74" s="150"/>
      <c r="C74" s="151"/>
      <c r="D74" s="152" t="s">
        <v>111</v>
      </c>
      <c r="E74" s="153"/>
      <c r="F74" s="153"/>
      <c r="G74" s="153"/>
      <c r="H74" s="153"/>
      <c r="I74" s="154"/>
      <c r="J74" s="155">
        <f>J344</f>
        <v>0</v>
      </c>
      <c r="K74" s="156"/>
    </row>
    <row r="75" spans="2:11" s="8" customFormat="1" ht="19.899999999999999" customHeight="1">
      <c r="B75" s="150"/>
      <c r="C75" s="151"/>
      <c r="D75" s="152" t="s">
        <v>112</v>
      </c>
      <c r="E75" s="153"/>
      <c r="F75" s="153"/>
      <c r="G75" s="153"/>
      <c r="H75" s="153"/>
      <c r="I75" s="154"/>
      <c r="J75" s="155">
        <f>J352</f>
        <v>0</v>
      </c>
      <c r="K75" s="156"/>
    </row>
    <row r="76" spans="2:11" s="7" customFormat="1" ht="25" customHeight="1">
      <c r="B76" s="143"/>
      <c r="C76" s="144"/>
      <c r="D76" s="145" t="s">
        <v>113</v>
      </c>
      <c r="E76" s="146"/>
      <c r="F76" s="146"/>
      <c r="G76" s="146"/>
      <c r="H76" s="146"/>
      <c r="I76" s="147"/>
      <c r="J76" s="148">
        <f>J356</f>
        <v>0</v>
      </c>
      <c r="K76" s="149"/>
    </row>
    <row r="77" spans="2:11" s="7" customFormat="1" ht="25" customHeight="1">
      <c r="B77" s="143"/>
      <c r="C77" s="144"/>
      <c r="D77" s="145" t="s">
        <v>114</v>
      </c>
      <c r="E77" s="146"/>
      <c r="F77" s="146"/>
      <c r="G77" s="146"/>
      <c r="H77" s="146"/>
      <c r="I77" s="147"/>
      <c r="J77" s="148">
        <f>J367</f>
        <v>0</v>
      </c>
      <c r="K77" s="149"/>
    </row>
    <row r="78" spans="2:11" s="8" customFormat="1" ht="19.899999999999999" customHeight="1">
      <c r="B78" s="150"/>
      <c r="C78" s="151"/>
      <c r="D78" s="152" t="s">
        <v>115</v>
      </c>
      <c r="E78" s="153"/>
      <c r="F78" s="153"/>
      <c r="G78" s="153"/>
      <c r="H78" s="153"/>
      <c r="I78" s="154"/>
      <c r="J78" s="155">
        <f>J368</f>
        <v>0</v>
      </c>
      <c r="K78" s="156"/>
    </row>
    <row r="79" spans="2:11" s="8" customFormat="1" ht="19.899999999999999" customHeight="1">
      <c r="B79" s="150"/>
      <c r="C79" s="151"/>
      <c r="D79" s="152" t="s">
        <v>116</v>
      </c>
      <c r="E79" s="153"/>
      <c r="F79" s="153"/>
      <c r="G79" s="153"/>
      <c r="H79" s="153"/>
      <c r="I79" s="154"/>
      <c r="J79" s="155">
        <f>J370</f>
        <v>0</v>
      </c>
      <c r="K79" s="156"/>
    </row>
    <row r="80" spans="2:11" s="1" customFormat="1" ht="21.75" customHeight="1">
      <c r="B80" s="39"/>
      <c r="C80" s="40"/>
      <c r="D80" s="40"/>
      <c r="E80" s="40"/>
      <c r="F80" s="40"/>
      <c r="G80" s="40"/>
      <c r="H80" s="40"/>
      <c r="I80" s="112"/>
      <c r="J80" s="40"/>
      <c r="K80" s="43"/>
    </row>
    <row r="81" spans="2:12" s="1" customFormat="1" ht="7" customHeight="1">
      <c r="B81" s="54"/>
      <c r="C81" s="55"/>
      <c r="D81" s="55"/>
      <c r="E81" s="55"/>
      <c r="F81" s="55"/>
      <c r="G81" s="55"/>
      <c r="H81" s="55"/>
      <c r="I81" s="133"/>
      <c r="J81" s="55"/>
      <c r="K81" s="56"/>
    </row>
    <row r="85" spans="2:12" s="1" customFormat="1" ht="7" customHeight="1">
      <c r="B85" s="57"/>
      <c r="C85" s="58"/>
      <c r="D85" s="58"/>
      <c r="E85" s="58"/>
      <c r="F85" s="58"/>
      <c r="G85" s="58"/>
      <c r="H85" s="58"/>
      <c r="I85" s="136"/>
      <c r="J85" s="58"/>
      <c r="K85" s="58"/>
      <c r="L85" s="59"/>
    </row>
    <row r="86" spans="2:12" s="1" customFormat="1" ht="37" customHeight="1">
      <c r="B86" s="39"/>
      <c r="C86" s="60" t="s">
        <v>117</v>
      </c>
      <c r="D86" s="61"/>
      <c r="E86" s="61"/>
      <c r="F86" s="61"/>
      <c r="G86" s="61"/>
      <c r="H86" s="61"/>
      <c r="I86" s="157"/>
      <c r="J86" s="61"/>
      <c r="K86" s="61"/>
      <c r="L86" s="59"/>
    </row>
    <row r="87" spans="2:12" s="1" customFormat="1" ht="7" customHeight="1">
      <c r="B87" s="39"/>
      <c r="C87" s="61"/>
      <c r="D87" s="61"/>
      <c r="E87" s="61"/>
      <c r="F87" s="61"/>
      <c r="G87" s="61"/>
      <c r="H87" s="61"/>
      <c r="I87" s="157"/>
      <c r="J87" s="61"/>
      <c r="K87" s="61"/>
      <c r="L87" s="59"/>
    </row>
    <row r="88" spans="2:12" s="1" customFormat="1" ht="14.4" customHeight="1">
      <c r="B88" s="39"/>
      <c r="C88" s="63" t="s">
        <v>18</v>
      </c>
      <c r="D88" s="61"/>
      <c r="E88" s="61"/>
      <c r="F88" s="61"/>
      <c r="G88" s="61"/>
      <c r="H88" s="61"/>
      <c r="I88" s="157"/>
      <c r="J88" s="61"/>
      <c r="K88" s="61"/>
      <c r="L88" s="59"/>
    </row>
    <row r="89" spans="2:12" s="1" customFormat="1" ht="16.5" customHeight="1">
      <c r="B89" s="39"/>
      <c r="C89" s="61"/>
      <c r="D89" s="61"/>
      <c r="E89" s="290" t="str">
        <f>E7</f>
        <v>Rekonstrukce budovy OŘ Tragerova ul, ČB - II. Etapa</v>
      </c>
      <c r="F89" s="291"/>
      <c r="G89" s="291"/>
      <c r="H89" s="291"/>
      <c r="I89" s="157"/>
      <c r="J89" s="61"/>
      <c r="K89" s="61"/>
      <c r="L89" s="59"/>
    </row>
    <row r="90" spans="2:12" s="1" customFormat="1" ht="14.4" customHeight="1">
      <c r="B90" s="39"/>
      <c r="C90" s="63" t="s">
        <v>85</v>
      </c>
      <c r="D90" s="61"/>
      <c r="E90" s="61"/>
      <c r="F90" s="61"/>
      <c r="G90" s="61"/>
      <c r="H90" s="61"/>
      <c r="I90" s="157"/>
      <c r="J90" s="61"/>
      <c r="K90" s="61"/>
      <c r="L90" s="59"/>
    </row>
    <row r="91" spans="2:12" s="1" customFormat="1" ht="17.25" customHeight="1">
      <c r="B91" s="39"/>
      <c r="C91" s="61"/>
      <c r="D91" s="61"/>
      <c r="E91" s="265" t="str">
        <f>E9</f>
        <v>65418068 - Rekonstrukce budovy OR Tragerova ul, ČB - II. Etapa</v>
      </c>
      <c r="F91" s="292"/>
      <c r="G91" s="292"/>
      <c r="H91" s="292"/>
      <c r="I91" s="157"/>
      <c r="J91" s="61"/>
      <c r="K91" s="61"/>
      <c r="L91" s="59"/>
    </row>
    <row r="92" spans="2:12" s="1" customFormat="1" ht="7" customHeight="1">
      <c r="B92" s="39"/>
      <c r="C92" s="61"/>
      <c r="D92" s="61"/>
      <c r="E92" s="61"/>
      <c r="F92" s="61"/>
      <c r="G92" s="61"/>
      <c r="H92" s="61"/>
      <c r="I92" s="157"/>
      <c r="J92" s="61"/>
      <c r="K92" s="61"/>
      <c r="L92" s="59"/>
    </row>
    <row r="93" spans="2:12" s="1" customFormat="1" ht="18" customHeight="1">
      <c r="B93" s="39"/>
      <c r="C93" s="63" t="s">
        <v>23</v>
      </c>
      <c r="D93" s="61"/>
      <c r="E93" s="61"/>
      <c r="F93" s="158" t="str">
        <f>F12</f>
        <v>ul. A. Trägera 2849/90, České Budějovice</v>
      </c>
      <c r="G93" s="61"/>
      <c r="H93" s="61"/>
      <c r="I93" s="159" t="s">
        <v>25</v>
      </c>
      <c r="J93" s="71" t="str">
        <f>IF(J12="","",J12)</f>
        <v>4.4.2018</v>
      </c>
      <c r="K93" s="61"/>
      <c r="L93" s="59"/>
    </row>
    <row r="94" spans="2:12" s="1" customFormat="1" ht="7" customHeight="1">
      <c r="B94" s="39"/>
      <c r="C94" s="61"/>
      <c r="D94" s="61"/>
      <c r="E94" s="61"/>
      <c r="F94" s="61"/>
      <c r="G94" s="61"/>
      <c r="H94" s="61"/>
      <c r="I94" s="157"/>
      <c r="J94" s="61"/>
      <c r="K94" s="61"/>
      <c r="L94" s="59"/>
    </row>
    <row r="95" spans="2:12" s="1" customFormat="1" ht="12">
      <c r="B95" s="39"/>
      <c r="C95" s="63" t="s">
        <v>27</v>
      </c>
      <c r="D95" s="61"/>
      <c r="E95" s="61"/>
      <c r="F95" s="158" t="str">
        <f>E15</f>
        <v>Správa železniční dopravní cesty, s.o</v>
      </c>
      <c r="G95" s="61"/>
      <c r="H95" s="61"/>
      <c r="I95" s="159" t="s">
        <v>32</v>
      </c>
      <c r="J95" s="158" t="str">
        <f>E21</f>
        <v xml:space="preserve"> </v>
      </c>
      <c r="K95" s="61"/>
      <c r="L95" s="59"/>
    </row>
    <row r="96" spans="2:12" s="1" customFormat="1" ht="14.4" customHeight="1">
      <c r="B96" s="39"/>
      <c r="C96" s="63" t="s">
        <v>30</v>
      </c>
      <c r="D96" s="61"/>
      <c r="E96" s="61"/>
      <c r="F96" s="158" t="str">
        <f>IF(E18="","",E18)</f>
        <v/>
      </c>
      <c r="G96" s="61"/>
      <c r="H96" s="61"/>
      <c r="I96" s="157"/>
      <c r="J96" s="61"/>
      <c r="K96" s="61"/>
      <c r="L96" s="59"/>
    </row>
    <row r="97" spans="2:65" s="1" customFormat="1" ht="10.25" customHeight="1">
      <c r="B97" s="39"/>
      <c r="C97" s="61"/>
      <c r="D97" s="61"/>
      <c r="E97" s="61"/>
      <c r="F97" s="61"/>
      <c r="G97" s="61"/>
      <c r="H97" s="61"/>
      <c r="I97" s="157"/>
      <c r="J97" s="61"/>
      <c r="K97" s="61"/>
      <c r="L97" s="59"/>
    </row>
    <row r="98" spans="2:65" s="9" customFormat="1" ht="29.25" customHeight="1">
      <c r="B98" s="160"/>
      <c r="C98" s="161" t="s">
        <v>118</v>
      </c>
      <c r="D98" s="162" t="s">
        <v>54</v>
      </c>
      <c r="E98" s="162" t="s">
        <v>50</v>
      </c>
      <c r="F98" s="162" t="s">
        <v>119</v>
      </c>
      <c r="G98" s="162" t="s">
        <v>120</v>
      </c>
      <c r="H98" s="162" t="s">
        <v>121</v>
      </c>
      <c r="I98" s="163" t="s">
        <v>122</v>
      </c>
      <c r="J98" s="162" t="s">
        <v>91</v>
      </c>
      <c r="K98" s="164" t="s">
        <v>123</v>
      </c>
      <c r="L98" s="165"/>
      <c r="M98" s="79" t="s">
        <v>124</v>
      </c>
      <c r="N98" s="80" t="s">
        <v>39</v>
      </c>
      <c r="O98" s="80" t="s">
        <v>125</v>
      </c>
      <c r="P98" s="80" t="s">
        <v>126</v>
      </c>
      <c r="Q98" s="80" t="s">
        <v>127</v>
      </c>
      <c r="R98" s="80" t="s">
        <v>128</v>
      </c>
      <c r="S98" s="80" t="s">
        <v>129</v>
      </c>
      <c r="T98" s="81" t="s">
        <v>130</v>
      </c>
    </row>
    <row r="99" spans="2:65" s="1" customFormat="1" ht="29.25" customHeight="1">
      <c r="B99" s="39"/>
      <c r="C99" s="85" t="s">
        <v>92</v>
      </c>
      <c r="D99" s="61"/>
      <c r="E99" s="61"/>
      <c r="F99" s="61"/>
      <c r="G99" s="61"/>
      <c r="H99" s="61"/>
      <c r="I99" s="157"/>
      <c r="J99" s="166">
        <f>BK99</f>
        <v>0</v>
      </c>
      <c r="K99" s="61"/>
      <c r="L99" s="59"/>
      <c r="M99" s="82"/>
      <c r="N99" s="83"/>
      <c r="O99" s="83"/>
      <c r="P99" s="167">
        <f>P100+P256+P356+P367</f>
        <v>0</v>
      </c>
      <c r="Q99" s="83"/>
      <c r="R99" s="167">
        <f>R100+R256+R356+R367</f>
        <v>81.767543079999996</v>
      </c>
      <c r="S99" s="83"/>
      <c r="T99" s="168">
        <f>T100+T256+T356+T367</f>
        <v>31.507872800000001</v>
      </c>
      <c r="AT99" s="22" t="s">
        <v>68</v>
      </c>
      <c r="AU99" s="22" t="s">
        <v>93</v>
      </c>
      <c r="BK99" s="169">
        <f>BK100+BK256+BK356+BK367</f>
        <v>0</v>
      </c>
    </row>
    <row r="100" spans="2:65" s="10" customFormat="1" ht="37.4" customHeight="1">
      <c r="B100" s="170"/>
      <c r="C100" s="171"/>
      <c r="D100" s="172" t="s">
        <v>68</v>
      </c>
      <c r="E100" s="173" t="s">
        <v>131</v>
      </c>
      <c r="F100" s="173" t="s">
        <v>132</v>
      </c>
      <c r="G100" s="171"/>
      <c r="H100" s="171"/>
      <c r="I100" s="174"/>
      <c r="J100" s="175">
        <f>BK100</f>
        <v>0</v>
      </c>
      <c r="K100" s="171"/>
      <c r="L100" s="176"/>
      <c r="M100" s="177"/>
      <c r="N100" s="178"/>
      <c r="O100" s="178"/>
      <c r="P100" s="179">
        <f>P101+P124+P133+P136+P140+P215+P249+P254</f>
        <v>0</v>
      </c>
      <c r="Q100" s="178"/>
      <c r="R100" s="179">
        <f>R101+R124+R133+R136+R140+R215+R249+R254</f>
        <v>72.502866779999991</v>
      </c>
      <c r="S100" s="178"/>
      <c r="T100" s="180">
        <f>T101+T124+T133+T136+T140+T215+T249+T254</f>
        <v>24.502378</v>
      </c>
      <c r="AR100" s="181" t="s">
        <v>76</v>
      </c>
      <c r="AT100" s="182" t="s">
        <v>68</v>
      </c>
      <c r="AU100" s="182" t="s">
        <v>69</v>
      </c>
      <c r="AY100" s="181" t="s">
        <v>133</v>
      </c>
      <c r="BK100" s="183">
        <f>BK101+BK124+BK133+BK136+BK140+BK215+BK249+BK254</f>
        <v>0</v>
      </c>
    </row>
    <row r="101" spans="2:65" s="10" customFormat="1" ht="19.899999999999999" customHeight="1">
      <c r="B101" s="170"/>
      <c r="C101" s="171"/>
      <c r="D101" s="172" t="s">
        <v>68</v>
      </c>
      <c r="E101" s="184" t="s">
        <v>76</v>
      </c>
      <c r="F101" s="184" t="s">
        <v>134</v>
      </c>
      <c r="G101" s="171"/>
      <c r="H101" s="171"/>
      <c r="I101" s="174"/>
      <c r="J101" s="185">
        <f>BK101</f>
        <v>0</v>
      </c>
      <c r="K101" s="171"/>
      <c r="L101" s="176"/>
      <c r="M101" s="177"/>
      <c r="N101" s="178"/>
      <c r="O101" s="178"/>
      <c r="P101" s="179">
        <f>SUM(P102:P123)</f>
        <v>0</v>
      </c>
      <c r="Q101" s="178"/>
      <c r="R101" s="179">
        <f>SUM(R102:R123)</f>
        <v>0</v>
      </c>
      <c r="S101" s="178"/>
      <c r="T101" s="180">
        <f>SUM(T102:T123)</f>
        <v>0</v>
      </c>
      <c r="AR101" s="181" t="s">
        <v>76</v>
      </c>
      <c r="AT101" s="182" t="s">
        <v>68</v>
      </c>
      <c r="AU101" s="182" t="s">
        <v>76</v>
      </c>
      <c r="AY101" s="181" t="s">
        <v>133</v>
      </c>
      <c r="BK101" s="183">
        <f>SUM(BK102:BK123)</f>
        <v>0</v>
      </c>
    </row>
    <row r="102" spans="2:65" s="1" customFormat="1" ht="16.5" customHeight="1">
      <c r="B102" s="39"/>
      <c r="C102" s="186" t="s">
        <v>76</v>
      </c>
      <c r="D102" s="186" t="s">
        <v>135</v>
      </c>
      <c r="E102" s="187" t="s">
        <v>136</v>
      </c>
      <c r="F102" s="188" t="s">
        <v>137</v>
      </c>
      <c r="G102" s="189" t="s">
        <v>138</v>
      </c>
      <c r="H102" s="190">
        <v>131.964</v>
      </c>
      <c r="I102" s="191"/>
      <c r="J102" s="192">
        <f>ROUND(I102*H102,2)</f>
        <v>0</v>
      </c>
      <c r="K102" s="188" t="s">
        <v>21</v>
      </c>
      <c r="L102" s="59"/>
      <c r="M102" s="193" t="s">
        <v>21</v>
      </c>
      <c r="N102" s="194" t="s">
        <v>42</v>
      </c>
      <c r="O102" s="40"/>
      <c r="P102" s="195">
        <f>O102*H102</f>
        <v>0</v>
      </c>
      <c r="Q102" s="195">
        <v>0</v>
      </c>
      <c r="R102" s="195">
        <f>Q102*H102</f>
        <v>0</v>
      </c>
      <c r="S102" s="195">
        <v>0</v>
      </c>
      <c r="T102" s="196">
        <f>S102*H102</f>
        <v>0</v>
      </c>
      <c r="AR102" s="22" t="s">
        <v>139</v>
      </c>
      <c r="AT102" s="22" t="s">
        <v>135</v>
      </c>
      <c r="AU102" s="22" t="s">
        <v>78</v>
      </c>
      <c r="AY102" s="22" t="s">
        <v>133</v>
      </c>
      <c r="BE102" s="197">
        <f>IF(N102="základní",J102,0)</f>
        <v>0</v>
      </c>
      <c r="BF102" s="197">
        <f>IF(N102="snížená",J102,0)</f>
        <v>0</v>
      </c>
      <c r="BG102" s="197">
        <f>IF(N102="zákl. přenesená",J102,0)</f>
        <v>0</v>
      </c>
      <c r="BH102" s="197">
        <f>IF(N102="sníž. přenesená",J102,0)</f>
        <v>0</v>
      </c>
      <c r="BI102" s="197">
        <f>IF(N102="nulová",J102,0)</f>
        <v>0</v>
      </c>
      <c r="BJ102" s="22" t="s">
        <v>139</v>
      </c>
      <c r="BK102" s="197">
        <f>ROUND(I102*H102,2)</f>
        <v>0</v>
      </c>
      <c r="BL102" s="22" t="s">
        <v>139</v>
      </c>
      <c r="BM102" s="22" t="s">
        <v>140</v>
      </c>
    </row>
    <row r="103" spans="2:65" s="11" customFormat="1" ht="12">
      <c r="B103" s="198"/>
      <c r="C103" s="199"/>
      <c r="D103" s="200" t="s">
        <v>141</v>
      </c>
      <c r="E103" s="201" t="s">
        <v>21</v>
      </c>
      <c r="F103" s="202" t="s">
        <v>142</v>
      </c>
      <c r="G103" s="199"/>
      <c r="H103" s="201" t="s">
        <v>21</v>
      </c>
      <c r="I103" s="203"/>
      <c r="J103" s="199"/>
      <c r="K103" s="199"/>
      <c r="L103" s="204"/>
      <c r="M103" s="205"/>
      <c r="N103" s="206"/>
      <c r="O103" s="206"/>
      <c r="P103" s="206"/>
      <c r="Q103" s="206"/>
      <c r="R103" s="206"/>
      <c r="S103" s="206"/>
      <c r="T103" s="207"/>
      <c r="AT103" s="208" t="s">
        <v>141</v>
      </c>
      <c r="AU103" s="208" t="s">
        <v>78</v>
      </c>
      <c r="AV103" s="11" t="s">
        <v>76</v>
      </c>
      <c r="AW103" s="11" t="s">
        <v>33</v>
      </c>
      <c r="AX103" s="11" t="s">
        <v>69</v>
      </c>
      <c r="AY103" s="208" t="s">
        <v>133</v>
      </c>
    </row>
    <row r="104" spans="2:65" s="12" customFormat="1" ht="12">
      <c r="B104" s="209"/>
      <c r="C104" s="210"/>
      <c r="D104" s="200" t="s">
        <v>141</v>
      </c>
      <c r="E104" s="211" t="s">
        <v>21</v>
      </c>
      <c r="F104" s="212" t="s">
        <v>143</v>
      </c>
      <c r="G104" s="210"/>
      <c r="H104" s="213">
        <v>9.5640000000000001</v>
      </c>
      <c r="I104" s="214"/>
      <c r="J104" s="210"/>
      <c r="K104" s="210"/>
      <c r="L104" s="215"/>
      <c r="M104" s="216"/>
      <c r="N104" s="217"/>
      <c r="O104" s="217"/>
      <c r="P104" s="217"/>
      <c r="Q104" s="217"/>
      <c r="R104" s="217"/>
      <c r="S104" s="217"/>
      <c r="T104" s="218"/>
      <c r="AT104" s="219" t="s">
        <v>141</v>
      </c>
      <c r="AU104" s="219" t="s">
        <v>78</v>
      </c>
      <c r="AV104" s="12" t="s">
        <v>78</v>
      </c>
      <c r="AW104" s="12" t="s">
        <v>33</v>
      </c>
      <c r="AX104" s="12" t="s">
        <v>69</v>
      </c>
      <c r="AY104" s="219" t="s">
        <v>133</v>
      </c>
    </row>
    <row r="105" spans="2:65" s="12" customFormat="1" ht="12">
      <c r="B105" s="209"/>
      <c r="C105" s="210"/>
      <c r="D105" s="200" t="s">
        <v>141</v>
      </c>
      <c r="E105" s="211" t="s">
        <v>21</v>
      </c>
      <c r="F105" s="212" t="s">
        <v>144</v>
      </c>
      <c r="G105" s="210"/>
      <c r="H105" s="213">
        <v>25.8</v>
      </c>
      <c r="I105" s="214"/>
      <c r="J105" s="210"/>
      <c r="K105" s="210"/>
      <c r="L105" s="215"/>
      <c r="M105" s="216"/>
      <c r="N105" s="217"/>
      <c r="O105" s="217"/>
      <c r="P105" s="217"/>
      <c r="Q105" s="217"/>
      <c r="R105" s="217"/>
      <c r="S105" s="217"/>
      <c r="T105" s="218"/>
      <c r="AT105" s="219" t="s">
        <v>141</v>
      </c>
      <c r="AU105" s="219" t="s">
        <v>78</v>
      </c>
      <c r="AV105" s="12" t="s">
        <v>78</v>
      </c>
      <c r="AW105" s="12" t="s">
        <v>33</v>
      </c>
      <c r="AX105" s="12" t="s">
        <v>69</v>
      </c>
      <c r="AY105" s="219" t="s">
        <v>133</v>
      </c>
    </row>
    <row r="106" spans="2:65" s="11" customFormat="1" ht="12">
      <c r="B106" s="198"/>
      <c r="C106" s="199"/>
      <c r="D106" s="200" t="s">
        <v>141</v>
      </c>
      <c r="E106" s="201" t="s">
        <v>21</v>
      </c>
      <c r="F106" s="202" t="s">
        <v>145</v>
      </c>
      <c r="G106" s="199"/>
      <c r="H106" s="201" t="s">
        <v>21</v>
      </c>
      <c r="I106" s="203"/>
      <c r="J106" s="199"/>
      <c r="K106" s="199"/>
      <c r="L106" s="204"/>
      <c r="M106" s="205"/>
      <c r="N106" s="206"/>
      <c r="O106" s="206"/>
      <c r="P106" s="206"/>
      <c r="Q106" s="206"/>
      <c r="R106" s="206"/>
      <c r="S106" s="206"/>
      <c r="T106" s="207"/>
      <c r="AT106" s="208" t="s">
        <v>141</v>
      </c>
      <c r="AU106" s="208" t="s">
        <v>78</v>
      </c>
      <c r="AV106" s="11" t="s">
        <v>76</v>
      </c>
      <c r="AW106" s="11" t="s">
        <v>33</v>
      </c>
      <c r="AX106" s="11" t="s">
        <v>69</v>
      </c>
      <c r="AY106" s="208" t="s">
        <v>133</v>
      </c>
    </row>
    <row r="107" spans="2:65" s="12" customFormat="1" ht="12">
      <c r="B107" s="209"/>
      <c r="C107" s="210"/>
      <c r="D107" s="200" t="s">
        <v>141</v>
      </c>
      <c r="E107" s="211" t="s">
        <v>21</v>
      </c>
      <c r="F107" s="212" t="s">
        <v>146</v>
      </c>
      <c r="G107" s="210"/>
      <c r="H107" s="213">
        <v>96.6</v>
      </c>
      <c r="I107" s="214"/>
      <c r="J107" s="210"/>
      <c r="K107" s="210"/>
      <c r="L107" s="215"/>
      <c r="M107" s="216"/>
      <c r="N107" s="217"/>
      <c r="O107" s="217"/>
      <c r="P107" s="217"/>
      <c r="Q107" s="217"/>
      <c r="R107" s="217"/>
      <c r="S107" s="217"/>
      <c r="T107" s="218"/>
      <c r="AT107" s="219" t="s">
        <v>141</v>
      </c>
      <c r="AU107" s="219" t="s">
        <v>78</v>
      </c>
      <c r="AV107" s="12" t="s">
        <v>78</v>
      </c>
      <c r="AW107" s="12" t="s">
        <v>33</v>
      </c>
      <c r="AX107" s="12" t="s">
        <v>69</v>
      </c>
      <c r="AY107" s="219" t="s">
        <v>133</v>
      </c>
    </row>
    <row r="108" spans="2:65" s="13" customFormat="1" ht="12">
      <c r="B108" s="220"/>
      <c r="C108" s="221"/>
      <c r="D108" s="200" t="s">
        <v>141</v>
      </c>
      <c r="E108" s="222" t="s">
        <v>21</v>
      </c>
      <c r="F108" s="223" t="s">
        <v>147</v>
      </c>
      <c r="G108" s="221"/>
      <c r="H108" s="224">
        <v>131.964</v>
      </c>
      <c r="I108" s="225"/>
      <c r="J108" s="221"/>
      <c r="K108" s="221"/>
      <c r="L108" s="226"/>
      <c r="M108" s="227"/>
      <c r="N108" s="228"/>
      <c r="O108" s="228"/>
      <c r="P108" s="228"/>
      <c r="Q108" s="228"/>
      <c r="R108" s="228"/>
      <c r="S108" s="228"/>
      <c r="T108" s="229"/>
      <c r="AT108" s="230" t="s">
        <v>141</v>
      </c>
      <c r="AU108" s="230" t="s">
        <v>78</v>
      </c>
      <c r="AV108" s="13" t="s">
        <v>139</v>
      </c>
      <c r="AW108" s="13" t="s">
        <v>33</v>
      </c>
      <c r="AX108" s="13" t="s">
        <v>76</v>
      </c>
      <c r="AY108" s="230" t="s">
        <v>133</v>
      </c>
    </row>
    <row r="109" spans="2:65" s="1" customFormat="1" ht="16.5" customHeight="1">
      <c r="B109" s="39"/>
      <c r="C109" s="186" t="s">
        <v>78</v>
      </c>
      <c r="D109" s="186" t="s">
        <v>135</v>
      </c>
      <c r="E109" s="187" t="s">
        <v>148</v>
      </c>
      <c r="F109" s="188" t="s">
        <v>149</v>
      </c>
      <c r="G109" s="189" t="s">
        <v>138</v>
      </c>
      <c r="H109" s="190">
        <v>131.964</v>
      </c>
      <c r="I109" s="191"/>
      <c r="J109" s="192">
        <f>ROUND(I109*H109,2)</f>
        <v>0</v>
      </c>
      <c r="K109" s="188" t="s">
        <v>21</v>
      </c>
      <c r="L109" s="59"/>
      <c r="M109" s="193" t="s">
        <v>21</v>
      </c>
      <c r="N109" s="194" t="s">
        <v>42</v>
      </c>
      <c r="O109" s="40"/>
      <c r="P109" s="195">
        <f>O109*H109</f>
        <v>0</v>
      </c>
      <c r="Q109" s="195">
        <v>0</v>
      </c>
      <c r="R109" s="195">
        <f>Q109*H109</f>
        <v>0</v>
      </c>
      <c r="S109" s="195">
        <v>0</v>
      </c>
      <c r="T109" s="196">
        <f>S109*H109</f>
        <v>0</v>
      </c>
      <c r="AR109" s="22" t="s">
        <v>139</v>
      </c>
      <c r="AT109" s="22" t="s">
        <v>135</v>
      </c>
      <c r="AU109" s="22" t="s">
        <v>78</v>
      </c>
      <c r="AY109" s="22" t="s">
        <v>133</v>
      </c>
      <c r="BE109" s="197">
        <f>IF(N109="základní",J109,0)</f>
        <v>0</v>
      </c>
      <c r="BF109" s="197">
        <f>IF(N109="snížená",J109,0)</f>
        <v>0</v>
      </c>
      <c r="BG109" s="197">
        <f>IF(N109="zákl. přenesená",J109,0)</f>
        <v>0</v>
      </c>
      <c r="BH109" s="197">
        <f>IF(N109="sníž. přenesená",J109,0)</f>
        <v>0</v>
      </c>
      <c r="BI109" s="197">
        <f>IF(N109="nulová",J109,0)</f>
        <v>0</v>
      </c>
      <c r="BJ109" s="22" t="s">
        <v>139</v>
      </c>
      <c r="BK109" s="197">
        <f>ROUND(I109*H109,2)</f>
        <v>0</v>
      </c>
      <c r="BL109" s="22" t="s">
        <v>139</v>
      </c>
      <c r="BM109" s="22" t="s">
        <v>150</v>
      </c>
    </row>
    <row r="110" spans="2:65" s="1" customFormat="1" ht="16.5" customHeight="1">
      <c r="B110" s="39"/>
      <c r="C110" s="186" t="s">
        <v>151</v>
      </c>
      <c r="D110" s="186" t="s">
        <v>135</v>
      </c>
      <c r="E110" s="187" t="s">
        <v>152</v>
      </c>
      <c r="F110" s="188" t="s">
        <v>153</v>
      </c>
      <c r="G110" s="189" t="s">
        <v>138</v>
      </c>
      <c r="H110" s="190">
        <v>4.7149999999999999</v>
      </c>
      <c r="I110" s="191"/>
      <c r="J110" s="192">
        <f>ROUND(I110*H110,2)</f>
        <v>0</v>
      </c>
      <c r="K110" s="188" t="s">
        <v>21</v>
      </c>
      <c r="L110" s="59"/>
      <c r="M110" s="193" t="s">
        <v>21</v>
      </c>
      <c r="N110" s="194" t="s">
        <v>42</v>
      </c>
      <c r="O110" s="40"/>
      <c r="P110" s="195">
        <f>O110*H110</f>
        <v>0</v>
      </c>
      <c r="Q110" s="195">
        <v>0</v>
      </c>
      <c r="R110" s="195">
        <f>Q110*H110</f>
        <v>0</v>
      </c>
      <c r="S110" s="195">
        <v>0</v>
      </c>
      <c r="T110" s="196">
        <f>S110*H110</f>
        <v>0</v>
      </c>
      <c r="AR110" s="22" t="s">
        <v>139</v>
      </c>
      <c r="AT110" s="22" t="s">
        <v>135</v>
      </c>
      <c r="AU110" s="22" t="s">
        <v>78</v>
      </c>
      <c r="AY110" s="22" t="s">
        <v>133</v>
      </c>
      <c r="BE110" s="197">
        <f>IF(N110="základní",J110,0)</f>
        <v>0</v>
      </c>
      <c r="BF110" s="197">
        <f>IF(N110="snížená",J110,0)</f>
        <v>0</v>
      </c>
      <c r="BG110" s="197">
        <f>IF(N110="zákl. přenesená",J110,0)</f>
        <v>0</v>
      </c>
      <c r="BH110" s="197">
        <f>IF(N110="sníž. přenesená",J110,0)</f>
        <v>0</v>
      </c>
      <c r="BI110" s="197">
        <f>IF(N110="nulová",J110,0)</f>
        <v>0</v>
      </c>
      <c r="BJ110" s="22" t="s">
        <v>139</v>
      </c>
      <c r="BK110" s="197">
        <f>ROUND(I110*H110,2)</f>
        <v>0</v>
      </c>
      <c r="BL110" s="22" t="s">
        <v>139</v>
      </c>
      <c r="BM110" s="22" t="s">
        <v>154</v>
      </c>
    </row>
    <row r="111" spans="2:65" s="12" customFormat="1" ht="12">
      <c r="B111" s="209"/>
      <c r="C111" s="210"/>
      <c r="D111" s="200" t="s">
        <v>141</v>
      </c>
      <c r="E111" s="211" t="s">
        <v>21</v>
      </c>
      <c r="F111" s="212" t="s">
        <v>155</v>
      </c>
      <c r="G111" s="210"/>
      <c r="H111" s="213">
        <v>4.7149999999999999</v>
      </c>
      <c r="I111" s="214"/>
      <c r="J111" s="210"/>
      <c r="K111" s="210"/>
      <c r="L111" s="215"/>
      <c r="M111" s="216"/>
      <c r="N111" s="217"/>
      <c r="O111" s="217"/>
      <c r="P111" s="217"/>
      <c r="Q111" s="217"/>
      <c r="R111" s="217"/>
      <c r="S111" s="217"/>
      <c r="T111" s="218"/>
      <c r="AT111" s="219" t="s">
        <v>141</v>
      </c>
      <c r="AU111" s="219" t="s">
        <v>78</v>
      </c>
      <c r="AV111" s="12" t="s">
        <v>78</v>
      </c>
      <c r="AW111" s="12" t="s">
        <v>33</v>
      </c>
      <c r="AX111" s="12" t="s">
        <v>69</v>
      </c>
      <c r="AY111" s="219" t="s">
        <v>133</v>
      </c>
    </row>
    <row r="112" spans="2:65" s="13" customFormat="1" ht="12">
      <c r="B112" s="220"/>
      <c r="C112" s="221"/>
      <c r="D112" s="200" t="s">
        <v>141</v>
      </c>
      <c r="E112" s="222" t="s">
        <v>21</v>
      </c>
      <c r="F112" s="223" t="s">
        <v>147</v>
      </c>
      <c r="G112" s="221"/>
      <c r="H112" s="224">
        <v>4.7149999999999999</v>
      </c>
      <c r="I112" s="225"/>
      <c r="J112" s="221"/>
      <c r="K112" s="221"/>
      <c r="L112" s="226"/>
      <c r="M112" s="227"/>
      <c r="N112" s="228"/>
      <c r="O112" s="228"/>
      <c r="P112" s="228"/>
      <c r="Q112" s="228"/>
      <c r="R112" s="228"/>
      <c r="S112" s="228"/>
      <c r="T112" s="229"/>
      <c r="AT112" s="230" t="s">
        <v>141</v>
      </c>
      <c r="AU112" s="230" t="s">
        <v>78</v>
      </c>
      <c r="AV112" s="13" t="s">
        <v>139</v>
      </c>
      <c r="AW112" s="13" t="s">
        <v>33</v>
      </c>
      <c r="AX112" s="13" t="s">
        <v>76</v>
      </c>
      <c r="AY112" s="230" t="s">
        <v>133</v>
      </c>
    </row>
    <row r="113" spans="2:65" s="1" customFormat="1" ht="16.5" customHeight="1">
      <c r="B113" s="39"/>
      <c r="C113" s="186" t="s">
        <v>139</v>
      </c>
      <c r="D113" s="186" t="s">
        <v>135</v>
      </c>
      <c r="E113" s="187" t="s">
        <v>156</v>
      </c>
      <c r="F113" s="188" t="s">
        <v>157</v>
      </c>
      <c r="G113" s="189" t="s">
        <v>138</v>
      </c>
      <c r="H113" s="190">
        <v>4.7149999999999999</v>
      </c>
      <c r="I113" s="191"/>
      <c r="J113" s="192">
        <f>ROUND(I113*H113,2)</f>
        <v>0</v>
      </c>
      <c r="K113" s="188" t="s">
        <v>21</v>
      </c>
      <c r="L113" s="59"/>
      <c r="M113" s="193" t="s">
        <v>21</v>
      </c>
      <c r="N113" s="194" t="s">
        <v>42</v>
      </c>
      <c r="O113" s="40"/>
      <c r="P113" s="195">
        <f>O113*H113</f>
        <v>0</v>
      </c>
      <c r="Q113" s="195">
        <v>0</v>
      </c>
      <c r="R113" s="195">
        <f>Q113*H113</f>
        <v>0</v>
      </c>
      <c r="S113" s="195">
        <v>0</v>
      </c>
      <c r="T113" s="196">
        <f>S113*H113</f>
        <v>0</v>
      </c>
      <c r="AR113" s="22" t="s">
        <v>139</v>
      </c>
      <c r="AT113" s="22" t="s">
        <v>135</v>
      </c>
      <c r="AU113" s="22" t="s">
        <v>78</v>
      </c>
      <c r="AY113" s="22" t="s">
        <v>133</v>
      </c>
      <c r="BE113" s="197">
        <f>IF(N113="základní",J113,0)</f>
        <v>0</v>
      </c>
      <c r="BF113" s="197">
        <f>IF(N113="snížená",J113,0)</f>
        <v>0</v>
      </c>
      <c r="BG113" s="197">
        <f>IF(N113="zákl. přenesená",J113,0)</f>
        <v>0</v>
      </c>
      <c r="BH113" s="197">
        <f>IF(N113="sníž. přenesená",J113,0)</f>
        <v>0</v>
      </c>
      <c r="BI113" s="197">
        <f>IF(N113="nulová",J113,0)</f>
        <v>0</v>
      </c>
      <c r="BJ113" s="22" t="s">
        <v>139</v>
      </c>
      <c r="BK113" s="197">
        <f>ROUND(I113*H113,2)</f>
        <v>0</v>
      </c>
      <c r="BL113" s="22" t="s">
        <v>139</v>
      </c>
      <c r="BM113" s="22" t="s">
        <v>158</v>
      </c>
    </row>
    <row r="114" spans="2:65" s="1" customFormat="1" ht="16.5" customHeight="1">
      <c r="B114" s="39"/>
      <c r="C114" s="186" t="s">
        <v>159</v>
      </c>
      <c r="D114" s="186" t="s">
        <v>135</v>
      </c>
      <c r="E114" s="187" t="s">
        <v>160</v>
      </c>
      <c r="F114" s="188" t="s">
        <v>161</v>
      </c>
      <c r="G114" s="189" t="s">
        <v>138</v>
      </c>
      <c r="H114" s="190">
        <v>4.7149999999999999</v>
      </c>
      <c r="I114" s="191"/>
      <c r="J114" s="192">
        <f>ROUND(I114*H114,2)</f>
        <v>0</v>
      </c>
      <c r="K114" s="188" t="s">
        <v>21</v>
      </c>
      <c r="L114" s="59"/>
      <c r="M114" s="193" t="s">
        <v>21</v>
      </c>
      <c r="N114" s="194" t="s">
        <v>42</v>
      </c>
      <c r="O114" s="40"/>
      <c r="P114" s="195">
        <f>O114*H114</f>
        <v>0</v>
      </c>
      <c r="Q114" s="195">
        <v>0</v>
      </c>
      <c r="R114" s="195">
        <f>Q114*H114</f>
        <v>0</v>
      </c>
      <c r="S114" s="195">
        <v>0</v>
      </c>
      <c r="T114" s="196">
        <f>S114*H114</f>
        <v>0</v>
      </c>
      <c r="AR114" s="22" t="s">
        <v>139</v>
      </c>
      <c r="AT114" s="22" t="s">
        <v>135</v>
      </c>
      <c r="AU114" s="22" t="s">
        <v>78</v>
      </c>
      <c r="AY114" s="22" t="s">
        <v>133</v>
      </c>
      <c r="BE114" s="197">
        <f>IF(N114="základní",J114,0)</f>
        <v>0</v>
      </c>
      <c r="BF114" s="197">
        <f>IF(N114="snížená",J114,0)</f>
        <v>0</v>
      </c>
      <c r="BG114" s="197">
        <f>IF(N114="zákl. přenesená",J114,0)</f>
        <v>0</v>
      </c>
      <c r="BH114" s="197">
        <f>IF(N114="sníž. přenesená",J114,0)</f>
        <v>0</v>
      </c>
      <c r="BI114" s="197">
        <f>IF(N114="nulová",J114,0)</f>
        <v>0</v>
      </c>
      <c r="BJ114" s="22" t="s">
        <v>139</v>
      </c>
      <c r="BK114" s="197">
        <f>ROUND(I114*H114,2)</f>
        <v>0</v>
      </c>
      <c r="BL114" s="22" t="s">
        <v>139</v>
      </c>
      <c r="BM114" s="22" t="s">
        <v>162</v>
      </c>
    </row>
    <row r="115" spans="2:65" s="1" customFormat="1" ht="16.5" customHeight="1">
      <c r="B115" s="39"/>
      <c r="C115" s="186" t="s">
        <v>163</v>
      </c>
      <c r="D115" s="186" t="s">
        <v>135</v>
      </c>
      <c r="E115" s="187" t="s">
        <v>164</v>
      </c>
      <c r="F115" s="188" t="s">
        <v>165</v>
      </c>
      <c r="G115" s="189" t="s">
        <v>166</v>
      </c>
      <c r="H115" s="190">
        <v>9.43</v>
      </c>
      <c r="I115" s="191"/>
      <c r="J115" s="192">
        <f>ROUND(I115*H115,2)</f>
        <v>0</v>
      </c>
      <c r="K115" s="188" t="s">
        <v>21</v>
      </c>
      <c r="L115" s="59"/>
      <c r="M115" s="193" t="s">
        <v>21</v>
      </c>
      <c r="N115" s="194" t="s">
        <v>42</v>
      </c>
      <c r="O115" s="40"/>
      <c r="P115" s="195">
        <f>O115*H115</f>
        <v>0</v>
      </c>
      <c r="Q115" s="195">
        <v>0</v>
      </c>
      <c r="R115" s="195">
        <f>Q115*H115</f>
        <v>0</v>
      </c>
      <c r="S115" s="195">
        <v>0</v>
      </c>
      <c r="T115" s="196">
        <f>S115*H115</f>
        <v>0</v>
      </c>
      <c r="AR115" s="22" t="s">
        <v>139</v>
      </c>
      <c r="AT115" s="22" t="s">
        <v>135</v>
      </c>
      <c r="AU115" s="22" t="s">
        <v>78</v>
      </c>
      <c r="AY115" s="22" t="s">
        <v>133</v>
      </c>
      <c r="BE115" s="197">
        <f>IF(N115="základní",J115,0)</f>
        <v>0</v>
      </c>
      <c r="BF115" s="197">
        <f>IF(N115="snížená",J115,0)</f>
        <v>0</v>
      </c>
      <c r="BG115" s="197">
        <f>IF(N115="zákl. přenesená",J115,0)</f>
        <v>0</v>
      </c>
      <c r="BH115" s="197">
        <f>IF(N115="sníž. přenesená",J115,0)</f>
        <v>0</v>
      </c>
      <c r="BI115" s="197">
        <f>IF(N115="nulová",J115,0)</f>
        <v>0</v>
      </c>
      <c r="BJ115" s="22" t="s">
        <v>139</v>
      </c>
      <c r="BK115" s="197">
        <f>ROUND(I115*H115,2)</f>
        <v>0</v>
      </c>
      <c r="BL115" s="22" t="s">
        <v>139</v>
      </c>
      <c r="BM115" s="22" t="s">
        <v>167</v>
      </c>
    </row>
    <row r="116" spans="2:65" s="12" customFormat="1" ht="12">
      <c r="B116" s="209"/>
      <c r="C116" s="210"/>
      <c r="D116" s="200" t="s">
        <v>141</v>
      </c>
      <c r="E116" s="211" t="s">
        <v>21</v>
      </c>
      <c r="F116" s="212" t="s">
        <v>168</v>
      </c>
      <c r="G116" s="210"/>
      <c r="H116" s="213">
        <v>9.43</v>
      </c>
      <c r="I116" s="214"/>
      <c r="J116" s="210"/>
      <c r="K116" s="210"/>
      <c r="L116" s="215"/>
      <c r="M116" s="216"/>
      <c r="N116" s="217"/>
      <c r="O116" s="217"/>
      <c r="P116" s="217"/>
      <c r="Q116" s="217"/>
      <c r="R116" s="217"/>
      <c r="S116" s="217"/>
      <c r="T116" s="218"/>
      <c r="AT116" s="219" t="s">
        <v>141</v>
      </c>
      <c r="AU116" s="219" t="s">
        <v>78</v>
      </c>
      <c r="AV116" s="12" t="s">
        <v>78</v>
      </c>
      <c r="AW116" s="12" t="s">
        <v>33</v>
      </c>
      <c r="AX116" s="12" t="s">
        <v>76</v>
      </c>
      <c r="AY116" s="219" t="s">
        <v>133</v>
      </c>
    </row>
    <row r="117" spans="2:65" s="1" customFormat="1" ht="16.5" customHeight="1">
      <c r="B117" s="39"/>
      <c r="C117" s="186" t="s">
        <v>169</v>
      </c>
      <c r="D117" s="186" t="s">
        <v>135</v>
      </c>
      <c r="E117" s="187" t="s">
        <v>170</v>
      </c>
      <c r="F117" s="188" t="s">
        <v>171</v>
      </c>
      <c r="G117" s="189" t="s">
        <v>138</v>
      </c>
      <c r="H117" s="190">
        <v>127.249</v>
      </c>
      <c r="I117" s="191"/>
      <c r="J117" s="192">
        <f>ROUND(I117*H117,2)</f>
        <v>0</v>
      </c>
      <c r="K117" s="188" t="s">
        <v>21</v>
      </c>
      <c r="L117" s="59"/>
      <c r="M117" s="193" t="s">
        <v>21</v>
      </c>
      <c r="N117" s="194" t="s">
        <v>42</v>
      </c>
      <c r="O117" s="40"/>
      <c r="P117" s="195">
        <f>O117*H117</f>
        <v>0</v>
      </c>
      <c r="Q117" s="195">
        <v>0</v>
      </c>
      <c r="R117" s="195">
        <f>Q117*H117</f>
        <v>0</v>
      </c>
      <c r="S117" s="195">
        <v>0</v>
      </c>
      <c r="T117" s="196">
        <f>S117*H117</f>
        <v>0</v>
      </c>
      <c r="AR117" s="22" t="s">
        <v>139</v>
      </c>
      <c r="AT117" s="22" t="s">
        <v>135</v>
      </c>
      <c r="AU117" s="22" t="s">
        <v>78</v>
      </c>
      <c r="AY117" s="22" t="s">
        <v>133</v>
      </c>
      <c r="BE117" s="197">
        <f>IF(N117="základní",J117,0)</f>
        <v>0</v>
      </c>
      <c r="BF117" s="197">
        <f>IF(N117="snížená",J117,0)</f>
        <v>0</v>
      </c>
      <c r="BG117" s="197">
        <f>IF(N117="zákl. přenesená",J117,0)</f>
        <v>0</v>
      </c>
      <c r="BH117" s="197">
        <f>IF(N117="sníž. přenesená",J117,0)</f>
        <v>0</v>
      </c>
      <c r="BI117" s="197">
        <f>IF(N117="nulová",J117,0)</f>
        <v>0</v>
      </c>
      <c r="BJ117" s="22" t="s">
        <v>139</v>
      </c>
      <c r="BK117" s="197">
        <f>ROUND(I117*H117,2)</f>
        <v>0</v>
      </c>
      <c r="BL117" s="22" t="s">
        <v>139</v>
      </c>
      <c r="BM117" s="22" t="s">
        <v>172</v>
      </c>
    </row>
    <row r="118" spans="2:65" s="11" customFormat="1" ht="12">
      <c r="B118" s="198"/>
      <c r="C118" s="199"/>
      <c r="D118" s="200" t="s">
        <v>141</v>
      </c>
      <c r="E118" s="201" t="s">
        <v>21</v>
      </c>
      <c r="F118" s="202" t="s">
        <v>173</v>
      </c>
      <c r="G118" s="199"/>
      <c r="H118" s="201" t="s">
        <v>21</v>
      </c>
      <c r="I118" s="203"/>
      <c r="J118" s="199"/>
      <c r="K118" s="199"/>
      <c r="L118" s="204"/>
      <c r="M118" s="205"/>
      <c r="N118" s="206"/>
      <c r="O118" s="206"/>
      <c r="P118" s="206"/>
      <c r="Q118" s="206"/>
      <c r="R118" s="206"/>
      <c r="S118" s="206"/>
      <c r="T118" s="207"/>
      <c r="AT118" s="208" t="s">
        <v>141</v>
      </c>
      <c r="AU118" s="208" t="s">
        <v>78</v>
      </c>
      <c r="AV118" s="11" t="s">
        <v>76</v>
      </c>
      <c r="AW118" s="11" t="s">
        <v>33</v>
      </c>
      <c r="AX118" s="11" t="s">
        <v>69</v>
      </c>
      <c r="AY118" s="208" t="s">
        <v>133</v>
      </c>
    </row>
    <row r="119" spans="2:65" s="12" customFormat="1" ht="12">
      <c r="B119" s="209"/>
      <c r="C119" s="210"/>
      <c r="D119" s="200" t="s">
        <v>141</v>
      </c>
      <c r="E119" s="211" t="s">
        <v>21</v>
      </c>
      <c r="F119" s="212" t="s">
        <v>174</v>
      </c>
      <c r="G119" s="210"/>
      <c r="H119" s="213">
        <v>8.2889999999999997</v>
      </c>
      <c r="I119" s="214"/>
      <c r="J119" s="210"/>
      <c r="K119" s="210"/>
      <c r="L119" s="215"/>
      <c r="M119" s="216"/>
      <c r="N119" s="217"/>
      <c r="O119" s="217"/>
      <c r="P119" s="217"/>
      <c r="Q119" s="217"/>
      <c r="R119" s="217"/>
      <c r="S119" s="217"/>
      <c r="T119" s="218"/>
      <c r="AT119" s="219" t="s">
        <v>141</v>
      </c>
      <c r="AU119" s="219" t="s">
        <v>78</v>
      </c>
      <c r="AV119" s="12" t="s">
        <v>78</v>
      </c>
      <c r="AW119" s="12" t="s">
        <v>33</v>
      </c>
      <c r="AX119" s="12" t="s">
        <v>69</v>
      </c>
      <c r="AY119" s="219" t="s">
        <v>133</v>
      </c>
    </row>
    <row r="120" spans="2:65" s="12" customFormat="1" ht="12">
      <c r="B120" s="209"/>
      <c r="C120" s="210"/>
      <c r="D120" s="200" t="s">
        <v>141</v>
      </c>
      <c r="E120" s="211" t="s">
        <v>21</v>
      </c>
      <c r="F120" s="212" t="s">
        <v>175</v>
      </c>
      <c r="G120" s="210"/>
      <c r="H120" s="213">
        <v>22.36</v>
      </c>
      <c r="I120" s="214"/>
      <c r="J120" s="210"/>
      <c r="K120" s="210"/>
      <c r="L120" s="215"/>
      <c r="M120" s="216"/>
      <c r="N120" s="217"/>
      <c r="O120" s="217"/>
      <c r="P120" s="217"/>
      <c r="Q120" s="217"/>
      <c r="R120" s="217"/>
      <c r="S120" s="217"/>
      <c r="T120" s="218"/>
      <c r="AT120" s="219" t="s">
        <v>141</v>
      </c>
      <c r="AU120" s="219" t="s">
        <v>78</v>
      </c>
      <c r="AV120" s="12" t="s">
        <v>78</v>
      </c>
      <c r="AW120" s="12" t="s">
        <v>33</v>
      </c>
      <c r="AX120" s="12" t="s">
        <v>69</v>
      </c>
      <c r="AY120" s="219" t="s">
        <v>133</v>
      </c>
    </row>
    <row r="121" spans="2:65" s="11" customFormat="1" ht="12">
      <c r="B121" s="198"/>
      <c r="C121" s="199"/>
      <c r="D121" s="200" t="s">
        <v>141</v>
      </c>
      <c r="E121" s="201" t="s">
        <v>21</v>
      </c>
      <c r="F121" s="202" t="s">
        <v>145</v>
      </c>
      <c r="G121" s="199"/>
      <c r="H121" s="201" t="s">
        <v>21</v>
      </c>
      <c r="I121" s="203"/>
      <c r="J121" s="199"/>
      <c r="K121" s="199"/>
      <c r="L121" s="204"/>
      <c r="M121" s="205"/>
      <c r="N121" s="206"/>
      <c r="O121" s="206"/>
      <c r="P121" s="206"/>
      <c r="Q121" s="206"/>
      <c r="R121" s="206"/>
      <c r="S121" s="206"/>
      <c r="T121" s="207"/>
      <c r="AT121" s="208" t="s">
        <v>141</v>
      </c>
      <c r="AU121" s="208" t="s">
        <v>78</v>
      </c>
      <c r="AV121" s="11" t="s">
        <v>76</v>
      </c>
      <c r="AW121" s="11" t="s">
        <v>33</v>
      </c>
      <c r="AX121" s="11" t="s">
        <v>69</v>
      </c>
      <c r="AY121" s="208" t="s">
        <v>133</v>
      </c>
    </row>
    <row r="122" spans="2:65" s="12" customFormat="1" ht="12">
      <c r="B122" s="209"/>
      <c r="C122" s="210"/>
      <c r="D122" s="200" t="s">
        <v>141</v>
      </c>
      <c r="E122" s="211" t="s">
        <v>21</v>
      </c>
      <c r="F122" s="212" t="s">
        <v>146</v>
      </c>
      <c r="G122" s="210"/>
      <c r="H122" s="213">
        <v>96.6</v>
      </c>
      <c r="I122" s="214"/>
      <c r="J122" s="210"/>
      <c r="K122" s="210"/>
      <c r="L122" s="215"/>
      <c r="M122" s="216"/>
      <c r="N122" s="217"/>
      <c r="O122" s="217"/>
      <c r="P122" s="217"/>
      <c r="Q122" s="217"/>
      <c r="R122" s="217"/>
      <c r="S122" s="217"/>
      <c r="T122" s="218"/>
      <c r="AT122" s="219" t="s">
        <v>141</v>
      </c>
      <c r="AU122" s="219" t="s">
        <v>78</v>
      </c>
      <c r="AV122" s="12" t="s">
        <v>78</v>
      </c>
      <c r="AW122" s="12" t="s">
        <v>33</v>
      </c>
      <c r="AX122" s="12" t="s">
        <v>69</v>
      </c>
      <c r="AY122" s="219" t="s">
        <v>133</v>
      </c>
    </row>
    <row r="123" spans="2:65" s="13" customFormat="1" ht="12">
      <c r="B123" s="220"/>
      <c r="C123" s="221"/>
      <c r="D123" s="200" t="s">
        <v>141</v>
      </c>
      <c r="E123" s="222" t="s">
        <v>21</v>
      </c>
      <c r="F123" s="223" t="s">
        <v>147</v>
      </c>
      <c r="G123" s="221"/>
      <c r="H123" s="224">
        <v>127.249</v>
      </c>
      <c r="I123" s="225"/>
      <c r="J123" s="221"/>
      <c r="K123" s="221"/>
      <c r="L123" s="226"/>
      <c r="M123" s="227"/>
      <c r="N123" s="228"/>
      <c r="O123" s="228"/>
      <c r="P123" s="228"/>
      <c r="Q123" s="228"/>
      <c r="R123" s="228"/>
      <c r="S123" s="228"/>
      <c r="T123" s="229"/>
      <c r="AT123" s="230" t="s">
        <v>141</v>
      </c>
      <c r="AU123" s="230" t="s">
        <v>78</v>
      </c>
      <c r="AV123" s="13" t="s">
        <v>139</v>
      </c>
      <c r="AW123" s="13" t="s">
        <v>33</v>
      </c>
      <c r="AX123" s="13" t="s">
        <v>76</v>
      </c>
      <c r="AY123" s="230" t="s">
        <v>133</v>
      </c>
    </row>
    <row r="124" spans="2:65" s="10" customFormat="1" ht="29.9" customHeight="1">
      <c r="B124" s="170"/>
      <c r="C124" s="171"/>
      <c r="D124" s="172" t="s">
        <v>68</v>
      </c>
      <c r="E124" s="184" t="s">
        <v>78</v>
      </c>
      <c r="F124" s="184" t="s">
        <v>176</v>
      </c>
      <c r="G124" s="171"/>
      <c r="H124" s="171"/>
      <c r="I124" s="174"/>
      <c r="J124" s="185">
        <f>BK124</f>
        <v>0</v>
      </c>
      <c r="K124" s="171"/>
      <c r="L124" s="176"/>
      <c r="M124" s="177"/>
      <c r="N124" s="178"/>
      <c r="O124" s="178"/>
      <c r="P124" s="179">
        <f>SUM(P125:P132)</f>
        <v>0</v>
      </c>
      <c r="Q124" s="178"/>
      <c r="R124" s="179">
        <f>SUM(R125:R132)</f>
        <v>22.763625170000001</v>
      </c>
      <c r="S124" s="178"/>
      <c r="T124" s="180">
        <f>SUM(T125:T132)</f>
        <v>0</v>
      </c>
      <c r="AR124" s="181" t="s">
        <v>76</v>
      </c>
      <c r="AT124" s="182" t="s">
        <v>68</v>
      </c>
      <c r="AU124" s="182" t="s">
        <v>76</v>
      </c>
      <c r="AY124" s="181" t="s">
        <v>133</v>
      </c>
      <c r="BK124" s="183">
        <f>SUM(BK125:BK132)</f>
        <v>0</v>
      </c>
    </row>
    <row r="125" spans="2:65" s="1" customFormat="1" ht="16.5" customHeight="1">
      <c r="B125" s="39"/>
      <c r="C125" s="186" t="s">
        <v>177</v>
      </c>
      <c r="D125" s="186" t="s">
        <v>135</v>
      </c>
      <c r="E125" s="187" t="s">
        <v>178</v>
      </c>
      <c r="F125" s="188" t="s">
        <v>179</v>
      </c>
      <c r="G125" s="189" t="s">
        <v>138</v>
      </c>
      <c r="H125" s="190">
        <v>3.7130000000000001</v>
      </c>
      <c r="I125" s="191"/>
      <c r="J125" s="192">
        <f>ROUND(I125*H125,2)</f>
        <v>0</v>
      </c>
      <c r="K125" s="188" t="s">
        <v>21</v>
      </c>
      <c r="L125" s="59"/>
      <c r="M125" s="193" t="s">
        <v>21</v>
      </c>
      <c r="N125" s="194" t="s">
        <v>42</v>
      </c>
      <c r="O125" s="40"/>
      <c r="P125" s="195">
        <f>O125*H125</f>
        <v>0</v>
      </c>
      <c r="Q125" s="195">
        <v>2.2563399999999998</v>
      </c>
      <c r="R125" s="195">
        <f>Q125*H125</f>
        <v>8.3777904200000002</v>
      </c>
      <c r="S125" s="195">
        <v>0</v>
      </c>
      <c r="T125" s="196">
        <f>S125*H125</f>
        <v>0</v>
      </c>
      <c r="AR125" s="22" t="s">
        <v>139</v>
      </c>
      <c r="AT125" s="22" t="s">
        <v>135</v>
      </c>
      <c r="AU125" s="22" t="s">
        <v>78</v>
      </c>
      <c r="AY125" s="22" t="s">
        <v>133</v>
      </c>
      <c r="BE125" s="197">
        <f>IF(N125="základní",J125,0)</f>
        <v>0</v>
      </c>
      <c r="BF125" s="197">
        <f>IF(N125="snížená",J125,0)</f>
        <v>0</v>
      </c>
      <c r="BG125" s="197">
        <f>IF(N125="zákl. přenesená",J125,0)</f>
        <v>0</v>
      </c>
      <c r="BH125" s="197">
        <f>IF(N125="sníž. přenesená",J125,0)</f>
        <v>0</v>
      </c>
      <c r="BI125" s="197">
        <f>IF(N125="nulová",J125,0)</f>
        <v>0</v>
      </c>
      <c r="BJ125" s="22" t="s">
        <v>139</v>
      </c>
      <c r="BK125" s="197">
        <f>ROUND(I125*H125,2)</f>
        <v>0</v>
      </c>
      <c r="BL125" s="22" t="s">
        <v>139</v>
      </c>
      <c r="BM125" s="22" t="s">
        <v>180</v>
      </c>
    </row>
    <row r="126" spans="2:65" s="11" customFormat="1" ht="12">
      <c r="B126" s="198"/>
      <c r="C126" s="199"/>
      <c r="D126" s="200" t="s">
        <v>141</v>
      </c>
      <c r="E126" s="201" t="s">
        <v>21</v>
      </c>
      <c r="F126" s="202" t="s">
        <v>181</v>
      </c>
      <c r="G126" s="199"/>
      <c r="H126" s="201" t="s">
        <v>21</v>
      </c>
      <c r="I126" s="203"/>
      <c r="J126" s="199"/>
      <c r="K126" s="199"/>
      <c r="L126" s="204"/>
      <c r="M126" s="205"/>
      <c r="N126" s="206"/>
      <c r="O126" s="206"/>
      <c r="P126" s="206"/>
      <c r="Q126" s="206"/>
      <c r="R126" s="206"/>
      <c r="S126" s="206"/>
      <c r="T126" s="207"/>
      <c r="AT126" s="208" t="s">
        <v>141</v>
      </c>
      <c r="AU126" s="208" t="s">
        <v>78</v>
      </c>
      <c r="AV126" s="11" t="s">
        <v>76</v>
      </c>
      <c r="AW126" s="11" t="s">
        <v>33</v>
      </c>
      <c r="AX126" s="11" t="s">
        <v>69</v>
      </c>
      <c r="AY126" s="208" t="s">
        <v>133</v>
      </c>
    </row>
    <row r="127" spans="2:65" s="12" customFormat="1" ht="12">
      <c r="B127" s="209"/>
      <c r="C127" s="210"/>
      <c r="D127" s="200" t="s">
        <v>141</v>
      </c>
      <c r="E127" s="211" t="s">
        <v>21</v>
      </c>
      <c r="F127" s="212" t="s">
        <v>182</v>
      </c>
      <c r="G127" s="210"/>
      <c r="H127" s="213">
        <v>3.7130000000000001</v>
      </c>
      <c r="I127" s="214"/>
      <c r="J127" s="210"/>
      <c r="K127" s="210"/>
      <c r="L127" s="215"/>
      <c r="M127" s="216"/>
      <c r="N127" s="217"/>
      <c r="O127" s="217"/>
      <c r="P127" s="217"/>
      <c r="Q127" s="217"/>
      <c r="R127" s="217"/>
      <c r="S127" s="217"/>
      <c r="T127" s="218"/>
      <c r="AT127" s="219" t="s">
        <v>141</v>
      </c>
      <c r="AU127" s="219" t="s">
        <v>78</v>
      </c>
      <c r="AV127" s="12" t="s">
        <v>78</v>
      </c>
      <c r="AW127" s="12" t="s">
        <v>33</v>
      </c>
      <c r="AX127" s="12" t="s">
        <v>76</v>
      </c>
      <c r="AY127" s="219" t="s">
        <v>133</v>
      </c>
    </row>
    <row r="128" spans="2:65" s="1" customFormat="1" ht="16.5" customHeight="1">
      <c r="B128" s="39"/>
      <c r="C128" s="186" t="s">
        <v>183</v>
      </c>
      <c r="D128" s="186" t="s">
        <v>135</v>
      </c>
      <c r="E128" s="187" t="s">
        <v>184</v>
      </c>
      <c r="F128" s="188" t="s">
        <v>185</v>
      </c>
      <c r="G128" s="189" t="s">
        <v>138</v>
      </c>
      <c r="H128" s="190">
        <v>6.375</v>
      </c>
      <c r="I128" s="191"/>
      <c r="J128" s="192">
        <f>ROUND(I128*H128,2)</f>
        <v>0</v>
      </c>
      <c r="K128" s="188" t="s">
        <v>21</v>
      </c>
      <c r="L128" s="59"/>
      <c r="M128" s="193" t="s">
        <v>21</v>
      </c>
      <c r="N128" s="194" t="s">
        <v>42</v>
      </c>
      <c r="O128" s="40"/>
      <c r="P128" s="195">
        <f>O128*H128</f>
        <v>0</v>
      </c>
      <c r="Q128" s="195">
        <v>2.2563399999999998</v>
      </c>
      <c r="R128" s="195">
        <f>Q128*H128</f>
        <v>14.384167499999998</v>
      </c>
      <c r="S128" s="195">
        <v>0</v>
      </c>
      <c r="T128" s="196">
        <f>S128*H128</f>
        <v>0</v>
      </c>
      <c r="AR128" s="22" t="s">
        <v>139</v>
      </c>
      <c r="AT128" s="22" t="s">
        <v>135</v>
      </c>
      <c r="AU128" s="22" t="s">
        <v>78</v>
      </c>
      <c r="AY128" s="22" t="s">
        <v>133</v>
      </c>
      <c r="BE128" s="197">
        <f>IF(N128="základní",J128,0)</f>
        <v>0</v>
      </c>
      <c r="BF128" s="197">
        <f>IF(N128="snížená",J128,0)</f>
        <v>0</v>
      </c>
      <c r="BG128" s="197">
        <f>IF(N128="zákl. přenesená",J128,0)</f>
        <v>0</v>
      </c>
      <c r="BH128" s="197">
        <f>IF(N128="sníž. přenesená",J128,0)</f>
        <v>0</v>
      </c>
      <c r="BI128" s="197">
        <f>IF(N128="nulová",J128,0)</f>
        <v>0</v>
      </c>
      <c r="BJ128" s="22" t="s">
        <v>139</v>
      </c>
      <c r="BK128" s="197">
        <f>ROUND(I128*H128,2)</f>
        <v>0</v>
      </c>
      <c r="BL128" s="22" t="s">
        <v>139</v>
      </c>
      <c r="BM128" s="22" t="s">
        <v>186</v>
      </c>
    </row>
    <row r="129" spans="2:65" s="12" customFormat="1" ht="24">
      <c r="B129" s="209"/>
      <c r="C129" s="210"/>
      <c r="D129" s="200" t="s">
        <v>141</v>
      </c>
      <c r="E129" s="211" t="s">
        <v>21</v>
      </c>
      <c r="F129" s="212" t="s">
        <v>187</v>
      </c>
      <c r="G129" s="210"/>
      <c r="H129" s="213">
        <v>6.375</v>
      </c>
      <c r="I129" s="214"/>
      <c r="J129" s="210"/>
      <c r="K129" s="210"/>
      <c r="L129" s="215"/>
      <c r="M129" s="216"/>
      <c r="N129" s="217"/>
      <c r="O129" s="217"/>
      <c r="P129" s="217"/>
      <c r="Q129" s="217"/>
      <c r="R129" s="217"/>
      <c r="S129" s="217"/>
      <c r="T129" s="218"/>
      <c r="AT129" s="219" t="s">
        <v>141</v>
      </c>
      <c r="AU129" s="219" t="s">
        <v>78</v>
      </c>
      <c r="AV129" s="12" t="s">
        <v>78</v>
      </c>
      <c r="AW129" s="12" t="s">
        <v>33</v>
      </c>
      <c r="AX129" s="12" t="s">
        <v>76</v>
      </c>
      <c r="AY129" s="219" t="s">
        <v>133</v>
      </c>
    </row>
    <row r="130" spans="2:65" s="1" customFormat="1" ht="16.5" customHeight="1">
      <c r="B130" s="39"/>
      <c r="C130" s="186" t="s">
        <v>188</v>
      </c>
      <c r="D130" s="186" t="s">
        <v>135</v>
      </c>
      <c r="E130" s="187" t="s">
        <v>189</v>
      </c>
      <c r="F130" s="188" t="s">
        <v>190</v>
      </c>
      <c r="G130" s="189" t="s">
        <v>191</v>
      </c>
      <c r="H130" s="190">
        <v>0.67500000000000004</v>
      </c>
      <c r="I130" s="191"/>
      <c r="J130" s="192">
        <f>ROUND(I130*H130,2)</f>
        <v>0</v>
      </c>
      <c r="K130" s="188" t="s">
        <v>21</v>
      </c>
      <c r="L130" s="59"/>
      <c r="M130" s="193" t="s">
        <v>21</v>
      </c>
      <c r="N130" s="194" t="s">
        <v>42</v>
      </c>
      <c r="O130" s="40"/>
      <c r="P130" s="195">
        <f>O130*H130</f>
        <v>0</v>
      </c>
      <c r="Q130" s="195">
        <v>2.47E-3</v>
      </c>
      <c r="R130" s="195">
        <f>Q130*H130</f>
        <v>1.6672500000000001E-3</v>
      </c>
      <c r="S130" s="195">
        <v>0</v>
      </c>
      <c r="T130" s="196">
        <f>S130*H130</f>
        <v>0</v>
      </c>
      <c r="AR130" s="22" t="s">
        <v>139</v>
      </c>
      <c r="AT130" s="22" t="s">
        <v>135</v>
      </c>
      <c r="AU130" s="22" t="s">
        <v>78</v>
      </c>
      <c r="AY130" s="22" t="s">
        <v>133</v>
      </c>
      <c r="BE130" s="197">
        <f>IF(N130="základní",J130,0)</f>
        <v>0</v>
      </c>
      <c r="BF130" s="197">
        <f>IF(N130="snížená",J130,0)</f>
        <v>0</v>
      </c>
      <c r="BG130" s="197">
        <f>IF(N130="zákl. přenesená",J130,0)</f>
        <v>0</v>
      </c>
      <c r="BH130" s="197">
        <f>IF(N130="sníž. přenesená",J130,0)</f>
        <v>0</v>
      </c>
      <c r="BI130" s="197">
        <f>IF(N130="nulová",J130,0)</f>
        <v>0</v>
      </c>
      <c r="BJ130" s="22" t="s">
        <v>139</v>
      </c>
      <c r="BK130" s="197">
        <f>ROUND(I130*H130,2)</f>
        <v>0</v>
      </c>
      <c r="BL130" s="22" t="s">
        <v>139</v>
      </c>
      <c r="BM130" s="22" t="s">
        <v>192</v>
      </c>
    </row>
    <row r="131" spans="2:65" s="11" customFormat="1" ht="12">
      <c r="B131" s="198"/>
      <c r="C131" s="199"/>
      <c r="D131" s="200" t="s">
        <v>141</v>
      </c>
      <c r="E131" s="201" t="s">
        <v>21</v>
      </c>
      <c r="F131" s="202" t="s">
        <v>181</v>
      </c>
      <c r="G131" s="199"/>
      <c r="H131" s="201" t="s">
        <v>21</v>
      </c>
      <c r="I131" s="203"/>
      <c r="J131" s="199"/>
      <c r="K131" s="199"/>
      <c r="L131" s="204"/>
      <c r="M131" s="205"/>
      <c r="N131" s="206"/>
      <c r="O131" s="206"/>
      <c r="P131" s="206"/>
      <c r="Q131" s="206"/>
      <c r="R131" s="206"/>
      <c r="S131" s="206"/>
      <c r="T131" s="207"/>
      <c r="AT131" s="208" t="s">
        <v>141</v>
      </c>
      <c r="AU131" s="208" t="s">
        <v>78</v>
      </c>
      <c r="AV131" s="11" t="s">
        <v>76</v>
      </c>
      <c r="AW131" s="11" t="s">
        <v>33</v>
      </c>
      <c r="AX131" s="11" t="s">
        <v>69</v>
      </c>
      <c r="AY131" s="208" t="s">
        <v>133</v>
      </c>
    </row>
    <row r="132" spans="2:65" s="12" customFormat="1" ht="12">
      <c r="B132" s="209"/>
      <c r="C132" s="210"/>
      <c r="D132" s="200" t="s">
        <v>141</v>
      </c>
      <c r="E132" s="211" t="s">
        <v>21</v>
      </c>
      <c r="F132" s="212" t="s">
        <v>193</v>
      </c>
      <c r="G132" s="210"/>
      <c r="H132" s="213">
        <v>0.67500000000000004</v>
      </c>
      <c r="I132" s="214"/>
      <c r="J132" s="210"/>
      <c r="K132" s="210"/>
      <c r="L132" s="215"/>
      <c r="M132" s="216"/>
      <c r="N132" s="217"/>
      <c r="O132" s="217"/>
      <c r="P132" s="217"/>
      <c r="Q132" s="217"/>
      <c r="R132" s="217"/>
      <c r="S132" s="217"/>
      <c r="T132" s="218"/>
      <c r="AT132" s="219" t="s">
        <v>141</v>
      </c>
      <c r="AU132" s="219" t="s">
        <v>78</v>
      </c>
      <c r="AV132" s="12" t="s">
        <v>78</v>
      </c>
      <c r="AW132" s="12" t="s">
        <v>33</v>
      </c>
      <c r="AX132" s="12" t="s">
        <v>76</v>
      </c>
      <c r="AY132" s="219" t="s">
        <v>133</v>
      </c>
    </row>
    <row r="133" spans="2:65" s="10" customFormat="1" ht="29.9" customHeight="1">
      <c r="B133" s="170"/>
      <c r="C133" s="171"/>
      <c r="D133" s="172" t="s">
        <v>68</v>
      </c>
      <c r="E133" s="184" t="s">
        <v>151</v>
      </c>
      <c r="F133" s="184" t="s">
        <v>194</v>
      </c>
      <c r="G133" s="171"/>
      <c r="H133" s="171"/>
      <c r="I133" s="174"/>
      <c r="J133" s="185">
        <f>BK133</f>
        <v>0</v>
      </c>
      <c r="K133" s="171"/>
      <c r="L133" s="176"/>
      <c r="M133" s="177"/>
      <c r="N133" s="178"/>
      <c r="O133" s="178"/>
      <c r="P133" s="179">
        <f>SUM(P134:P135)</f>
        <v>0</v>
      </c>
      <c r="Q133" s="178"/>
      <c r="R133" s="179">
        <f>SUM(R134:R135)</f>
        <v>3.1293388799999997</v>
      </c>
      <c r="S133" s="178"/>
      <c r="T133" s="180">
        <f>SUM(T134:T135)</f>
        <v>0</v>
      </c>
      <c r="AR133" s="181" t="s">
        <v>76</v>
      </c>
      <c r="AT133" s="182" t="s">
        <v>68</v>
      </c>
      <c r="AU133" s="182" t="s">
        <v>76</v>
      </c>
      <c r="AY133" s="181" t="s">
        <v>133</v>
      </c>
      <c r="BK133" s="183">
        <f>SUM(BK134:BK135)</f>
        <v>0</v>
      </c>
    </row>
    <row r="134" spans="2:65" s="1" customFormat="1" ht="16.5" customHeight="1">
      <c r="B134" s="39"/>
      <c r="C134" s="186" t="s">
        <v>195</v>
      </c>
      <c r="D134" s="186" t="s">
        <v>135</v>
      </c>
      <c r="E134" s="187" t="s">
        <v>196</v>
      </c>
      <c r="F134" s="188" t="s">
        <v>197</v>
      </c>
      <c r="G134" s="189" t="s">
        <v>138</v>
      </c>
      <c r="H134" s="190">
        <v>1.728</v>
      </c>
      <c r="I134" s="191"/>
      <c r="J134" s="192">
        <f>ROUND(I134*H134,2)</f>
        <v>0</v>
      </c>
      <c r="K134" s="188" t="s">
        <v>21</v>
      </c>
      <c r="L134" s="59"/>
      <c r="M134" s="193" t="s">
        <v>21</v>
      </c>
      <c r="N134" s="194" t="s">
        <v>42</v>
      </c>
      <c r="O134" s="40"/>
      <c r="P134" s="195">
        <f>O134*H134</f>
        <v>0</v>
      </c>
      <c r="Q134" s="195">
        <v>1.8109599999999999</v>
      </c>
      <c r="R134" s="195">
        <f>Q134*H134</f>
        <v>3.1293388799999997</v>
      </c>
      <c r="S134" s="195">
        <v>0</v>
      </c>
      <c r="T134" s="196">
        <f>S134*H134</f>
        <v>0</v>
      </c>
      <c r="AR134" s="22" t="s">
        <v>139</v>
      </c>
      <c r="AT134" s="22" t="s">
        <v>135</v>
      </c>
      <c r="AU134" s="22" t="s">
        <v>78</v>
      </c>
      <c r="AY134" s="22" t="s">
        <v>133</v>
      </c>
      <c r="BE134" s="197">
        <f>IF(N134="základní",J134,0)</f>
        <v>0</v>
      </c>
      <c r="BF134" s="197">
        <f>IF(N134="snížená",J134,0)</f>
        <v>0</v>
      </c>
      <c r="BG134" s="197">
        <f>IF(N134="zákl. přenesená",J134,0)</f>
        <v>0</v>
      </c>
      <c r="BH134" s="197">
        <f>IF(N134="sníž. přenesená",J134,0)</f>
        <v>0</v>
      </c>
      <c r="BI134" s="197">
        <f>IF(N134="nulová",J134,0)</f>
        <v>0</v>
      </c>
      <c r="BJ134" s="22" t="s">
        <v>139</v>
      </c>
      <c r="BK134" s="197">
        <f>ROUND(I134*H134,2)</f>
        <v>0</v>
      </c>
      <c r="BL134" s="22" t="s">
        <v>139</v>
      </c>
      <c r="BM134" s="22" t="s">
        <v>198</v>
      </c>
    </row>
    <row r="135" spans="2:65" s="12" customFormat="1" ht="12">
      <c r="B135" s="209"/>
      <c r="C135" s="210"/>
      <c r="D135" s="200" t="s">
        <v>141</v>
      </c>
      <c r="E135" s="211" t="s">
        <v>21</v>
      </c>
      <c r="F135" s="212" t="s">
        <v>199</v>
      </c>
      <c r="G135" s="210"/>
      <c r="H135" s="213">
        <v>1.728</v>
      </c>
      <c r="I135" s="214"/>
      <c r="J135" s="210"/>
      <c r="K135" s="210"/>
      <c r="L135" s="215"/>
      <c r="M135" s="216"/>
      <c r="N135" s="217"/>
      <c r="O135" s="217"/>
      <c r="P135" s="217"/>
      <c r="Q135" s="217"/>
      <c r="R135" s="217"/>
      <c r="S135" s="217"/>
      <c r="T135" s="218"/>
      <c r="AT135" s="219" t="s">
        <v>141</v>
      </c>
      <c r="AU135" s="219" t="s">
        <v>78</v>
      </c>
      <c r="AV135" s="12" t="s">
        <v>78</v>
      </c>
      <c r="AW135" s="12" t="s">
        <v>33</v>
      </c>
      <c r="AX135" s="12" t="s">
        <v>76</v>
      </c>
      <c r="AY135" s="219" t="s">
        <v>133</v>
      </c>
    </row>
    <row r="136" spans="2:65" s="10" customFormat="1" ht="29.9" customHeight="1">
      <c r="B136" s="170"/>
      <c r="C136" s="171"/>
      <c r="D136" s="172" t="s">
        <v>68</v>
      </c>
      <c r="E136" s="184" t="s">
        <v>139</v>
      </c>
      <c r="F136" s="184" t="s">
        <v>200</v>
      </c>
      <c r="G136" s="171"/>
      <c r="H136" s="171"/>
      <c r="I136" s="174"/>
      <c r="J136" s="185">
        <f>BK136</f>
        <v>0</v>
      </c>
      <c r="K136" s="171"/>
      <c r="L136" s="176"/>
      <c r="M136" s="177"/>
      <c r="N136" s="178"/>
      <c r="O136" s="178"/>
      <c r="P136" s="179">
        <f>SUM(P137:P139)</f>
        <v>0</v>
      </c>
      <c r="Q136" s="178"/>
      <c r="R136" s="179">
        <f>SUM(R137:R139)</f>
        <v>0.27416160000000001</v>
      </c>
      <c r="S136" s="178"/>
      <c r="T136" s="180">
        <f>SUM(T137:T139)</f>
        <v>0</v>
      </c>
      <c r="AR136" s="181" t="s">
        <v>76</v>
      </c>
      <c r="AT136" s="182" t="s">
        <v>68</v>
      </c>
      <c r="AU136" s="182" t="s">
        <v>76</v>
      </c>
      <c r="AY136" s="181" t="s">
        <v>133</v>
      </c>
      <c r="BK136" s="183">
        <f>SUM(BK137:BK139)</f>
        <v>0</v>
      </c>
    </row>
    <row r="137" spans="2:65" s="1" customFormat="1" ht="25.5" customHeight="1">
      <c r="B137" s="39"/>
      <c r="C137" s="186" t="s">
        <v>201</v>
      </c>
      <c r="D137" s="186" t="s">
        <v>135</v>
      </c>
      <c r="E137" s="187" t="s">
        <v>202</v>
      </c>
      <c r="F137" s="188" t="s">
        <v>203</v>
      </c>
      <c r="G137" s="189" t="s">
        <v>191</v>
      </c>
      <c r="H137" s="190">
        <v>1.44</v>
      </c>
      <c r="I137" s="191"/>
      <c r="J137" s="192">
        <f>ROUND(I137*H137,2)</f>
        <v>0</v>
      </c>
      <c r="K137" s="188" t="s">
        <v>21</v>
      </c>
      <c r="L137" s="59"/>
      <c r="M137" s="193" t="s">
        <v>21</v>
      </c>
      <c r="N137" s="194" t="s">
        <v>42</v>
      </c>
      <c r="O137" s="40"/>
      <c r="P137" s="195">
        <f>O137*H137</f>
        <v>0</v>
      </c>
      <c r="Q137" s="195">
        <v>0.19039</v>
      </c>
      <c r="R137" s="195">
        <f>Q137*H137</f>
        <v>0.27416160000000001</v>
      </c>
      <c r="S137" s="195">
        <v>0</v>
      </c>
      <c r="T137" s="196">
        <f>S137*H137</f>
        <v>0</v>
      </c>
      <c r="AR137" s="22" t="s">
        <v>139</v>
      </c>
      <c r="AT137" s="22" t="s">
        <v>135</v>
      </c>
      <c r="AU137" s="22" t="s">
        <v>78</v>
      </c>
      <c r="AY137" s="22" t="s">
        <v>133</v>
      </c>
      <c r="BE137" s="197">
        <f>IF(N137="základní",J137,0)</f>
        <v>0</v>
      </c>
      <c r="BF137" s="197">
        <f>IF(N137="snížená",J137,0)</f>
        <v>0</v>
      </c>
      <c r="BG137" s="197">
        <f>IF(N137="zákl. přenesená",J137,0)</f>
        <v>0</v>
      </c>
      <c r="BH137" s="197">
        <f>IF(N137="sníž. přenesená",J137,0)</f>
        <v>0</v>
      </c>
      <c r="BI137" s="197">
        <f>IF(N137="nulová",J137,0)</f>
        <v>0</v>
      </c>
      <c r="BJ137" s="22" t="s">
        <v>139</v>
      </c>
      <c r="BK137" s="197">
        <f>ROUND(I137*H137,2)</f>
        <v>0</v>
      </c>
      <c r="BL137" s="22" t="s">
        <v>139</v>
      </c>
      <c r="BM137" s="22" t="s">
        <v>204</v>
      </c>
    </row>
    <row r="138" spans="2:65" s="11" customFormat="1" ht="12">
      <c r="B138" s="198"/>
      <c r="C138" s="199"/>
      <c r="D138" s="200" t="s">
        <v>141</v>
      </c>
      <c r="E138" s="201" t="s">
        <v>21</v>
      </c>
      <c r="F138" s="202" t="s">
        <v>205</v>
      </c>
      <c r="G138" s="199"/>
      <c r="H138" s="201" t="s">
        <v>21</v>
      </c>
      <c r="I138" s="203"/>
      <c r="J138" s="199"/>
      <c r="K138" s="199"/>
      <c r="L138" s="204"/>
      <c r="M138" s="205"/>
      <c r="N138" s="206"/>
      <c r="O138" s="206"/>
      <c r="P138" s="206"/>
      <c r="Q138" s="206"/>
      <c r="R138" s="206"/>
      <c r="S138" s="206"/>
      <c r="T138" s="207"/>
      <c r="AT138" s="208" t="s">
        <v>141</v>
      </c>
      <c r="AU138" s="208" t="s">
        <v>78</v>
      </c>
      <c r="AV138" s="11" t="s">
        <v>76</v>
      </c>
      <c r="AW138" s="11" t="s">
        <v>33</v>
      </c>
      <c r="AX138" s="11" t="s">
        <v>69</v>
      </c>
      <c r="AY138" s="208" t="s">
        <v>133</v>
      </c>
    </row>
    <row r="139" spans="2:65" s="12" customFormat="1" ht="12">
      <c r="B139" s="209"/>
      <c r="C139" s="210"/>
      <c r="D139" s="200" t="s">
        <v>141</v>
      </c>
      <c r="E139" s="211" t="s">
        <v>21</v>
      </c>
      <c r="F139" s="212" t="s">
        <v>206</v>
      </c>
      <c r="G139" s="210"/>
      <c r="H139" s="213">
        <v>1.44</v>
      </c>
      <c r="I139" s="214"/>
      <c r="J139" s="210"/>
      <c r="K139" s="210"/>
      <c r="L139" s="215"/>
      <c r="M139" s="216"/>
      <c r="N139" s="217"/>
      <c r="O139" s="217"/>
      <c r="P139" s="217"/>
      <c r="Q139" s="217"/>
      <c r="R139" s="217"/>
      <c r="S139" s="217"/>
      <c r="T139" s="218"/>
      <c r="AT139" s="219" t="s">
        <v>141</v>
      </c>
      <c r="AU139" s="219" t="s">
        <v>78</v>
      </c>
      <c r="AV139" s="12" t="s">
        <v>78</v>
      </c>
      <c r="AW139" s="12" t="s">
        <v>33</v>
      </c>
      <c r="AX139" s="12" t="s">
        <v>76</v>
      </c>
      <c r="AY139" s="219" t="s">
        <v>133</v>
      </c>
    </row>
    <row r="140" spans="2:65" s="10" customFormat="1" ht="29.9" customHeight="1">
      <c r="B140" s="170"/>
      <c r="C140" s="171"/>
      <c r="D140" s="172" t="s">
        <v>68</v>
      </c>
      <c r="E140" s="184" t="s">
        <v>163</v>
      </c>
      <c r="F140" s="184" t="s">
        <v>207</v>
      </c>
      <c r="G140" s="171"/>
      <c r="H140" s="171"/>
      <c r="I140" s="174"/>
      <c r="J140" s="185">
        <f>BK140</f>
        <v>0</v>
      </c>
      <c r="K140" s="171"/>
      <c r="L140" s="176"/>
      <c r="M140" s="177"/>
      <c r="N140" s="178"/>
      <c r="O140" s="178"/>
      <c r="P140" s="179">
        <f>SUM(P141:P214)</f>
        <v>0</v>
      </c>
      <c r="Q140" s="178"/>
      <c r="R140" s="179">
        <f>SUM(R141:R214)</f>
        <v>46.323458629999998</v>
      </c>
      <c r="S140" s="178"/>
      <c r="T140" s="180">
        <f>SUM(T141:T214)</f>
        <v>0</v>
      </c>
      <c r="AR140" s="181" t="s">
        <v>76</v>
      </c>
      <c r="AT140" s="182" t="s">
        <v>68</v>
      </c>
      <c r="AU140" s="182" t="s">
        <v>76</v>
      </c>
      <c r="AY140" s="181" t="s">
        <v>133</v>
      </c>
      <c r="BK140" s="183">
        <f>SUM(BK141:BK214)</f>
        <v>0</v>
      </c>
    </row>
    <row r="141" spans="2:65" s="1" customFormat="1" ht="25.5" customHeight="1">
      <c r="B141" s="39"/>
      <c r="C141" s="186" t="s">
        <v>208</v>
      </c>
      <c r="D141" s="186" t="s">
        <v>135</v>
      </c>
      <c r="E141" s="187" t="s">
        <v>209</v>
      </c>
      <c r="F141" s="188" t="s">
        <v>210</v>
      </c>
      <c r="G141" s="189" t="s">
        <v>191</v>
      </c>
      <c r="H141" s="190">
        <v>51.5</v>
      </c>
      <c r="I141" s="191"/>
      <c r="J141" s="192">
        <f>ROUND(I141*H141,2)</f>
        <v>0</v>
      </c>
      <c r="K141" s="188" t="s">
        <v>21</v>
      </c>
      <c r="L141" s="59"/>
      <c r="M141" s="193" t="s">
        <v>21</v>
      </c>
      <c r="N141" s="194" t="s">
        <v>42</v>
      </c>
      <c r="O141" s="40"/>
      <c r="P141" s="195">
        <f>O141*H141</f>
        <v>0</v>
      </c>
      <c r="Q141" s="195">
        <v>4.3800000000000002E-3</v>
      </c>
      <c r="R141" s="195">
        <f>Q141*H141</f>
        <v>0.22557000000000002</v>
      </c>
      <c r="S141" s="195">
        <v>0</v>
      </c>
      <c r="T141" s="196">
        <f>S141*H141</f>
        <v>0</v>
      </c>
      <c r="AR141" s="22" t="s">
        <v>139</v>
      </c>
      <c r="AT141" s="22" t="s">
        <v>135</v>
      </c>
      <c r="AU141" s="22" t="s">
        <v>78</v>
      </c>
      <c r="AY141" s="22" t="s">
        <v>133</v>
      </c>
      <c r="BE141" s="197">
        <f>IF(N141="základní",J141,0)</f>
        <v>0</v>
      </c>
      <c r="BF141" s="197">
        <f>IF(N141="snížená",J141,0)</f>
        <v>0</v>
      </c>
      <c r="BG141" s="197">
        <f>IF(N141="zákl. přenesená",J141,0)</f>
        <v>0</v>
      </c>
      <c r="BH141" s="197">
        <f>IF(N141="sníž. přenesená",J141,0)</f>
        <v>0</v>
      </c>
      <c r="BI141" s="197">
        <f>IF(N141="nulová",J141,0)</f>
        <v>0</v>
      </c>
      <c r="BJ141" s="22" t="s">
        <v>139</v>
      </c>
      <c r="BK141" s="197">
        <f>ROUND(I141*H141,2)</f>
        <v>0</v>
      </c>
      <c r="BL141" s="22" t="s">
        <v>139</v>
      </c>
      <c r="BM141" s="22" t="s">
        <v>211</v>
      </c>
    </row>
    <row r="142" spans="2:65" s="11" customFormat="1" ht="12">
      <c r="B142" s="198"/>
      <c r="C142" s="199"/>
      <c r="D142" s="200" t="s">
        <v>141</v>
      </c>
      <c r="E142" s="201" t="s">
        <v>21</v>
      </c>
      <c r="F142" s="202" t="s">
        <v>212</v>
      </c>
      <c r="G142" s="199"/>
      <c r="H142" s="201" t="s">
        <v>21</v>
      </c>
      <c r="I142" s="203"/>
      <c r="J142" s="199"/>
      <c r="K142" s="199"/>
      <c r="L142" s="204"/>
      <c r="M142" s="205"/>
      <c r="N142" s="206"/>
      <c r="O142" s="206"/>
      <c r="P142" s="206"/>
      <c r="Q142" s="206"/>
      <c r="R142" s="206"/>
      <c r="S142" s="206"/>
      <c r="T142" s="207"/>
      <c r="AT142" s="208" t="s">
        <v>141</v>
      </c>
      <c r="AU142" s="208" t="s">
        <v>78</v>
      </c>
      <c r="AV142" s="11" t="s">
        <v>76</v>
      </c>
      <c r="AW142" s="11" t="s">
        <v>33</v>
      </c>
      <c r="AX142" s="11" t="s">
        <v>69</v>
      </c>
      <c r="AY142" s="208" t="s">
        <v>133</v>
      </c>
    </row>
    <row r="143" spans="2:65" s="12" customFormat="1" ht="12">
      <c r="B143" s="209"/>
      <c r="C143" s="210"/>
      <c r="D143" s="200" t="s">
        <v>141</v>
      </c>
      <c r="E143" s="211" t="s">
        <v>21</v>
      </c>
      <c r="F143" s="212" t="s">
        <v>213</v>
      </c>
      <c r="G143" s="210"/>
      <c r="H143" s="213">
        <v>51.5</v>
      </c>
      <c r="I143" s="214"/>
      <c r="J143" s="210"/>
      <c r="K143" s="210"/>
      <c r="L143" s="215"/>
      <c r="M143" s="216"/>
      <c r="N143" s="217"/>
      <c r="O143" s="217"/>
      <c r="P143" s="217"/>
      <c r="Q143" s="217"/>
      <c r="R143" s="217"/>
      <c r="S143" s="217"/>
      <c r="T143" s="218"/>
      <c r="AT143" s="219" t="s">
        <v>141</v>
      </c>
      <c r="AU143" s="219" t="s">
        <v>78</v>
      </c>
      <c r="AV143" s="12" t="s">
        <v>78</v>
      </c>
      <c r="AW143" s="12" t="s">
        <v>33</v>
      </c>
      <c r="AX143" s="12" t="s">
        <v>76</v>
      </c>
      <c r="AY143" s="219" t="s">
        <v>133</v>
      </c>
    </row>
    <row r="144" spans="2:65" s="1" customFormat="1" ht="16.5" customHeight="1">
      <c r="B144" s="39"/>
      <c r="C144" s="186" t="s">
        <v>214</v>
      </c>
      <c r="D144" s="186" t="s">
        <v>135</v>
      </c>
      <c r="E144" s="187" t="s">
        <v>215</v>
      </c>
      <c r="F144" s="188" t="s">
        <v>216</v>
      </c>
      <c r="G144" s="189" t="s">
        <v>217</v>
      </c>
      <c r="H144" s="190">
        <v>117.96</v>
      </c>
      <c r="I144" s="191"/>
      <c r="J144" s="192">
        <f>ROUND(I144*H144,2)</f>
        <v>0</v>
      </c>
      <c r="K144" s="188" t="s">
        <v>21</v>
      </c>
      <c r="L144" s="59"/>
      <c r="M144" s="193" t="s">
        <v>21</v>
      </c>
      <c r="N144" s="194" t="s">
        <v>42</v>
      </c>
      <c r="O144" s="40"/>
      <c r="P144" s="195">
        <f>O144*H144</f>
        <v>0</v>
      </c>
      <c r="Q144" s="195">
        <v>2.0000000000000002E-5</v>
      </c>
      <c r="R144" s="195">
        <f>Q144*H144</f>
        <v>2.3592000000000001E-3</v>
      </c>
      <c r="S144" s="195">
        <v>0</v>
      </c>
      <c r="T144" s="196">
        <f>S144*H144</f>
        <v>0</v>
      </c>
      <c r="AR144" s="22" t="s">
        <v>139</v>
      </c>
      <c r="AT144" s="22" t="s">
        <v>135</v>
      </c>
      <c r="AU144" s="22" t="s">
        <v>78</v>
      </c>
      <c r="AY144" s="22" t="s">
        <v>133</v>
      </c>
      <c r="BE144" s="197">
        <f>IF(N144="základní",J144,0)</f>
        <v>0</v>
      </c>
      <c r="BF144" s="197">
        <f>IF(N144="snížená",J144,0)</f>
        <v>0</v>
      </c>
      <c r="BG144" s="197">
        <f>IF(N144="zákl. přenesená",J144,0)</f>
        <v>0</v>
      </c>
      <c r="BH144" s="197">
        <f>IF(N144="sníž. přenesená",J144,0)</f>
        <v>0</v>
      </c>
      <c r="BI144" s="197">
        <f>IF(N144="nulová",J144,0)</f>
        <v>0</v>
      </c>
      <c r="BJ144" s="22" t="s">
        <v>139</v>
      </c>
      <c r="BK144" s="197">
        <f>ROUND(I144*H144,2)</f>
        <v>0</v>
      </c>
      <c r="BL144" s="22" t="s">
        <v>139</v>
      </c>
      <c r="BM144" s="22" t="s">
        <v>218</v>
      </c>
    </row>
    <row r="145" spans="2:65" s="12" customFormat="1" ht="12">
      <c r="B145" s="209"/>
      <c r="C145" s="210"/>
      <c r="D145" s="200" t="s">
        <v>141</v>
      </c>
      <c r="E145" s="211" t="s">
        <v>21</v>
      </c>
      <c r="F145" s="212" t="s">
        <v>219</v>
      </c>
      <c r="G145" s="210"/>
      <c r="H145" s="213">
        <v>117.96</v>
      </c>
      <c r="I145" s="214"/>
      <c r="J145" s="210"/>
      <c r="K145" s="210"/>
      <c r="L145" s="215"/>
      <c r="M145" s="216"/>
      <c r="N145" s="217"/>
      <c r="O145" s="217"/>
      <c r="P145" s="217"/>
      <c r="Q145" s="217"/>
      <c r="R145" s="217"/>
      <c r="S145" s="217"/>
      <c r="T145" s="218"/>
      <c r="AT145" s="219" t="s">
        <v>141</v>
      </c>
      <c r="AU145" s="219" t="s">
        <v>78</v>
      </c>
      <c r="AV145" s="12" t="s">
        <v>78</v>
      </c>
      <c r="AW145" s="12" t="s">
        <v>33</v>
      </c>
      <c r="AX145" s="12" t="s">
        <v>76</v>
      </c>
      <c r="AY145" s="219" t="s">
        <v>133</v>
      </c>
    </row>
    <row r="146" spans="2:65" s="1" customFormat="1" ht="16.5" customHeight="1">
      <c r="B146" s="39"/>
      <c r="C146" s="231" t="s">
        <v>10</v>
      </c>
      <c r="D146" s="231" t="s">
        <v>220</v>
      </c>
      <c r="E146" s="232" t="s">
        <v>221</v>
      </c>
      <c r="F146" s="233" t="s">
        <v>222</v>
      </c>
      <c r="G146" s="234" t="s">
        <v>217</v>
      </c>
      <c r="H146" s="235">
        <v>123.858</v>
      </c>
      <c r="I146" s="236"/>
      <c r="J146" s="237">
        <f>ROUND(I146*H146,2)</f>
        <v>0</v>
      </c>
      <c r="K146" s="233" t="s">
        <v>21</v>
      </c>
      <c r="L146" s="238"/>
      <c r="M146" s="239" t="s">
        <v>21</v>
      </c>
      <c r="N146" s="240" t="s">
        <v>42</v>
      </c>
      <c r="O146" s="40"/>
      <c r="P146" s="195">
        <f>O146*H146</f>
        <v>0</v>
      </c>
      <c r="Q146" s="195">
        <v>5.5999999999999995E-4</v>
      </c>
      <c r="R146" s="195">
        <f>Q146*H146</f>
        <v>6.9360480000000002E-2</v>
      </c>
      <c r="S146" s="195">
        <v>0</v>
      </c>
      <c r="T146" s="196">
        <f>S146*H146</f>
        <v>0</v>
      </c>
      <c r="AR146" s="22" t="s">
        <v>177</v>
      </c>
      <c r="AT146" s="22" t="s">
        <v>220</v>
      </c>
      <c r="AU146" s="22" t="s">
        <v>78</v>
      </c>
      <c r="AY146" s="22" t="s">
        <v>133</v>
      </c>
      <c r="BE146" s="197">
        <f>IF(N146="základní",J146,0)</f>
        <v>0</v>
      </c>
      <c r="BF146" s="197">
        <f>IF(N146="snížená",J146,0)</f>
        <v>0</v>
      </c>
      <c r="BG146" s="197">
        <f>IF(N146="zákl. přenesená",J146,0)</f>
        <v>0</v>
      </c>
      <c r="BH146" s="197">
        <f>IF(N146="sníž. přenesená",J146,0)</f>
        <v>0</v>
      </c>
      <c r="BI146" s="197">
        <f>IF(N146="nulová",J146,0)</f>
        <v>0</v>
      </c>
      <c r="BJ146" s="22" t="s">
        <v>139</v>
      </c>
      <c r="BK146" s="197">
        <f>ROUND(I146*H146,2)</f>
        <v>0</v>
      </c>
      <c r="BL146" s="22" t="s">
        <v>139</v>
      </c>
      <c r="BM146" s="22" t="s">
        <v>223</v>
      </c>
    </row>
    <row r="147" spans="2:65" s="1" customFormat="1" ht="16.5" customHeight="1">
      <c r="B147" s="39"/>
      <c r="C147" s="231" t="s">
        <v>224</v>
      </c>
      <c r="D147" s="231" t="s">
        <v>220</v>
      </c>
      <c r="E147" s="232" t="s">
        <v>225</v>
      </c>
      <c r="F147" s="233" t="s">
        <v>226</v>
      </c>
      <c r="G147" s="234" t="s">
        <v>217</v>
      </c>
      <c r="H147" s="235">
        <v>123.858</v>
      </c>
      <c r="I147" s="236"/>
      <c r="J147" s="237">
        <f>ROUND(I147*H147,2)</f>
        <v>0</v>
      </c>
      <c r="K147" s="233" t="s">
        <v>21</v>
      </c>
      <c r="L147" s="238"/>
      <c r="M147" s="239" t="s">
        <v>21</v>
      </c>
      <c r="N147" s="240" t="s">
        <v>42</v>
      </c>
      <c r="O147" s="40"/>
      <c r="P147" s="195">
        <f>O147*H147</f>
        <v>0</v>
      </c>
      <c r="Q147" s="195">
        <v>0</v>
      </c>
      <c r="R147" s="195">
        <f>Q147*H147</f>
        <v>0</v>
      </c>
      <c r="S147" s="195">
        <v>0</v>
      </c>
      <c r="T147" s="196">
        <f>S147*H147</f>
        <v>0</v>
      </c>
      <c r="AR147" s="22" t="s">
        <v>177</v>
      </c>
      <c r="AT147" s="22" t="s">
        <v>220</v>
      </c>
      <c r="AU147" s="22" t="s">
        <v>78</v>
      </c>
      <c r="AY147" s="22" t="s">
        <v>133</v>
      </c>
      <c r="BE147" s="197">
        <f>IF(N147="základní",J147,0)</f>
        <v>0</v>
      </c>
      <c r="BF147" s="197">
        <f>IF(N147="snížená",J147,0)</f>
        <v>0</v>
      </c>
      <c r="BG147" s="197">
        <f>IF(N147="zákl. přenesená",J147,0)</f>
        <v>0</v>
      </c>
      <c r="BH147" s="197">
        <f>IF(N147="sníž. přenesená",J147,0)</f>
        <v>0</v>
      </c>
      <c r="BI147" s="197">
        <f>IF(N147="nulová",J147,0)</f>
        <v>0</v>
      </c>
      <c r="BJ147" s="22" t="s">
        <v>139</v>
      </c>
      <c r="BK147" s="197">
        <f>ROUND(I147*H147,2)</f>
        <v>0</v>
      </c>
      <c r="BL147" s="22" t="s">
        <v>139</v>
      </c>
      <c r="BM147" s="22" t="s">
        <v>227</v>
      </c>
    </row>
    <row r="148" spans="2:65" s="1" customFormat="1" ht="25.5" customHeight="1">
      <c r="B148" s="39"/>
      <c r="C148" s="186" t="s">
        <v>228</v>
      </c>
      <c r="D148" s="186" t="s">
        <v>135</v>
      </c>
      <c r="E148" s="187" t="s">
        <v>229</v>
      </c>
      <c r="F148" s="188" t="s">
        <v>230</v>
      </c>
      <c r="G148" s="189" t="s">
        <v>217</v>
      </c>
      <c r="H148" s="190">
        <v>824.68499999999995</v>
      </c>
      <c r="I148" s="191"/>
      <c r="J148" s="192">
        <f>ROUND(I148*H148,2)</f>
        <v>0</v>
      </c>
      <c r="K148" s="188" t="s">
        <v>21</v>
      </c>
      <c r="L148" s="59"/>
      <c r="M148" s="193" t="s">
        <v>21</v>
      </c>
      <c r="N148" s="194" t="s">
        <v>42</v>
      </c>
      <c r="O148" s="40"/>
      <c r="P148" s="195">
        <f>O148*H148</f>
        <v>0</v>
      </c>
      <c r="Q148" s="195">
        <v>0</v>
      </c>
      <c r="R148" s="195">
        <f>Q148*H148</f>
        <v>0</v>
      </c>
      <c r="S148" s="195">
        <v>0</v>
      </c>
      <c r="T148" s="196">
        <f>S148*H148</f>
        <v>0</v>
      </c>
      <c r="AR148" s="22" t="s">
        <v>139</v>
      </c>
      <c r="AT148" s="22" t="s">
        <v>135</v>
      </c>
      <c r="AU148" s="22" t="s">
        <v>78</v>
      </c>
      <c r="AY148" s="22" t="s">
        <v>133</v>
      </c>
      <c r="BE148" s="197">
        <f>IF(N148="základní",J148,0)</f>
        <v>0</v>
      </c>
      <c r="BF148" s="197">
        <f>IF(N148="snížená",J148,0)</f>
        <v>0</v>
      </c>
      <c r="BG148" s="197">
        <f>IF(N148="zákl. přenesená",J148,0)</f>
        <v>0</v>
      </c>
      <c r="BH148" s="197">
        <f>IF(N148="sníž. přenesená",J148,0)</f>
        <v>0</v>
      </c>
      <c r="BI148" s="197">
        <f>IF(N148="nulová",J148,0)</f>
        <v>0</v>
      </c>
      <c r="BJ148" s="22" t="s">
        <v>139</v>
      </c>
      <c r="BK148" s="197">
        <f>ROUND(I148*H148,2)</f>
        <v>0</v>
      </c>
      <c r="BL148" s="22" t="s">
        <v>139</v>
      </c>
      <c r="BM148" s="22" t="s">
        <v>231</v>
      </c>
    </row>
    <row r="149" spans="2:65" s="12" customFormat="1" ht="12">
      <c r="B149" s="209"/>
      <c r="C149" s="210"/>
      <c r="D149" s="200" t="s">
        <v>141</v>
      </c>
      <c r="E149" s="211" t="s">
        <v>21</v>
      </c>
      <c r="F149" s="212" t="s">
        <v>232</v>
      </c>
      <c r="G149" s="210"/>
      <c r="H149" s="213">
        <v>100.32</v>
      </c>
      <c r="I149" s="214"/>
      <c r="J149" s="210"/>
      <c r="K149" s="210"/>
      <c r="L149" s="215"/>
      <c r="M149" s="216"/>
      <c r="N149" s="217"/>
      <c r="O149" s="217"/>
      <c r="P149" s="217"/>
      <c r="Q149" s="217"/>
      <c r="R149" s="217"/>
      <c r="S149" s="217"/>
      <c r="T149" s="218"/>
      <c r="AT149" s="219" t="s">
        <v>141</v>
      </c>
      <c r="AU149" s="219" t="s">
        <v>78</v>
      </c>
      <c r="AV149" s="12" t="s">
        <v>78</v>
      </c>
      <c r="AW149" s="12" t="s">
        <v>33</v>
      </c>
      <c r="AX149" s="12" t="s">
        <v>69</v>
      </c>
      <c r="AY149" s="219" t="s">
        <v>133</v>
      </c>
    </row>
    <row r="150" spans="2:65" s="12" customFormat="1" ht="12">
      <c r="B150" s="209"/>
      <c r="C150" s="210"/>
      <c r="D150" s="200" t="s">
        <v>141</v>
      </c>
      <c r="E150" s="211" t="s">
        <v>21</v>
      </c>
      <c r="F150" s="212" t="s">
        <v>233</v>
      </c>
      <c r="G150" s="210"/>
      <c r="H150" s="213">
        <v>275.33999999999997</v>
      </c>
      <c r="I150" s="214"/>
      <c r="J150" s="210"/>
      <c r="K150" s="210"/>
      <c r="L150" s="215"/>
      <c r="M150" s="216"/>
      <c r="N150" s="217"/>
      <c r="O150" s="217"/>
      <c r="P150" s="217"/>
      <c r="Q150" s="217"/>
      <c r="R150" s="217"/>
      <c r="S150" s="217"/>
      <c r="T150" s="218"/>
      <c r="AT150" s="219" t="s">
        <v>141</v>
      </c>
      <c r="AU150" s="219" t="s">
        <v>78</v>
      </c>
      <c r="AV150" s="12" t="s">
        <v>78</v>
      </c>
      <c r="AW150" s="12" t="s">
        <v>33</v>
      </c>
      <c r="AX150" s="12" t="s">
        <v>69</v>
      </c>
      <c r="AY150" s="219" t="s">
        <v>133</v>
      </c>
    </row>
    <row r="151" spans="2:65" s="12" customFormat="1" ht="24">
      <c r="B151" s="209"/>
      <c r="C151" s="210"/>
      <c r="D151" s="200" t="s">
        <v>141</v>
      </c>
      <c r="E151" s="211" t="s">
        <v>21</v>
      </c>
      <c r="F151" s="212" t="s">
        <v>234</v>
      </c>
      <c r="G151" s="210"/>
      <c r="H151" s="213">
        <v>261.18</v>
      </c>
      <c r="I151" s="214"/>
      <c r="J151" s="210"/>
      <c r="K151" s="210"/>
      <c r="L151" s="215"/>
      <c r="M151" s="216"/>
      <c r="N151" s="217"/>
      <c r="O151" s="217"/>
      <c r="P151" s="217"/>
      <c r="Q151" s="217"/>
      <c r="R151" s="217"/>
      <c r="S151" s="217"/>
      <c r="T151" s="218"/>
      <c r="AT151" s="219" t="s">
        <v>141</v>
      </c>
      <c r="AU151" s="219" t="s">
        <v>78</v>
      </c>
      <c r="AV151" s="12" t="s">
        <v>78</v>
      </c>
      <c r="AW151" s="12" t="s">
        <v>33</v>
      </c>
      <c r="AX151" s="12" t="s">
        <v>69</v>
      </c>
      <c r="AY151" s="219" t="s">
        <v>133</v>
      </c>
    </row>
    <row r="152" spans="2:65" s="12" customFormat="1" ht="24">
      <c r="B152" s="209"/>
      <c r="C152" s="210"/>
      <c r="D152" s="200" t="s">
        <v>141</v>
      </c>
      <c r="E152" s="211" t="s">
        <v>21</v>
      </c>
      <c r="F152" s="212" t="s">
        <v>235</v>
      </c>
      <c r="G152" s="210"/>
      <c r="H152" s="213">
        <v>187.845</v>
      </c>
      <c r="I152" s="214"/>
      <c r="J152" s="210"/>
      <c r="K152" s="210"/>
      <c r="L152" s="215"/>
      <c r="M152" s="216"/>
      <c r="N152" s="217"/>
      <c r="O152" s="217"/>
      <c r="P152" s="217"/>
      <c r="Q152" s="217"/>
      <c r="R152" s="217"/>
      <c r="S152" s="217"/>
      <c r="T152" s="218"/>
      <c r="AT152" s="219" t="s">
        <v>141</v>
      </c>
      <c r="AU152" s="219" t="s">
        <v>78</v>
      </c>
      <c r="AV152" s="12" t="s">
        <v>78</v>
      </c>
      <c r="AW152" s="12" t="s">
        <v>33</v>
      </c>
      <c r="AX152" s="12" t="s">
        <v>69</v>
      </c>
      <c r="AY152" s="219" t="s">
        <v>133</v>
      </c>
    </row>
    <row r="153" spans="2:65" s="13" customFormat="1" ht="12">
      <c r="B153" s="220"/>
      <c r="C153" s="221"/>
      <c r="D153" s="200" t="s">
        <v>141</v>
      </c>
      <c r="E153" s="222" t="s">
        <v>21</v>
      </c>
      <c r="F153" s="223" t="s">
        <v>236</v>
      </c>
      <c r="G153" s="221"/>
      <c r="H153" s="224">
        <v>824.68499999999995</v>
      </c>
      <c r="I153" s="225"/>
      <c r="J153" s="221"/>
      <c r="K153" s="221"/>
      <c r="L153" s="226"/>
      <c r="M153" s="227"/>
      <c r="N153" s="228"/>
      <c r="O153" s="228"/>
      <c r="P153" s="228"/>
      <c r="Q153" s="228"/>
      <c r="R153" s="228"/>
      <c r="S153" s="228"/>
      <c r="T153" s="229"/>
      <c r="AT153" s="230" t="s">
        <v>141</v>
      </c>
      <c r="AU153" s="230" t="s">
        <v>78</v>
      </c>
      <c r="AV153" s="13" t="s">
        <v>139</v>
      </c>
      <c r="AW153" s="13" t="s">
        <v>33</v>
      </c>
      <c r="AX153" s="13" t="s">
        <v>76</v>
      </c>
      <c r="AY153" s="230" t="s">
        <v>133</v>
      </c>
    </row>
    <row r="154" spans="2:65" s="1" customFormat="1" ht="16.5" customHeight="1">
      <c r="B154" s="39"/>
      <c r="C154" s="231" t="s">
        <v>237</v>
      </c>
      <c r="D154" s="231" t="s">
        <v>220</v>
      </c>
      <c r="E154" s="232" t="s">
        <v>238</v>
      </c>
      <c r="F154" s="233" t="s">
        <v>239</v>
      </c>
      <c r="G154" s="234" t="s">
        <v>217</v>
      </c>
      <c r="H154" s="235">
        <v>907.154</v>
      </c>
      <c r="I154" s="236"/>
      <c r="J154" s="237">
        <f>ROUND(I154*H154,2)</f>
        <v>0</v>
      </c>
      <c r="K154" s="233" t="s">
        <v>21</v>
      </c>
      <c r="L154" s="238"/>
      <c r="M154" s="239" t="s">
        <v>21</v>
      </c>
      <c r="N154" s="240" t="s">
        <v>42</v>
      </c>
      <c r="O154" s="40"/>
      <c r="P154" s="195">
        <f>O154*H154</f>
        <v>0</v>
      </c>
      <c r="Q154" s="195">
        <v>3.0000000000000001E-5</v>
      </c>
      <c r="R154" s="195">
        <f>Q154*H154</f>
        <v>2.7214620000000002E-2</v>
      </c>
      <c r="S154" s="195">
        <v>0</v>
      </c>
      <c r="T154" s="196">
        <f>S154*H154</f>
        <v>0</v>
      </c>
      <c r="AR154" s="22" t="s">
        <v>177</v>
      </c>
      <c r="AT154" s="22" t="s">
        <v>220</v>
      </c>
      <c r="AU154" s="22" t="s">
        <v>78</v>
      </c>
      <c r="AY154" s="22" t="s">
        <v>133</v>
      </c>
      <c r="BE154" s="197">
        <f>IF(N154="základní",J154,0)</f>
        <v>0</v>
      </c>
      <c r="BF154" s="197">
        <f>IF(N154="snížená",J154,0)</f>
        <v>0</v>
      </c>
      <c r="BG154" s="197">
        <f>IF(N154="zákl. přenesená",J154,0)</f>
        <v>0</v>
      </c>
      <c r="BH154" s="197">
        <f>IF(N154="sníž. přenesená",J154,0)</f>
        <v>0</v>
      </c>
      <c r="BI154" s="197">
        <f>IF(N154="nulová",J154,0)</f>
        <v>0</v>
      </c>
      <c r="BJ154" s="22" t="s">
        <v>139</v>
      </c>
      <c r="BK154" s="197">
        <f>ROUND(I154*H154,2)</f>
        <v>0</v>
      </c>
      <c r="BL154" s="22" t="s">
        <v>139</v>
      </c>
      <c r="BM154" s="22" t="s">
        <v>240</v>
      </c>
    </row>
    <row r="155" spans="2:65" s="1" customFormat="1" ht="16.5" customHeight="1">
      <c r="B155" s="39"/>
      <c r="C155" s="186" t="s">
        <v>241</v>
      </c>
      <c r="D155" s="186" t="s">
        <v>135</v>
      </c>
      <c r="E155" s="187" t="s">
        <v>242</v>
      </c>
      <c r="F155" s="188" t="s">
        <v>243</v>
      </c>
      <c r="G155" s="189" t="s">
        <v>217</v>
      </c>
      <c r="H155" s="190">
        <v>548.31500000000005</v>
      </c>
      <c r="I155" s="191"/>
      <c r="J155" s="192">
        <f>ROUND(I155*H155,2)</f>
        <v>0</v>
      </c>
      <c r="K155" s="188" t="s">
        <v>21</v>
      </c>
      <c r="L155" s="59"/>
      <c r="M155" s="193" t="s">
        <v>21</v>
      </c>
      <c r="N155" s="194" t="s">
        <v>42</v>
      </c>
      <c r="O155" s="40"/>
      <c r="P155" s="195">
        <f>O155*H155</f>
        <v>0</v>
      </c>
      <c r="Q155" s="195">
        <v>0</v>
      </c>
      <c r="R155" s="195">
        <f>Q155*H155</f>
        <v>0</v>
      </c>
      <c r="S155" s="195">
        <v>0</v>
      </c>
      <c r="T155" s="196">
        <f>S155*H155</f>
        <v>0</v>
      </c>
      <c r="AR155" s="22" t="s">
        <v>139</v>
      </c>
      <c r="AT155" s="22" t="s">
        <v>135</v>
      </c>
      <c r="AU155" s="22" t="s">
        <v>78</v>
      </c>
      <c r="AY155" s="22" t="s">
        <v>133</v>
      </c>
      <c r="BE155" s="197">
        <f>IF(N155="základní",J155,0)</f>
        <v>0</v>
      </c>
      <c r="BF155" s="197">
        <f>IF(N155="snížená",J155,0)</f>
        <v>0</v>
      </c>
      <c r="BG155" s="197">
        <f>IF(N155="zákl. přenesená",J155,0)</f>
        <v>0</v>
      </c>
      <c r="BH155" s="197">
        <f>IF(N155="sníž. přenesená",J155,0)</f>
        <v>0</v>
      </c>
      <c r="BI155" s="197">
        <f>IF(N155="nulová",J155,0)</f>
        <v>0</v>
      </c>
      <c r="BJ155" s="22" t="s">
        <v>139</v>
      </c>
      <c r="BK155" s="197">
        <f>ROUND(I155*H155,2)</f>
        <v>0</v>
      </c>
      <c r="BL155" s="22" t="s">
        <v>139</v>
      </c>
      <c r="BM155" s="22" t="s">
        <v>244</v>
      </c>
    </row>
    <row r="156" spans="2:65" s="12" customFormat="1" ht="12">
      <c r="B156" s="209"/>
      <c r="C156" s="210"/>
      <c r="D156" s="200" t="s">
        <v>141</v>
      </c>
      <c r="E156" s="211" t="s">
        <v>21</v>
      </c>
      <c r="F156" s="212" t="s">
        <v>245</v>
      </c>
      <c r="G156" s="210"/>
      <c r="H156" s="213">
        <v>209.79</v>
      </c>
      <c r="I156" s="214"/>
      <c r="J156" s="210"/>
      <c r="K156" s="210"/>
      <c r="L156" s="215"/>
      <c r="M156" s="216"/>
      <c r="N156" s="217"/>
      <c r="O156" s="217"/>
      <c r="P156" s="217"/>
      <c r="Q156" s="217"/>
      <c r="R156" s="217"/>
      <c r="S156" s="217"/>
      <c r="T156" s="218"/>
      <c r="AT156" s="219" t="s">
        <v>141</v>
      </c>
      <c r="AU156" s="219" t="s">
        <v>78</v>
      </c>
      <c r="AV156" s="12" t="s">
        <v>78</v>
      </c>
      <c r="AW156" s="12" t="s">
        <v>33</v>
      </c>
      <c r="AX156" s="12" t="s">
        <v>69</v>
      </c>
      <c r="AY156" s="219" t="s">
        <v>133</v>
      </c>
    </row>
    <row r="157" spans="2:65" s="12" customFormat="1" ht="12">
      <c r="B157" s="209"/>
      <c r="C157" s="210"/>
      <c r="D157" s="200" t="s">
        <v>141</v>
      </c>
      <c r="E157" s="211" t="s">
        <v>21</v>
      </c>
      <c r="F157" s="212" t="s">
        <v>246</v>
      </c>
      <c r="G157" s="210"/>
      <c r="H157" s="213">
        <v>189.73</v>
      </c>
      <c r="I157" s="214"/>
      <c r="J157" s="210"/>
      <c r="K157" s="210"/>
      <c r="L157" s="215"/>
      <c r="M157" s="216"/>
      <c r="N157" s="217"/>
      <c r="O157" s="217"/>
      <c r="P157" s="217"/>
      <c r="Q157" s="217"/>
      <c r="R157" s="217"/>
      <c r="S157" s="217"/>
      <c r="T157" s="218"/>
      <c r="AT157" s="219" t="s">
        <v>141</v>
      </c>
      <c r="AU157" s="219" t="s">
        <v>78</v>
      </c>
      <c r="AV157" s="12" t="s">
        <v>78</v>
      </c>
      <c r="AW157" s="12" t="s">
        <v>33</v>
      </c>
      <c r="AX157" s="12" t="s">
        <v>69</v>
      </c>
      <c r="AY157" s="219" t="s">
        <v>133</v>
      </c>
    </row>
    <row r="158" spans="2:65" s="12" customFormat="1" ht="24">
      <c r="B158" s="209"/>
      <c r="C158" s="210"/>
      <c r="D158" s="200" t="s">
        <v>141</v>
      </c>
      <c r="E158" s="211" t="s">
        <v>21</v>
      </c>
      <c r="F158" s="212" t="s">
        <v>247</v>
      </c>
      <c r="G158" s="210"/>
      <c r="H158" s="213">
        <v>148.79499999999999</v>
      </c>
      <c r="I158" s="214"/>
      <c r="J158" s="210"/>
      <c r="K158" s="210"/>
      <c r="L158" s="215"/>
      <c r="M158" s="216"/>
      <c r="N158" s="217"/>
      <c r="O158" s="217"/>
      <c r="P158" s="217"/>
      <c r="Q158" s="217"/>
      <c r="R158" s="217"/>
      <c r="S158" s="217"/>
      <c r="T158" s="218"/>
      <c r="AT158" s="219" t="s">
        <v>141</v>
      </c>
      <c r="AU158" s="219" t="s">
        <v>78</v>
      </c>
      <c r="AV158" s="12" t="s">
        <v>78</v>
      </c>
      <c r="AW158" s="12" t="s">
        <v>33</v>
      </c>
      <c r="AX158" s="12" t="s">
        <v>69</v>
      </c>
      <c r="AY158" s="219" t="s">
        <v>133</v>
      </c>
    </row>
    <row r="159" spans="2:65" s="13" customFormat="1" ht="12">
      <c r="B159" s="220"/>
      <c r="C159" s="221"/>
      <c r="D159" s="200" t="s">
        <v>141</v>
      </c>
      <c r="E159" s="222" t="s">
        <v>21</v>
      </c>
      <c r="F159" s="223" t="s">
        <v>248</v>
      </c>
      <c r="G159" s="221"/>
      <c r="H159" s="224">
        <v>548.31500000000005</v>
      </c>
      <c r="I159" s="225"/>
      <c r="J159" s="221"/>
      <c r="K159" s="221"/>
      <c r="L159" s="226"/>
      <c r="M159" s="227"/>
      <c r="N159" s="228"/>
      <c r="O159" s="228"/>
      <c r="P159" s="228"/>
      <c r="Q159" s="228"/>
      <c r="R159" s="228"/>
      <c r="S159" s="228"/>
      <c r="T159" s="229"/>
      <c r="AT159" s="230" t="s">
        <v>141</v>
      </c>
      <c r="AU159" s="230" t="s">
        <v>78</v>
      </c>
      <c r="AV159" s="13" t="s">
        <v>139</v>
      </c>
      <c r="AW159" s="13" t="s">
        <v>33</v>
      </c>
      <c r="AX159" s="13" t="s">
        <v>76</v>
      </c>
      <c r="AY159" s="230" t="s">
        <v>133</v>
      </c>
    </row>
    <row r="160" spans="2:65" s="1" customFormat="1" ht="16.5" customHeight="1">
      <c r="B160" s="39"/>
      <c r="C160" s="231" t="s">
        <v>249</v>
      </c>
      <c r="D160" s="231" t="s">
        <v>220</v>
      </c>
      <c r="E160" s="232" t="s">
        <v>250</v>
      </c>
      <c r="F160" s="233" t="s">
        <v>251</v>
      </c>
      <c r="G160" s="234" t="s">
        <v>217</v>
      </c>
      <c r="H160" s="235">
        <v>603.14700000000005</v>
      </c>
      <c r="I160" s="236"/>
      <c r="J160" s="237">
        <f>ROUND(I160*H160,2)</f>
        <v>0</v>
      </c>
      <c r="K160" s="233" t="s">
        <v>21</v>
      </c>
      <c r="L160" s="238"/>
      <c r="M160" s="239" t="s">
        <v>21</v>
      </c>
      <c r="N160" s="240" t="s">
        <v>42</v>
      </c>
      <c r="O160" s="40"/>
      <c r="P160" s="195">
        <f>O160*H160</f>
        <v>0</v>
      </c>
      <c r="Q160" s="195">
        <v>4.0000000000000003E-5</v>
      </c>
      <c r="R160" s="195">
        <f>Q160*H160</f>
        <v>2.4125880000000002E-2</v>
      </c>
      <c r="S160" s="195">
        <v>0</v>
      </c>
      <c r="T160" s="196">
        <f>S160*H160</f>
        <v>0</v>
      </c>
      <c r="AR160" s="22" t="s">
        <v>177</v>
      </c>
      <c r="AT160" s="22" t="s">
        <v>220</v>
      </c>
      <c r="AU160" s="22" t="s">
        <v>78</v>
      </c>
      <c r="AY160" s="22" t="s">
        <v>133</v>
      </c>
      <c r="BE160" s="197">
        <f>IF(N160="základní",J160,0)</f>
        <v>0</v>
      </c>
      <c r="BF160" s="197">
        <f>IF(N160="snížená",J160,0)</f>
        <v>0</v>
      </c>
      <c r="BG160" s="197">
        <f>IF(N160="zákl. přenesená",J160,0)</f>
        <v>0</v>
      </c>
      <c r="BH160" s="197">
        <f>IF(N160="sníž. přenesená",J160,0)</f>
        <v>0</v>
      </c>
      <c r="BI160" s="197">
        <f>IF(N160="nulová",J160,0)</f>
        <v>0</v>
      </c>
      <c r="BJ160" s="22" t="s">
        <v>139</v>
      </c>
      <c r="BK160" s="197">
        <f>ROUND(I160*H160,2)</f>
        <v>0</v>
      </c>
      <c r="BL160" s="22" t="s">
        <v>139</v>
      </c>
      <c r="BM160" s="22" t="s">
        <v>252</v>
      </c>
    </row>
    <row r="161" spans="2:65" s="1" customFormat="1" ht="25.5" customHeight="1">
      <c r="B161" s="39"/>
      <c r="C161" s="186" t="s">
        <v>9</v>
      </c>
      <c r="D161" s="186" t="s">
        <v>135</v>
      </c>
      <c r="E161" s="187" t="s">
        <v>253</v>
      </c>
      <c r="F161" s="188" t="s">
        <v>254</v>
      </c>
      <c r="G161" s="189" t="s">
        <v>191</v>
      </c>
      <c r="H161" s="190">
        <v>58.94</v>
      </c>
      <c r="I161" s="191"/>
      <c r="J161" s="192">
        <f>ROUND(I161*H161,2)</f>
        <v>0</v>
      </c>
      <c r="K161" s="188" t="s">
        <v>21</v>
      </c>
      <c r="L161" s="59"/>
      <c r="M161" s="193" t="s">
        <v>21</v>
      </c>
      <c r="N161" s="194" t="s">
        <v>42</v>
      </c>
      <c r="O161" s="40"/>
      <c r="P161" s="195">
        <f>O161*H161</f>
        <v>0</v>
      </c>
      <c r="Q161" s="195">
        <v>1.025408E-2</v>
      </c>
      <c r="R161" s="195">
        <f>Q161*H161</f>
        <v>0.60437547520000001</v>
      </c>
      <c r="S161" s="195">
        <v>0</v>
      </c>
      <c r="T161" s="196">
        <f>S161*H161</f>
        <v>0</v>
      </c>
      <c r="AR161" s="22" t="s">
        <v>139</v>
      </c>
      <c r="AT161" s="22" t="s">
        <v>135</v>
      </c>
      <c r="AU161" s="22" t="s">
        <v>78</v>
      </c>
      <c r="AY161" s="22" t="s">
        <v>133</v>
      </c>
      <c r="BE161" s="197">
        <f>IF(N161="základní",J161,0)</f>
        <v>0</v>
      </c>
      <c r="BF161" s="197">
        <f>IF(N161="snížená",J161,0)</f>
        <v>0</v>
      </c>
      <c r="BG161" s="197">
        <f>IF(N161="zákl. přenesená",J161,0)</f>
        <v>0</v>
      </c>
      <c r="BH161" s="197">
        <f>IF(N161="sníž. přenesená",J161,0)</f>
        <v>0</v>
      </c>
      <c r="BI161" s="197">
        <f>IF(N161="nulová",J161,0)</f>
        <v>0</v>
      </c>
      <c r="BJ161" s="22" t="s">
        <v>139</v>
      </c>
      <c r="BK161" s="197">
        <f>ROUND(I161*H161,2)</f>
        <v>0</v>
      </c>
      <c r="BL161" s="22" t="s">
        <v>139</v>
      </c>
      <c r="BM161" s="22" t="s">
        <v>255</v>
      </c>
    </row>
    <row r="162" spans="2:65" s="1" customFormat="1" ht="152">
      <c r="B162" s="39"/>
      <c r="C162" s="61"/>
      <c r="D162" s="200" t="s">
        <v>256</v>
      </c>
      <c r="E162" s="61"/>
      <c r="F162" s="241" t="s">
        <v>257</v>
      </c>
      <c r="G162" s="61"/>
      <c r="H162" s="61"/>
      <c r="I162" s="157"/>
      <c r="J162" s="61"/>
      <c r="K162" s="61"/>
      <c r="L162" s="59"/>
      <c r="M162" s="242"/>
      <c r="N162" s="40"/>
      <c r="O162" s="40"/>
      <c r="P162" s="40"/>
      <c r="Q162" s="40"/>
      <c r="R162" s="40"/>
      <c r="S162" s="40"/>
      <c r="T162" s="76"/>
      <c r="AT162" s="22" t="s">
        <v>256</v>
      </c>
      <c r="AU162" s="22" t="s">
        <v>78</v>
      </c>
    </row>
    <row r="163" spans="2:65" s="11" customFormat="1" ht="12">
      <c r="B163" s="198"/>
      <c r="C163" s="199"/>
      <c r="D163" s="200" t="s">
        <v>141</v>
      </c>
      <c r="E163" s="201" t="s">
        <v>21</v>
      </c>
      <c r="F163" s="202" t="s">
        <v>258</v>
      </c>
      <c r="G163" s="199"/>
      <c r="H163" s="201" t="s">
        <v>21</v>
      </c>
      <c r="I163" s="203"/>
      <c r="J163" s="199"/>
      <c r="K163" s="199"/>
      <c r="L163" s="204"/>
      <c r="M163" s="205"/>
      <c r="N163" s="206"/>
      <c r="O163" s="206"/>
      <c r="P163" s="206"/>
      <c r="Q163" s="206"/>
      <c r="R163" s="206"/>
      <c r="S163" s="206"/>
      <c r="T163" s="207"/>
      <c r="AT163" s="208" t="s">
        <v>141</v>
      </c>
      <c r="AU163" s="208" t="s">
        <v>78</v>
      </c>
      <c r="AV163" s="11" t="s">
        <v>76</v>
      </c>
      <c r="AW163" s="11" t="s">
        <v>33</v>
      </c>
      <c r="AX163" s="11" t="s">
        <v>69</v>
      </c>
      <c r="AY163" s="208" t="s">
        <v>133</v>
      </c>
    </row>
    <row r="164" spans="2:65" s="12" customFormat="1" ht="12">
      <c r="B164" s="209"/>
      <c r="C164" s="210"/>
      <c r="D164" s="200" t="s">
        <v>141</v>
      </c>
      <c r="E164" s="211" t="s">
        <v>21</v>
      </c>
      <c r="F164" s="212" t="s">
        <v>259</v>
      </c>
      <c r="G164" s="210"/>
      <c r="H164" s="213">
        <v>43</v>
      </c>
      <c r="I164" s="214"/>
      <c r="J164" s="210"/>
      <c r="K164" s="210"/>
      <c r="L164" s="215"/>
      <c r="M164" s="216"/>
      <c r="N164" s="217"/>
      <c r="O164" s="217"/>
      <c r="P164" s="217"/>
      <c r="Q164" s="217"/>
      <c r="R164" s="217"/>
      <c r="S164" s="217"/>
      <c r="T164" s="218"/>
      <c r="AT164" s="219" t="s">
        <v>141</v>
      </c>
      <c r="AU164" s="219" t="s">
        <v>78</v>
      </c>
      <c r="AV164" s="12" t="s">
        <v>78</v>
      </c>
      <c r="AW164" s="12" t="s">
        <v>33</v>
      </c>
      <c r="AX164" s="12" t="s">
        <v>69</v>
      </c>
      <c r="AY164" s="219" t="s">
        <v>133</v>
      </c>
    </row>
    <row r="165" spans="2:65" s="12" customFormat="1" ht="12">
      <c r="B165" s="209"/>
      <c r="C165" s="210"/>
      <c r="D165" s="200" t="s">
        <v>141</v>
      </c>
      <c r="E165" s="211" t="s">
        <v>21</v>
      </c>
      <c r="F165" s="212" t="s">
        <v>260</v>
      </c>
      <c r="G165" s="210"/>
      <c r="H165" s="213">
        <v>15.94</v>
      </c>
      <c r="I165" s="214"/>
      <c r="J165" s="210"/>
      <c r="K165" s="210"/>
      <c r="L165" s="215"/>
      <c r="M165" s="216"/>
      <c r="N165" s="217"/>
      <c r="O165" s="217"/>
      <c r="P165" s="217"/>
      <c r="Q165" s="217"/>
      <c r="R165" s="217"/>
      <c r="S165" s="217"/>
      <c r="T165" s="218"/>
      <c r="AT165" s="219" t="s">
        <v>141</v>
      </c>
      <c r="AU165" s="219" t="s">
        <v>78</v>
      </c>
      <c r="AV165" s="12" t="s">
        <v>78</v>
      </c>
      <c r="AW165" s="12" t="s">
        <v>33</v>
      </c>
      <c r="AX165" s="12" t="s">
        <v>69</v>
      </c>
      <c r="AY165" s="219" t="s">
        <v>133</v>
      </c>
    </row>
    <row r="166" spans="2:65" s="13" customFormat="1" ht="12">
      <c r="B166" s="220"/>
      <c r="C166" s="221"/>
      <c r="D166" s="200" t="s">
        <v>141</v>
      </c>
      <c r="E166" s="222" t="s">
        <v>21</v>
      </c>
      <c r="F166" s="223" t="s">
        <v>147</v>
      </c>
      <c r="G166" s="221"/>
      <c r="H166" s="224">
        <v>58.94</v>
      </c>
      <c r="I166" s="225"/>
      <c r="J166" s="221"/>
      <c r="K166" s="221"/>
      <c r="L166" s="226"/>
      <c r="M166" s="227"/>
      <c r="N166" s="228"/>
      <c r="O166" s="228"/>
      <c r="P166" s="228"/>
      <c r="Q166" s="228"/>
      <c r="R166" s="228"/>
      <c r="S166" s="228"/>
      <c r="T166" s="229"/>
      <c r="AT166" s="230" t="s">
        <v>141</v>
      </c>
      <c r="AU166" s="230" t="s">
        <v>78</v>
      </c>
      <c r="AV166" s="13" t="s">
        <v>139</v>
      </c>
      <c r="AW166" s="13" t="s">
        <v>33</v>
      </c>
      <c r="AX166" s="13" t="s">
        <v>76</v>
      </c>
      <c r="AY166" s="230" t="s">
        <v>133</v>
      </c>
    </row>
    <row r="167" spans="2:65" s="1" customFormat="1" ht="25.5" customHeight="1">
      <c r="B167" s="39"/>
      <c r="C167" s="231" t="s">
        <v>261</v>
      </c>
      <c r="D167" s="231" t="s">
        <v>220</v>
      </c>
      <c r="E167" s="232" t="s">
        <v>262</v>
      </c>
      <c r="F167" s="233" t="s">
        <v>263</v>
      </c>
      <c r="G167" s="234" t="s">
        <v>191</v>
      </c>
      <c r="H167" s="235">
        <v>60.119</v>
      </c>
      <c r="I167" s="236"/>
      <c r="J167" s="237">
        <f>ROUND(I167*H167,2)</f>
        <v>0</v>
      </c>
      <c r="K167" s="233" t="s">
        <v>21</v>
      </c>
      <c r="L167" s="238"/>
      <c r="M167" s="239" t="s">
        <v>21</v>
      </c>
      <c r="N167" s="240" t="s">
        <v>42</v>
      </c>
      <c r="O167" s="40"/>
      <c r="P167" s="195">
        <f>O167*H167</f>
        <v>0</v>
      </c>
      <c r="Q167" s="195">
        <v>2.3999999999999998E-3</v>
      </c>
      <c r="R167" s="195">
        <f>Q167*H167</f>
        <v>0.14428559999999999</v>
      </c>
      <c r="S167" s="195">
        <v>0</v>
      </c>
      <c r="T167" s="196">
        <f>S167*H167</f>
        <v>0</v>
      </c>
      <c r="AR167" s="22" t="s">
        <v>177</v>
      </c>
      <c r="AT167" s="22" t="s">
        <v>220</v>
      </c>
      <c r="AU167" s="22" t="s">
        <v>78</v>
      </c>
      <c r="AY167" s="22" t="s">
        <v>133</v>
      </c>
      <c r="BE167" s="197">
        <f>IF(N167="základní",J167,0)</f>
        <v>0</v>
      </c>
      <c r="BF167" s="197">
        <f>IF(N167="snížená",J167,0)</f>
        <v>0</v>
      </c>
      <c r="BG167" s="197">
        <f>IF(N167="zákl. přenesená",J167,0)</f>
        <v>0</v>
      </c>
      <c r="BH167" s="197">
        <f>IF(N167="sníž. přenesená",J167,0)</f>
        <v>0</v>
      </c>
      <c r="BI167" s="197">
        <f>IF(N167="nulová",J167,0)</f>
        <v>0</v>
      </c>
      <c r="BJ167" s="22" t="s">
        <v>139</v>
      </c>
      <c r="BK167" s="197">
        <f>ROUND(I167*H167,2)</f>
        <v>0</v>
      </c>
      <c r="BL167" s="22" t="s">
        <v>139</v>
      </c>
      <c r="BM167" s="22" t="s">
        <v>264</v>
      </c>
    </row>
    <row r="168" spans="2:65" s="1" customFormat="1" ht="25.5" customHeight="1">
      <c r="B168" s="39"/>
      <c r="C168" s="186" t="s">
        <v>265</v>
      </c>
      <c r="D168" s="186" t="s">
        <v>135</v>
      </c>
      <c r="E168" s="187" t="s">
        <v>266</v>
      </c>
      <c r="F168" s="188" t="s">
        <v>267</v>
      </c>
      <c r="G168" s="189" t="s">
        <v>191</v>
      </c>
      <c r="H168" s="190">
        <v>959.11</v>
      </c>
      <c r="I168" s="191"/>
      <c r="J168" s="192">
        <f>ROUND(I168*H168,2)</f>
        <v>0</v>
      </c>
      <c r="K168" s="188" t="s">
        <v>21</v>
      </c>
      <c r="L168" s="59"/>
      <c r="M168" s="193" t="s">
        <v>21</v>
      </c>
      <c r="N168" s="194" t="s">
        <v>42</v>
      </c>
      <c r="O168" s="40"/>
      <c r="P168" s="195">
        <f>O168*H168</f>
        <v>0</v>
      </c>
      <c r="Q168" s="195">
        <v>1.099616E-2</v>
      </c>
      <c r="R168" s="195">
        <f>Q168*H168</f>
        <v>10.546527017599999</v>
      </c>
      <c r="S168" s="195">
        <v>0</v>
      </c>
      <c r="T168" s="196">
        <f>S168*H168</f>
        <v>0</v>
      </c>
      <c r="AR168" s="22" t="s">
        <v>139</v>
      </c>
      <c r="AT168" s="22" t="s">
        <v>135</v>
      </c>
      <c r="AU168" s="22" t="s">
        <v>78</v>
      </c>
      <c r="AY168" s="22" t="s">
        <v>133</v>
      </c>
      <c r="BE168" s="197">
        <f>IF(N168="základní",J168,0)</f>
        <v>0</v>
      </c>
      <c r="BF168" s="197">
        <f>IF(N168="snížená",J168,0)</f>
        <v>0</v>
      </c>
      <c r="BG168" s="197">
        <f>IF(N168="zákl. přenesená",J168,0)</f>
        <v>0</v>
      </c>
      <c r="BH168" s="197">
        <f>IF(N168="sníž. přenesená",J168,0)</f>
        <v>0</v>
      </c>
      <c r="BI168" s="197">
        <f>IF(N168="nulová",J168,0)</f>
        <v>0</v>
      </c>
      <c r="BJ168" s="22" t="s">
        <v>139</v>
      </c>
      <c r="BK168" s="197">
        <f>ROUND(I168*H168,2)</f>
        <v>0</v>
      </c>
      <c r="BL168" s="22" t="s">
        <v>139</v>
      </c>
      <c r="BM168" s="22" t="s">
        <v>268</v>
      </c>
    </row>
    <row r="169" spans="2:65" s="1" customFormat="1" ht="95">
      <c r="B169" s="39"/>
      <c r="C169" s="61"/>
      <c r="D169" s="200" t="s">
        <v>256</v>
      </c>
      <c r="E169" s="61"/>
      <c r="F169" s="241" t="s">
        <v>269</v>
      </c>
      <c r="G169" s="61"/>
      <c r="H169" s="61"/>
      <c r="I169" s="157"/>
      <c r="J169" s="61"/>
      <c r="K169" s="61"/>
      <c r="L169" s="59"/>
      <c r="M169" s="242"/>
      <c r="N169" s="40"/>
      <c r="O169" s="40"/>
      <c r="P169" s="40"/>
      <c r="Q169" s="40"/>
      <c r="R169" s="40"/>
      <c r="S169" s="40"/>
      <c r="T169" s="76"/>
      <c r="AT169" s="22" t="s">
        <v>256</v>
      </c>
      <c r="AU169" s="22" t="s">
        <v>78</v>
      </c>
    </row>
    <row r="170" spans="2:65" s="12" customFormat="1" ht="12">
      <c r="B170" s="209"/>
      <c r="C170" s="210"/>
      <c r="D170" s="200" t="s">
        <v>141</v>
      </c>
      <c r="E170" s="211" t="s">
        <v>21</v>
      </c>
      <c r="F170" s="212" t="s">
        <v>270</v>
      </c>
      <c r="G170" s="210"/>
      <c r="H170" s="213">
        <v>1475</v>
      </c>
      <c r="I170" s="214"/>
      <c r="J170" s="210"/>
      <c r="K170" s="210"/>
      <c r="L170" s="215"/>
      <c r="M170" s="216"/>
      <c r="N170" s="217"/>
      <c r="O170" s="217"/>
      <c r="P170" s="217"/>
      <c r="Q170" s="217"/>
      <c r="R170" s="217"/>
      <c r="S170" s="217"/>
      <c r="T170" s="218"/>
      <c r="AT170" s="219" t="s">
        <v>141</v>
      </c>
      <c r="AU170" s="219" t="s">
        <v>78</v>
      </c>
      <c r="AV170" s="12" t="s">
        <v>78</v>
      </c>
      <c r="AW170" s="12" t="s">
        <v>33</v>
      </c>
      <c r="AX170" s="12" t="s">
        <v>69</v>
      </c>
      <c r="AY170" s="219" t="s">
        <v>133</v>
      </c>
    </row>
    <row r="171" spans="2:65" s="12" customFormat="1" ht="36">
      <c r="B171" s="209"/>
      <c r="C171" s="210"/>
      <c r="D171" s="200" t="s">
        <v>141</v>
      </c>
      <c r="E171" s="211" t="s">
        <v>21</v>
      </c>
      <c r="F171" s="212" t="s">
        <v>271</v>
      </c>
      <c r="G171" s="210"/>
      <c r="H171" s="213">
        <v>-103.85</v>
      </c>
      <c r="I171" s="214"/>
      <c r="J171" s="210"/>
      <c r="K171" s="210"/>
      <c r="L171" s="215"/>
      <c r="M171" s="216"/>
      <c r="N171" s="217"/>
      <c r="O171" s="217"/>
      <c r="P171" s="217"/>
      <c r="Q171" s="217"/>
      <c r="R171" s="217"/>
      <c r="S171" s="217"/>
      <c r="T171" s="218"/>
      <c r="AT171" s="219" t="s">
        <v>141</v>
      </c>
      <c r="AU171" s="219" t="s">
        <v>78</v>
      </c>
      <c r="AV171" s="12" t="s">
        <v>78</v>
      </c>
      <c r="AW171" s="12" t="s">
        <v>33</v>
      </c>
      <c r="AX171" s="12" t="s">
        <v>69</v>
      </c>
      <c r="AY171" s="219" t="s">
        <v>133</v>
      </c>
    </row>
    <row r="172" spans="2:65" s="12" customFormat="1" ht="12">
      <c r="B172" s="209"/>
      <c r="C172" s="210"/>
      <c r="D172" s="200" t="s">
        <v>141</v>
      </c>
      <c r="E172" s="211" t="s">
        <v>21</v>
      </c>
      <c r="F172" s="212" t="s">
        <v>272</v>
      </c>
      <c r="G172" s="210"/>
      <c r="H172" s="213">
        <v>-131.11000000000001</v>
      </c>
      <c r="I172" s="214"/>
      <c r="J172" s="210"/>
      <c r="K172" s="210"/>
      <c r="L172" s="215"/>
      <c r="M172" s="216"/>
      <c r="N172" s="217"/>
      <c r="O172" s="217"/>
      <c r="P172" s="217"/>
      <c r="Q172" s="217"/>
      <c r="R172" s="217"/>
      <c r="S172" s="217"/>
      <c r="T172" s="218"/>
      <c r="AT172" s="219" t="s">
        <v>141</v>
      </c>
      <c r="AU172" s="219" t="s">
        <v>78</v>
      </c>
      <c r="AV172" s="12" t="s">
        <v>78</v>
      </c>
      <c r="AW172" s="12" t="s">
        <v>33</v>
      </c>
      <c r="AX172" s="12" t="s">
        <v>69</v>
      </c>
      <c r="AY172" s="219" t="s">
        <v>133</v>
      </c>
    </row>
    <row r="173" spans="2:65" s="12" customFormat="1" ht="12">
      <c r="B173" s="209"/>
      <c r="C173" s="210"/>
      <c r="D173" s="200" t="s">
        <v>141</v>
      </c>
      <c r="E173" s="211" t="s">
        <v>21</v>
      </c>
      <c r="F173" s="212" t="s">
        <v>273</v>
      </c>
      <c r="G173" s="210"/>
      <c r="H173" s="213">
        <v>-164.11</v>
      </c>
      <c r="I173" s="214"/>
      <c r="J173" s="210"/>
      <c r="K173" s="210"/>
      <c r="L173" s="215"/>
      <c r="M173" s="216"/>
      <c r="N173" s="217"/>
      <c r="O173" s="217"/>
      <c r="P173" s="217"/>
      <c r="Q173" s="217"/>
      <c r="R173" s="217"/>
      <c r="S173" s="217"/>
      <c r="T173" s="218"/>
      <c r="AT173" s="219" t="s">
        <v>141</v>
      </c>
      <c r="AU173" s="219" t="s">
        <v>78</v>
      </c>
      <c r="AV173" s="12" t="s">
        <v>78</v>
      </c>
      <c r="AW173" s="12" t="s">
        <v>33</v>
      </c>
      <c r="AX173" s="12" t="s">
        <v>69</v>
      </c>
      <c r="AY173" s="219" t="s">
        <v>133</v>
      </c>
    </row>
    <row r="174" spans="2:65" s="12" customFormat="1" ht="12">
      <c r="B174" s="209"/>
      <c r="C174" s="210"/>
      <c r="D174" s="200" t="s">
        <v>141</v>
      </c>
      <c r="E174" s="211" t="s">
        <v>21</v>
      </c>
      <c r="F174" s="212" t="s">
        <v>274</v>
      </c>
      <c r="G174" s="210"/>
      <c r="H174" s="213">
        <v>-116.82</v>
      </c>
      <c r="I174" s="214"/>
      <c r="J174" s="210"/>
      <c r="K174" s="210"/>
      <c r="L174" s="215"/>
      <c r="M174" s="216"/>
      <c r="N174" s="217"/>
      <c r="O174" s="217"/>
      <c r="P174" s="217"/>
      <c r="Q174" s="217"/>
      <c r="R174" s="217"/>
      <c r="S174" s="217"/>
      <c r="T174" s="218"/>
      <c r="AT174" s="219" t="s">
        <v>141</v>
      </c>
      <c r="AU174" s="219" t="s">
        <v>78</v>
      </c>
      <c r="AV174" s="12" t="s">
        <v>78</v>
      </c>
      <c r="AW174" s="12" t="s">
        <v>33</v>
      </c>
      <c r="AX174" s="12" t="s">
        <v>69</v>
      </c>
      <c r="AY174" s="219" t="s">
        <v>133</v>
      </c>
    </row>
    <row r="175" spans="2:65" s="13" customFormat="1" ht="12">
      <c r="B175" s="220"/>
      <c r="C175" s="221"/>
      <c r="D175" s="200" t="s">
        <v>141</v>
      </c>
      <c r="E175" s="222" t="s">
        <v>21</v>
      </c>
      <c r="F175" s="223" t="s">
        <v>147</v>
      </c>
      <c r="G175" s="221"/>
      <c r="H175" s="224">
        <v>959.11</v>
      </c>
      <c r="I175" s="225"/>
      <c r="J175" s="221"/>
      <c r="K175" s="221"/>
      <c r="L175" s="226"/>
      <c r="M175" s="227"/>
      <c r="N175" s="228"/>
      <c r="O175" s="228"/>
      <c r="P175" s="228"/>
      <c r="Q175" s="228"/>
      <c r="R175" s="228"/>
      <c r="S175" s="228"/>
      <c r="T175" s="229"/>
      <c r="AT175" s="230" t="s">
        <v>141</v>
      </c>
      <c r="AU175" s="230" t="s">
        <v>78</v>
      </c>
      <c r="AV175" s="13" t="s">
        <v>139</v>
      </c>
      <c r="AW175" s="13" t="s">
        <v>33</v>
      </c>
      <c r="AX175" s="13" t="s">
        <v>76</v>
      </c>
      <c r="AY175" s="230" t="s">
        <v>133</v>
      </c>
    </row>
    <row r="176" spans="2:65" s="1" customFormat="1" ht="16.5" customHeight="1">
      <c r="B176" s="39"/>
      <c r="C176" s="231" t="s">
        <v>275</v>
      </c>
      <c r="D176" s="231" t="s">
        <v>220</v>
      </c>
      <c r="E176" s="232" t="s">
        <v>276</v>
      </c>
      <c r="F176" s="233" t="s">
        <v>277</v>
      </c>
      <c r="G176" s="234" t="s">
        <v>191</v>
      </c>
      <c r="H176" s="235">
        <v>1055.021</v>
      </c>
      <c r="I176" s="236"/>
      <c r="J176" s="237">
        <f>ROUND(I176*H176,2)</f>
        <v>0</v>
      </c>
      <c r="K176" s="233" t="s">
        <v>21</v>
      </c>
      <c r="L176" s="238"/>
      <c r="M176" s="239" t="s">
        <v>21</v>
      </c>
      <c r="N176" s="240" t="s">
        <v>42</v>
      </c>
      <c r="O176" s="40"/>
      <c r="P176" s="195">
        <f>O176*H176</f>
        <v>0</v>
      </c>
      <c r="Q176" s="195">
        <v>3.6800000000000001E-3</v>
      </c>
      <c r="R176" s="195">
        <f>Q176*H176</f>
        <v>3.8824772799999998</v>
      </c>
      <c r="S176" s="195">
        <v>0</v>
      </c>
      <c r="T176" s="196">
        <f>S176*H176</f>
        <v>0</v>
      </c>
      <c r="AR176" s="22" t="s">
        <v>177</v>
      </c>
      <c r="AT176" s="22" t="s">
        <v>220</v>
      </c>
      <c r="AU176" s="22" t="s">
        <v>78</v>
      </c>
      <c r="AY176" s="22" t="s">
        <v>133</v>
      </c>
      <c r="BE176" s="197">
        <f>IF(N176="základní",J176,0)</f>
        <v>0</v>
      </c>
      <c r="BF176" s="197">
        <f>IF(N176="snížená",J176,0)</f>
        <v>0</v>
      </c>
      <c r="BG176" s="197">
        <f>IF(N176="zákl. přenesená",J176,0)</f>
        <v>0</v>
      </c>
      <c r="BH176" s="197">
        <f>IF(N176="sníž. přenesená",J176,0)</f>
        <v>0</v>
      </c>
      <c r="BI176" s="197">
        <f>IF(N176="nulová",J176,0)</f>
        <v>0</v>
      </c>
      <c r="BJ176" s="22" t="s">
        <v>139</v>
      </c>
      <c r="BK176" s="197">
        <f>ROUND(I176*H176,2)</f>
        <v>0</v>
      </c>
      <c r="BL176" s="22" t="s">
        <v>139</v>
      </c>
      <c r="BM176" s="22" t="s">
        <v>278</v>
      </c>
    </row>
    <row r="177" spans="2:65" s="1" customFormat="1" ht="28.5">
      <c r="B177" s="39"/>
      <c r="C177" s="61"/>
      <c r="D177" s="200" t="s">
        <v>256</v>
      </c>
      <c r="E177" s="61"/>
      <c r="F177" s="241" t="s">
        <v>279</v>
      </c>
      <c r="G177" s="61"/>
      <c r="H177" s="61"/>
      <c r="I177" s="157"/>
      <c r="J177" s="61"/>
      <c r="K177" s="61"/>
      <c r="L177" s="59"/>
      <c r="M177" s="242"/>
      <c r="N177" s="40"/>
      <c r="O177" s="40"/>
      <c r="P177" s="40"/>
      <c r="Q177" s="40"/>
      <c r="R177" s="40"/>
      <c r="S177" s="40"/>
      <c r="T177" s="76"/>
      <c r="AT177" s="22" t="s">
        <v>256</v>
      </c>
      <c r="AU177" s="22" t="s">
        <v>78</v>
      </c>
    </row>
    <row r="178" spans="2:65" s="1" customFormat="1" ht="25.5" customHeight="1">
      <c r="B178" s="39"/>
      <c r="C178" s="186" t="s">
        <v>280</v>
      </c>
      <c r="D178" s="186" t="s">
        <v>135</v>
      </c>
      <c r="E178" s="187" t="s">
        <v>281</v>
      </c>
      <c r="F178" s="188" t="s">
        <v>282</v>
      </c>
      <c r="G178" s="189" t="s">
        <v>217</v>
      </c>
      <c r="H178" s="190">
        <v>548.31500000000005</v>
      </c>
      <c r="I178" s="191"/>
      <c r="J178" s="192">
        <f>ROUND(I178*H178,2)</f>
        <v>0</v>
      </c>
      <c r="K178" s="188" t="s">
        <v>21</v>
      </c>
      <c r="L178" s="59"/>
      <c r="M178" s="193" t="s">
        <v>21</v>
      </c>
      <c r="N178" s="194" t="s">
        <v>42</v>
      </c>
      <c r="O178" s="40"/>
      <c r="P178" s="195">
        <f>O178*H178</f>
        <v>0</v>
      </c>
      <c r="Q178" s="195">
        <v>3.3899999999999998E-3</v>
      </c>
      <c r="R178" s="195">
        <f>Q178*H178</f>
        <v>1.8587878500000001</v>
      </c>
      <c r="S178" s="195">
        <v>0</v>
      </c>
      <c r="T178" s="196">
        <f>S178*H178</f>
        <v>0</v>
      </c>
      <c r="AR178" s="22" t="s">
        <v>139</v>
      </c>
      <c r="AT178" s="22" t="s">
        <v>135</v>
      </c>
      <c r="AU178" s="22" t="s">
        <v>78</v>
      </c>
      <c r="AY178" s="22" t="s">
        <v>133</v>
      </c>
      <c r="BE178" s="197">
        <f>IF(N178="základní",J178,0)</f>
        <v>0</v>
      </c>
      <c r="BF178" s="197">
        <f>IF(N178="snížená",J178,0)</f>
        <v>0</v>
      </c>
      <c r="BG178" s="197">
        <f>IF(N178="zákl. přenesená",J178,0)</f>
        <v>0</v>
      </c>
      <c r="BH178" s="197">
        <f>IF(N178="sníž. přenesená",J178,0)</f>
        <v>0</v>
      </c>
      <c r="BI178" s="197">
        <f>IF(N178="nulová",J178,0)</f>
        <v>0</v>
      </c>
      <c r="BJ178" s="22" t="s">
        <v>139</v>
      </c>
      <c r="BK178" s="197">
        <f>ROUND(I178*H178,2)</f>
        <v>0</v>
      </c>
      <c r="BL178" s="22" t="s">
        <v>139</v>
      </c>
      <c r="BM178" s="22" t="s">
        <v>283</v>
      </c>
    </row>
    <row r="179" spans="2:65" s="1" customFormat="1" ht="16.5" customHeight="1">
      <c r="B179" s="39"/>
      <c r="C179" s="231" t="s">
        <v>284</v>
      </c>
      <c r="D179" s="231" t="s">
        <v>220</v>
      </c>
      <c r="E179" s="232" t="s">
        <v>285</v>
      </c>
      <c r="F179" s="233" t="s">
        <v>286</v>
      </c>
      <c r="G179" s="234" t="s">
        <v>191</v>
      </c>
      <c r="H179" s="235">
        <v>189.99100000000001</v>
      </c>
      <c r="I179" s="236"/>
      <c r="J179" s="237">
        <f>ROUND(I179*H179,2)</f>
        <v>0</v>
      </c>
      <c r="K179" s="233" t="s">
        <v>21</v>
      </c>
      <c r="L179" s="238"/>
      <c r="M179" s="239" t="s">
        <v>21</v>
      </c>
      <c r="N179" s="240" t="s">
        <v>42</v>
      </c>
      <c r="O179" s="40"/>
      <c r="P179" s="195">
        <f>O179*H179</f>
        <v>0</v>
      </c>
      <c r="Q179" s="195">
        <v>5.9999999999999995E-4</v>
      </c>
      <c r="R179" s="195">
        <f>Q179*H179</f>
        <v>0.1139946</v>
      </c>
      <c r="S179" s="195">
        <v>0</v>
      </c>
      <c r="T179" s="196">
        <f>S179*H179</f>
        <v>0</v>
      </c>
      <c r="AR179" s="22" t="s">
        <v>177</v>
      </c>
      <c r="AT179" s="22" t="s">
        <v>220</v>
      </c>
      <c r="AU179" s="22" t="s">
        <v>78</v>
      </c>
      <c r="AY179" s="22" t="s">
        <v>133</v>
      </c>
      <c r="BE179" s="197">
        <f>IF(N179="základní",J179,0)</f>
        <v>0</v>
      </c>
      <c r="BF179" s="197">
        <f>IF(N179="snížená",J179,0)</f>
        <v>0</v>
      </c>
      <c r="BG179" s="197">
        <f>IF(N179="zákl. přenesená",J179,0)</f>
        <v>0</v>
      </c>
      <c r="BH179" s="197">
        <f>IF(N179="sníž. přenesená",J179,0)</f>
        <v>0</v>
      </c>
      <c r="BI179" s="197">
        <f>IF(N179="nulová",J179,0)</f>
        <v>0</v>
      </c>
      <c r="BJ179" s="22" t="s">
        <v>139</v>
      </c>
      <c r="BK179" s="197">
        <f>ROUND(I179*H179,2)</f>
        <v>0</v>
      </c>
      <c r="BL179" s="22" t="s">
        <v>139</v>
      </c>
      <c r="BM179" s="22" t="s">
        <v>287</v>
      </c>
    </row>
    <row r="180" spans="2:65" s="1" customFormat="1" ht="25.5" customHeight="1">
      <c r="B180" s="39"/>
      <c r="C180" s="186" t="s">
        <v>288</v>
      </c>
      <c r="D180" s="186" t="s">
        <v>135</v>
      </c>
      <c r="E180" s="187" t="s">
        <v>289</v>
      </c>
      <c r="F180" s="188" t="s">
        <v>290</v>
      </c>
      <c r="G180" s="189" t="s">
        <v>191</v>
      </c>
      <c r="H180" s="190">
        <v>20</v>
      </c>
      <c r="I180" s="191"/>
      <c r="J180" s="192">
        <f>ROUND(I180*H180,2)</f>
        <v>0</v>
      </c>
      <c r="K180" s="188" t="s">
        <v>21</v>
      </c>
      <c r="L180" s="59"/>
      <c r="M180" s="193" t="s">
        <v>21</v>
      </c>
      <c r="N180" s="194" t="s">
        <v>42</v>
      </c>
      <c r="O180" s="40"/>
      <c r="P180" s="195">
        <f>O180*H180</f>
        <v>0</v>
      </c>
      <c r="Q180" s="195">
        <v>1.1440000000000001E-2</v>
      </c>
      <c r="R180" s="195">
        <f>Q180*H180</f>
        <v>0.2288</v>
      </c>
      <c r="S180" s="195">
        <v>0</v>
      </c>
      <c r="T180" s="196">
        <f>S180*H180</f>
        <v>0</v>
      </c>
      <c r="AR180" s="22" t="s">
        <v>139</v>
      </c>
      <c r="AT180" s="22" t="s">
        <v>135</v>
      </c>
      <c r="AU180" s="22" t="s">
        <v>78</v>
      </c>
      <c r="AY180" s="22" t="s">
        <v>133</v>
      </c>
      <c r="BE180" s="197">
        <f>IF(N180="základní",J180,0)</f>
        <v>0</v>
      </c>
      <c r="BF180" s="197">
        <f>IF(N180="snížená",J180,0)</f>
        <v>0</v>
      </c>
      <c r="BG180" s="197">
        <f>IF(N180="zákl. přenesená",J180,0)</f>
        <v>0</v>
      </c>
      <c r="BH180" s="197">
        <f>IF(N180="sníž. přenesená",J180,0)</f>
        <v>0</v>
      </c>
      <c r="BI180" s="197">
        <f>IF(N180="nulová",J180,0)</f>
        <v>0</v>
      </c>
      <c r="BJ180" s="22" t="s">
        <v>139</v>
      </c>
      <c r="BK180" s="197">
        <f>ROUND(I180*H180,2)</f>
        <v>0</v>
      </c>
      <c r="BL180" s="22" t="s">
        <v>139</v>
      </c>
      <c r="BM180" s="22" t="s">
        <v>291</v>
      </c>
    </row>
    <row r="181" spans="2:65" s="11" customFormat="1" ht="12">
      <c r="B181" s="198"/>
      <c r="C181" s="199"/>
      <c r="D181" s="200" t="s">
        <v>141</v>
      </c>
      <c r="E181" s="201" t="s">
        <v>21</v>
      </c>
      <c r="F181" s="202" t="s">
        <v>292</v>
      </c>
      <c r="G181" s="199"/>
      <c r="H181" s="201" t="s">
        <v>21</v>
      </c>
      <c r="I181" s="203"/>
      <c r="J181" s="199"/>
      <c r="K181" s="199"/>
      <c r="L181" s="204"/>
      <c r="M181" s="205"/>
      <c r="N181" s="206"/>
      <c r="O181" s="206"/>
      <c r="P181" s="206"/>
      <c r="Q181" s="206"/>
      <c r="R181" s="206"/>
      <c r="S181" s="206"/>
      <c r="T181" s="207"/>
      <c r="AT181" s="208" t="s">
        <v>141</v>
      </c>
      <c r="AU181" s="208" t="s">
        <v>78</v>
      </c>
      <c r="AV181" s="11" t="s">
        <v>76</v>
      </c>
      <c r="AW181" s="11" t="s">
        <v>33</v>
      </c>
      <c r="AX181" s="11" t="s">
        <v>69</v>
      </c>
      <c r="AY181" s="208" t="s">
        <v>133</v>
      </c>
    </row>
    <row r="182" spans="2:65" s="12" customFormat="1" ht="12">
      <c r="B182" s="209"/>
      <c r="C182" s="210"/>
      <c r="D182" s="200" t="s">
        <v>141</v>
      </c>
      <c r="E182" s="211" t="s">
        <v>21</v>
      </c>
      <c r="F182" s="212" t="s">
        <v>293</v>
      </c>
      <c r="G182" s="210"/>
      <c r="H182" s="213">
        <v>20</v>
      </c>
      <c r="I182" s="214"/>
      <c r="J182" s="210"/>
      <c r="K182" s="210"/>
      <c r="L182" s="215"/>
      <c r="M182" s="216"/>
      <c r="N182" s="217"/>
      <c r="O182" s="217"/>
      <c r="P182" s="217"/>
      <c r="Q182" s="217"/>
      <c r="R182" s="217"/>
      <c r="S182" s="217"/>
      <c r="T182" s="218"/>
      <c r="AT182" s="219" t="s">
        <v>141</v>
      </c>
      <c r="AU182" s="219" t="s">
        <v>78</v>
      </c>
      <c r="AV182" s="12" t="s">
        <v>78</v>
      </c>
      <c r="AW182" s="12" t="s">
        <v>33</v>
      </c>
      <c r="AX182" s="12" t="s">
        <v>76</v>
      </c>
      <c r="AY182" s="219" t="s">
        <v>133</v>
      </c>
    </row>
    <row r="183" spans="2:65" s="1" customFormat="1" ht="16.5" customHeight="1">
      <c r="B183" s="39"/>
      <c r="C183" s="231" t="s">
        <v>294</v>
      </c>
      <c r="D183" s="231" t="s">
        <v>220</v>
      </c>
      <c r="E183" s="232" t="s">
        <v>295</v>
      </c>
      <c r="F183" s="233" t="s">
        <v>296</v>
      </c>
      <c r="G183" s="234" t="s">
        <v>191</v>
      </c>
      <c r="H183" s="235">
        <v>22</v>
      </c>
      <c r="I183" s="236"/>
      <c r="J183" s="237">
        <f>ROUND(I183*H183,2)</f>
        <v>0</v>
      </c>
      <c r="K183" s="233" t="s">
        <v>21</v>
      </c>
      <c r="L183" s="238"/>
      <c r="M183" s="239" t="s">
        <v>21</v>
      </c>
      <c r="N183" s="240" t="s">
        <v>42</v>
      </c>
      <c r="O183" s="40"/>
      <c r="P183" s="195">
        <f>O183*H183</f>
        <v>0</v>
      </c>
      <c r="Q183" s="195">
        <v>0.01</v>
      </c>
      <c r="R183" s="195">
        <f>Q183*H183</f>
        <v>0.22</v>
      </c>
      <c r="S183" s="195">
        <v>0</v>
      </c>
      <c r="T183" s="196">
        <f>S183*H183</f>
        <v>0</v>
      </c>
      <c r="AR183" s="22" t="s">
        <v>177</v>
      </c>
      <c r="AT183" s="22" t="s">
        <v>220</v>
      </c>
      <c r="AU183" s="22" t="s">
        <v>78</v>
      </c>
      <c r="AY183" s="22" t="s">
        <v>133</v>
      </c>
      <c r="BE183" s="197">
        <f>IF(N183="základní",J183,0)</f>
        <v>0</v>
      </c>
      <c r="BF183" s="197">
        <f>IF(N183="snížená",J183,0)</f>
        <v>0</v>
      </c>
      <c r="BG183" s="197">
        <f>IF(N183="zákl. přenesená",J183,0)</f>
        <v>0</v>
      </c>
      <c r="BH183" s="197">
        <f>IF(N183="sníž. přenesená",J183,0)</f>
        <v>0</v>
      </c>
      <c r="BI183" s="197">
        <f>IF(N183="nulová",J183,0)</f>
        <v>0</v>
      </c>
      <c r="BJ183" s="22" t="s">
        <v>139</v>
      </c>
      <c r="BK183" s="197">
        <f>ROUND(I183*H183,2)</f>
        <v>0</v>
      </c>
      <c r="BL183" s="22" t="s">
        <v>139</v>
      </c>
      <c r="BM183" s="22" t="s">
        <v>297</v>
      </c>
    </row>
    <row r="184" spans="2:65" s="1" customFormat="1" ht="25.5" customHeight="1">
      <c r="B184" s="39"/>
      <c r="C184" s="186" t="s">
        <v>298</v>
      </c>
      <c r="D184" s="186" t="s">
        <v>135</v>
      </c>
      <c r="E184" s="187" t="s">
        <v>299</v>
      </c>
      <c r="F184" s="188" t="s">
        <v>300</v>
      </c>
      <c r="G184" s="189" t="s">
        <v>191</v>
      </c>
      <c r="H184" s="190">
        <v>116.82</v>
      </c>
      <c r="I184" s="191"/>
      <c r="J184" s="192">
        <f>ROUND(I184*H184,2)</f>
        <v>0</v>
      </c>
      <c r="K184" s="188" t="s">
        <v>21</v>
      </c>
      <c r="L184" s="59"/>
      <c r="M184" s="193" t="s">
        <v>21</v>
      </c>
      <c r="N184" s="194" t="s">
        <v>42</v>
      </c>
      <c r="O184" s="40"/>
      <c r="P184" s="195">
        <f>O184*H184</f>
        <v>0</v>
      </c>
      <c r="Q184" s="195">
        <v>1.1496960000000001E-2</v>
      </c>
      <c r="R184" s="195">
        <f>Q184*H184</f>
        <v>1.3430748671999999</v>
      </c>
      <c r="S184" s="195">
        <v>0</v>
      </c>
      <c r="T184" s="196">
        <f>S184*H184</f>
        <v>0</v>
      </c>
      <c r="AR184" s="22" t="s">
        <v>139</v>
      </c>
      <c r="AT184" s="22" t="s">
        <v>135</v>
      </c>
      <c r="AU184" s="22" t="s">
        <v>78</v>
      </c>
      <c r="AY184" s="22" t="s">
        <v>133</v>
      </c>
      <c r="BE184" s="197">
        <f>IF(N184="základní",J184,0)</f>
        <v>0</v>
      </c>
      <c r="BF184" s="197">
        <f>IF(N184="snížená",J184,0)</f>
        <v>0</v>
      </c>
      <c r="BG184" s="197">
        <f>IF(N184="zákl. přenesená",J184,0)</f>
        <v>0</v>
      </c>
      <c r="BH184" s="197">
        <f>IF(N184="sníž. přenesená",J184,0)</f>
        <v>0</v>
      </c>
      <c r="BI184" s="197">
        <f>IF(N184="nulová",J184,0)</f>
        <v>0</v>
      </c>
      <c r="BJ184" s="22" t="s">
        <v>139</v>
      </c>
      <c r="BK184" s="197">
        <f>ROUND(I184*H184,2)</f>
        <v>0</v>
      </c>
      <c r="BL184" s="22" t="s">
        <v>139</v>
      </c>
      <c r="BM184" s="22" t="s">
        <v>301</v>
      </c>
    </row>
    <row r="185" spans="2:65" s="12" customFormat="1" ht="12">
      <c r="B185" s="209"/>
      <c r="C185" s="210"/>
      <c r="D185" s="200" t="s">
        <v>141</v>
      </c>
      <c r="E185" s="211" t="s">
        <v>21</v>
      </c>
      <c r="F185" s="212" t="s">
        <v>302</v>
      </c>
      <c r="G185" s="210"/>
      <c r="H185" s="213">
        <v>116.82</v>
      </c>
      <c r="I185" s="214"/>
      <c r="J185" s="210"/>
      <c r="K185" s="210"/>
      <c r="L185" s="215"/>
      <c r="M185" s="216"/>
      <c r="N185" s="217"/>
      <c r="O185" s="217"/>
      <c r="P185" s="217"/>
      <c r="Q185" s="217"/>
      <c r="R185" s="217"/>
      <c r="S185" s="217"/>
      <c r="T185" s="218"/>
      <c r="AT185" s="219" t="s">
        <v>141</v>
      </c>
      <c r="AU185" s="219" t="s">
        <v>78</v>
      </c>
      <c r="AV185" s="12" t="s">
        <v>78</v>
      </c>
      <c r="AW185" s="12" t="s">
        <v>33</v>
      </c>
      <c r="AX185" s="12" t="s">
        <v>76</v>
      </c>
      <c r="AY185" s="219" t="s">
        <v>133</v>
      </c>
    </row>
    <row r="186" spans="2:65" s="1" customFormat="1" ht="16.5" customHeight="1">
      <c r="B186" s="39"/>
      <c r="C186" s="231" t="s">
        <v>303</v>
      </c>
      <c r="D186" s="231" t="s">
        <v>220</v>
      </c>
      <c r="E186" s="232" t="s">
        <v>304</v>
      </c>
      <c r="F186" s="233" t="s">
        <v>305</v>
      </c>
      <c r="G186" s="234" t="s">
        <v>191</v>
      </c>
      <c r="H186" s="235">
        <v>116.82</v>
      </c>
      <c r="I186" s="236"/>
      <c r="J186" s="237">
        <f>ROUND(I186*H186,2)</f>
        <v>0</v>
      </c>
      <c r="K186" s="233" t="s">
        <v>21</v>
      </c>
      <c r="L186" s="238"/>
      <c r="M186" s="239" t="s">
        <v>21</v>
      </c>
      <c r="N186" s="240" t="s">
        <v>42</v>
      </c>
      <c r="O186" s="40"/>
      <c r="P186" s="195">
        <f>O186*H186</f>
        <v>0</v>
      </c>
      <c r="Q186" s="195">
        <v>1.6E-2</v>
      </c>
      <c r="R186" s="195">
        <f>Q186*H186</f>
        <v>1.8691199999999999</v>
      </c>
      <c r="S186" s="195">
        <v>0</v>
      </c>
      <c r="T186" s="196">
        <f>S186*H186</f>
        <v>0</v>
      </c>
      <c r="AR186" s="22" t="s">
        <v>177</v>
      </c>
      <c r="AT186" s="22" t="s">
        <v>220</v>
      </c>
      <c r="AU186" s="22" t="s">
        <v>78</v>
      </c>
      <c r="AY186" s="22" t="s">
        <v>133</v>
      </c>
      <c r="BE186" s="197">
        <f>IF(N186="základní",J186,0)</f>
        <v>0</v>
      </c>
      <c r="BF186" s="197">
        <f>IF(N186="snížená",J186,0)</f>
        <v>0</v>
      </c>
      <c r="BG186" s="197">
        <f>IF(N186="zákl. přenesená",J186,0)</f>
        <v>0</v>
      </c>
      <c r="BH186" s="197">
        <f>IF(N186="sníž. přenesená",J186,0)</f>
        <v>0</v>
      </c>
      <c r="BI186" s="197">
        <f>IF(N186="nulová",J186,0)</f>
        <v>0</v>
      </c>
      <c r="BJ186" s="22" t="s">
        <v>139</v>
      </c>
      <c r="BK186" s="197">
        <f>ROUND(I186*H186,2)</f>
        <v>0</v>
      </c>
      <c r="BL186" s="22" t="s">
        <v>139</v>
      </c>
      <c r="BM186" s="22" t="s">
        <v>306</v>
      </c>
    </row>
    <row r="187" spans="2:65" s="1" customFormat="1" ht="16.5" customHeight="1">
      <c r="B187" s="39"/>
      <c r="C187" s="186" t="s">
        <v>307</v>
      </c>
      <c r="D187" s="186" t="s">
        <v>135</v>
      </c>
      <c r="E187" s="187" t="s">
        <v>308</v>
      </c>
      <c r="F187" s="188" t="s">
        <v>309</v>
      </c>
      <c r="G187" s="189" t="s">
        <v>191</v>
      </c>
      <c r="H187" s="190">
        <v>1075.93</v>
      </c>
      <c r="I187" s="191"/>
      <c r="J187" s="192">
        <f>ROUND(I187*H187,2)</f>
        <v>0</v>
      </c>
      <c r="K187" s="188" t="s">
        <v>21</v>
      </c>
      <c r="L187" s="59"/>
      <c r="M187" s="193" t="s">
        <v>21</v>
      </c>
      <c r="N187" s="194" t="s">
        <v>42</v>
      </c>
      <c r="O187" s="40"/>
      <c r="P187" s="195">
        <f>O187*H187</f>
        <v>0</v>
      </c>
      <c r="Q187" s="195">
        <v>1.5959999999999998E-2</v>
      </c>
      <c r="R187" s="195">
        <f>Q187*H187</f>
        <v>17.1718428</v>
      </c>
      <c r="S187" s="195">
        <v>0</v>
      </c>
      <c r="T187" s="196">
        <f>S187*H187</f>
        <v>0</v>
      </c>
      <c r="AR187" s="22" t="s">
        <v>139</v>
      </c>
      <c r="AT187" s="22" t="s">
        <v>135</v>
      </c>
      <c r="AU187" s="22" t="s">
        <v>78</v>
      </c>
      <c r="AY187" s="22" t="s">
        <v>133</v>
      </c>
      <c r="BE187" s="197">
        <f>IF(N187="základní",J187,0)</f>
        <v>0</v>
      </c>
      <c r="BF187" s="197">
        <f>IF(N187="snížená",J187,0)</f>
        <v>0</v>
      </c>
      <c r="BG187" s="197">
        <f>IF(N187="zákl. přenesená",J187,0)</f>
        <v>0</v>
      </c>
      <c r="BH187" s="197">
        <f>IF(N187="sníž. přenesená",J187,0)</f>
        <v>0</v>
      </c>
      <c r="BI187" s="197">
        <f>IF(N187="nulová",J187,0)</f>
        <v>0</v>
      </c>
      <c r="BJ187" s="22" t="s">
        <v>139</v>
      </c>
      <c r="BK187" s="197">
        <f>ROUND(I187*H187,2)</f>
        <v>0</v>
      </c>
      <c r="BL187" s="22" t="s">
        <v>139</v>
      </c>
      <c r="BM187" s="22" t="s">
        <v>310</v>
      </c>
    </row>
    <row r="188" spans="2:65" s="1" customFormat="1" ht="25.5" customHeight="1">
      <c r="B188" s="39"/>
      <c r="C188" s="186" t="s">
        <v>311</v>
      </c>
      <c r="D188" s="186" t="s">
        <v>135</v>
      </c>
      <c r="E188" s="187" t="s">
        <v>312</v>
      </c>
      <c r="F188" s="188" t="s">
        <v>313</v>
      </c>
      <c r="G188" s="189" t="s">
        <v>191</v>
      </c>
      <c r="H188" s="190">
        <v>25.649000000000001</v>
      </c>
      <c r="I188" s="191"/>
      <c r="J188" s="192">
        <f>ROUND(I188*H188,2)</f>
        <v>0</v>
      </c>
      <c r="K188" s="188" t="s">
        <v>21</v>
      </c>
      <c r="L188" s="59"/>
      <c r="M188" s="193" t="s">
        <v>21</v>
      </c>
      <c r="N188" s="194" t="s">
        <v>42</v>
      </c>
      <c r="O188" s="40"/>
      <c r="P188" s="195">
        <f>O188*H188</f>
        <v>0</v>
      </c>
      <c r="Q188" s="195">
        <v>6.28E-3</v>
      </c>
      <c r="R188" s="195">
        <f>Q188*H188</f>
        <v>0.16107572000000001</v>
      </c>
      <c r="S188" s="195">
        <v>0</v>
      </c>
      <c r="T188" s="196">
        <f>S188*H188</f>
        <v>0</v>
      </c>
      <c r="AR188" s="22" t="s">
        <v>139</v>
      </c>
      <c r="AT188" s="22" t="s">
        <v>135</v>
      </c>
      <c r="AU188" s="22" t="s">
        <v>78</v>
      </c>
      <c r="AY188" s="22" t="s">
        <v>133</v>
      </c>
      <c r="BE188" s="197">
        <f>IF(N188="základní",J188,0)</f>
        <v>0</v>
      </c>
      <c r="BF188" s="197">
        <f>IF(N188="snížená",J188,0)</f>
        <v>0</v>
      </c>
      <c r="BG188" s="197">
        <f>IF(N188="zákl. přenesená",J188,0)</f>
        <v>0</v>
      </c>
      <c r="BH188" s="197">
        <f>IF(N188="sníž. přenesená",J188,0)</f>
        <v>0</v>
      </c>
      <c r="BI188" s="197">
        <f>IF(N188="nulová",J188,0)</f>
        <v>0</v>
      </c>
      <c r="BJ188" s="22" t="s">
        <v>139</v>
      </c>
      <c r="BK188" s="197">
        <f>ROUND(I188*H188,2)</f>
        <v>0</v>
      </c>
      <c r="BL188" s="22" t="s">
        <v>139</v>
      </c>
      <c r="BM188" s="22" t="s">
        <v>314</v>
      </c>
    </row>
    <row r="189" spans="2:65" s="11" customFormat="1" ht="12">
      <c r="B189" s="198"/>
      <c r="C189" s="199"/>
      <c r="D189" s="200" t="s">
        <v>141</v>
      </c>
      <c r="E189" s="201" t="s">
        <v>21</v>
      </c>
      <c r="F189" s="202" t="s">
        <v>315</v>
      </c>
      <c r="G189" s="199"/>
      <c r="H189" s="201" t="s">
        <v>21</v>
      </c>
      <c r="I189" s="203"/>
      <c r="J189" s="199"/>
      <c r="K189" s="199"/>
      <c r="L189" s="204"/>
      <c r="M189" s="205"/>
      <c r="N189" s="206"/>
      <c r="O189" s="206"/>
      <c r="P189" s="206"/>
      <c r="Q189" s="206"/>
      <c r="R189" s="206"/>
      <c r="S189" s="206"/>
      <c r="T189" s="207"/>
      <c r="AT189" s="208" t="s">
        <v>141</v>
      </c>
      <c r="AU189" s="208" t="s">
        <v>78</v>
      </c>
      <c r="AV189" s="11" t="s">
        <v>76</v>
      </c>
      <c r="AW189" s="11" t="s">
        <v>33</v>
      </c>
      <c r="AX189" s="11" t="s">
        <v>69</v>
      </c>
      <c r="AY189" s="208" t="s">
        <v>133</v>
      </c>
    </row>
    <row r="190" spans="2:65" s="12" customFormat="1" ht="12">
      <c r="B190" s="209"/>
      <c r="C190" s="210"/>
      <c r="D190" s="200" t="s">
        <v>141</v>
      </c>
      <c r="E190" s="211" t="s">
        <v>21</v>
      </c>
      <c r="F190" s="212" t="s">
        <v>316</v>
      </c>
      <c r="G190" s="210"/>
      <c r="H190" s="213">
        <v>12.897</v>
      </c>
      <c r="I190" s="214"/>
      <c r="J190" s="210"/>
      <c r="K190" s="210"/>
      <c r="L190" s="215"/>
      <c r="M190" s="216"/>
      <c r="N190" s="217"/>
      <c r="O190" s="217"/>
      <c r="P190" s="217"/>
      <c r="Q190" s="217"/>
      <c r="R190" s="217"/>
      <c r="S190" s="217"/>
      <c r="T190" s="218"/>
      <c r="AT190" s="219" t="s">
        <v>141</v>
      </c>
      <c r="AU190" s="219" t="s">
        <v>78</v>
      </c>
      <c r="AV190" s="12" t="s">
        <v>78</v>
      </c>
      <c r="AW190" s="12" t="s">
        <v>33</v>
      </c>
      <c r="AX190" s="12" t="s">
        <v>69</v>
      </c>
      <c r="AY190" s="219" t="s">
        <v>133</v>
      </c>
    </row>
    <row r="191" spans="2:65" s="12" customFormat="1" ht="12">
      <c r="B191" s="209"/>
      <c r="C191" s="210"/>
      <c r="D191" s="200" t="s">
        <v>141</v>
      </c>
      <c r="E191" s="211" t="s">
        <v>21</v>
      </c>
      <c r="F191" s="212" t="s">
        <v>317</v>
      </c>
      <c r="G191" s="210"/>
      <c r="H191" s="213">
        <v>12.752000000000001</v>
      </c>
      <c r="I191" s="214"/>
      <c r="J191" s="210"/>
      <c r="K191" s="210"/>
      <c r="L191" s="215"/>
      <c r="M191" s="216"/>
      <c r="N191" s="217"/>
      <c r="O191" s="217"/>
      <c r="P191" s="217"/>
      <c r="Q191" s="217"/>
      <c r="R191" s="217"/>
      <c r="S191" s="217"/>
      <c r="T191" s="218"/>
      <c r="AT191" s="219" t="s">
        <v>141</v>
      </c>
      <c r="AU191" s="219" t="s">
        <v>78</v>
      </c>
      <c r="AV191" s="12" t="s">
        <v>78</v>
      </c>
      <c r="AW191" s="12" t="s">
        <v>33</v>
      </c>
      <c r="AX191" s="12" t="s">
        <v>69</v>
      </c>
      <c r="AY191" s="219" t="s">
        <v>133</v>
      </c>
    </row>
    <row r="192" spans="2:65" s="13" customFormat="1" ht="12">
      <c r="B192" s="220"/>
      <c r="C192" s="221"/>
      <c r="D192" s="200" t="s">
        <v>141</v>
      </c>
      <c r="E192" s="222" t="s">
        <v>21</v>
      </c>
      <c r="F192" s="223" t="s">
        <v>147</v>
      </c>
      <c r="G192" s="221"/>
      <c r="H192" s="224">
        <v>25.649000000000001</v>
      </c>
      <c r="I192" s="225"/>
      <c r="J192" s="221"/>
      <c r="K192" s="221"/>
      <c r="L192" s="226"/>
      <c r="M192" s="227"/>
      <c r="N192" s="228"/>
      <c r="O192" s="228"/>
      <c r="P192" s="228"/>
      <c r="Q192" s="228"/>
      <c r="R192" s="228"/>
      <c r="S192" s="228"/>
      <c r="T192" s="229"/>
      <c r="AT192" s="230" t="s">
        <v>141</v>
      </c>
      <c r="AU192" s="230" t="s">
        <v>78</v>
      </c>
      <c r="AV192" s="13" t="s">
        <v>139</v>
      </c>
      <c r="AW192" s="13" t="s">
        <v>33</v>
      </c>
      <c r="AX192" s="13" t="s">
        <v>76</v>
      </c>
      <c r="AY192" s="230" t="s">
        <v>133</v>
      </c>
    </row>
    <row r="193" spans="2:65" s="1" customFormat="1" ht="25.5" customHeight="1">
      <c r="B193" s="39"/>
      <c r="C193" s="186" t="s">
        <v>318</v>
      </c>
      <c r="D193" s="186" t="s">
        <v>135</v>
      </c>
      <c r="E193" s="187" t="s">
        <v>319</v>
      </c>
      <c r="F193" s="188" t="s">
        <v>320</v>
      </c>
      <c r="G193" s="189" t="s">
        <v>191</v>
      </c>
      <c r="H193" s="190">
        <v>1254.4580000000001</v>
      </c>
      <c r="I193" s="191"/>
      <c r="J193" s="192">
        <f>ROUND(I193*H193,2)</f>
        <v>0</v>
      </c>
      <c r="K193" s="188" t="s">
        <v>21</v>
      </c>
      <c r="L193" s="59"/>
      <c r="M193" s="193" t="s">
        <v>21</v>
      </c>
      <c r="N193" s="194" t="s">
        <v>42</v>
      </c>
      <c r="O193" s="40"/>
      <c r="P193" s="195">
        <f>O193*H193</f>
        <v>0</v>
      </c>
      <c r="Q193" s="195">
        <v>2.98E-3</v>
      </c>
      <c r="R193" s="195">
        <f>Q193*H193</f>
        <v>3.7382848400000004</v>
      </c>
      <c r="S193" s="195">
        <v>0</v>
      </c>
      <c r="T193" s="196">
        <f>S193*H193</f>
        <v>0</v>
      </c>
      <c r="AR193" s="22" t="s">
        <v>139</v>
      </c>
      <c r="AT193" s="22" t="s">
        <v>135</v>
      </c>
      <c r="AU193" s="22" t="s">
        <v>78</v>
      </c>
      <c r="AY193" s="22" t="s">
        <v>133</v>
      </c>
      <c r="BE193" s="197">
        <f>IF(N193="základní",J193,0)</f>
        <v>0</v>
      </c>
      <c r="BF193" s="197">
        <f>IF(N193="snížená",J193,0)</f>
        <v>0</v>
      </c>
      <c r="BG193" s="197">
        <f>IF(N193="zákl. přenesená",J193,0)</f>
        <v>0</v>
      </c>
      <c r="BH193" s="197">
        <f>IF(N193="sníž. přenesená",J193,0)</f>
        <v>0</v>
      </c>
      <c r="BI193" s="197">
        <f>IF(N193="nulová",J193,0)</f>
        <v>0</v>
      </c>
      <c r="BJ193" s="22" t="s">
        <v>139</v>
      </c>
      <c r="BK193" s="197">
        <f>ROUND(I193*H193,2)</f>
        <v>0</v>
      </c>
      <c r="BL193" s="22" t="s">
        <v>139</v>
      </c>
      <c r="BM193" s="22" t="s">
        <v>321</v>
      </c>
    </row>
    <row r="194" spans="2:65" s="1" customFormat="1" ht="76">
      <c r="B194" s="39"/>
      <c r="C194" s="61"/>
      <c r="D194" s="200" t="s">
        <v>256</v>
      </c>
      <c r="E194" s="61"/>
      <c r="F194" s="241" t="s">
        <v>322</v>
      </c>
      <c r="G194" s="61"/>
      <c r="H194" s="61"/>
      <c r="I194" s="157"/>
      <c r="J194" s="61"/>
      <c r="K194" s="61"/>
      <c r="L194" s="59"/>
      <c r="M194" s="242"/>
      <c r="N194" s="40"/>
      <c r="O194" s="40"/>
      <c r="P194" s="40"/>
      <c r="Q194" s="40"/>
      <c r="R194" s="40"/>
      <c r="S194" s="40"/>
      <c r="T194" s="76"/>
      <c r="AT194" s="22" t="s">
        <v>256</v>
      </c>
      <c r="AU194" s="22" t="s">
        <v>78</v>
      </c>
    </row>
    <row r="195" spans="2:65" s="12" customFormat="1" ht="12">
      <c r="B195" s="209"/>
      <c r="C195" s="210"/>
      <c r="D195" s="200" t="s">
        <v>141</v>
      </c>
      <c r="E195" s="211" t="s">
        <v>21</v>
      </c>
      <c r="F195" s="212" t="s">
        <v>323</v>
      </c>
      <c r="G195" s="210"/>
      <c r="H195" s="213">
        <v>1075.93</v>
      </c>
      <c r="I195" s="214"/>
      <c r="J195" s="210"/>
      <c r="K195" s="210"/>
      <c r="L195" s="215"/>
      <c r="M195" s="216"/>
      <c r="N195" s="217"/>
      <c r="O195" s="217"/>
      <c r="P195" s="217"/>
      <c r="Q195" s="217"/>
      <c r="R195" s="217"/>
      <c r="S195" s="217"/>
      <c r="T195" s="218"/>
      <c r="AT195" s="219" t="s">
        <v>141</v>
      </c>
      <c r="AU195" s="219" t="s">
        <v>78</v>
      </c>
      <c r="AV195" s="12" t="s">
        <v>78</v>
      </c>
      <c r="AW195" s="12" t="s">
        <v>33</v>
      </c>
      <c r="AX195" s="12" t="s">
        <v>69</v>
      </c>
      <c r="AY195" s="219" t="s">
        <v>133</v>
      </c>
    </row>
    <row r="196" spans="2:65" s="12" customFormat="1" ht="12">
      <c r="B196" s="209"/>
      <c r="C196" s="210"/>
      <c r="D196" s="200" t="s">
        <v>141</v>
      </c>
      <c r="E196" s="211" t="s">
        <v>21</v>
      </c>
      <c r="F196" s="212" t="s">
        <v>324</v>
      </c>
      <c r="G196" s="210"/>
      <c r="H196" s="213">
        <v>25</v>
      </c>
      <c r="I196" s="214"/>
      <c r="J196" s="210"/>
      <c r="K196" s="210"/>
      <c r="L196" s="215"/>
      <c r="M196" s="216"/>
      <c r="N196" s="217"/>
      <c r="O196" s="217"/>
      <c r="P196" s="217"/>
      <c r="Q196" s="217"/>
      <c r="R196" s="217"/>
      <c r="S196" s="217"/>
      <c r="T196" s="218"/>
      <c r="AT196" s="219" t="s">
        <v>141</v>
      </c>
      <c r="AU196" s="219" t="s">
        <v>78</v>
      </c>
      <c r="AV196" s="12" t="s">
        <v>78</v>
      </c>
      <c r="AW196" s="12" t="s">
        <v>33</v>
      </c>
      <c r="AX196" s="12" t="s">
        <v>69</v>
      </c>
      <c r="AY196" s="219" t="s">
        <v>133</v>
      </c>
    </row>
    <row r="197" spans="2:65" s="12" customFormat="1" ht="12">
      <c r="B197" s="209"/>
      <c r="C197" s="210"/>
      <c r="D197" s="200" t="s">
        <v>141</v>
      </c>
      <c r="E197" s="211" t="s">
        <v>21</v>
      </c>
      <c r="F197" s="212" t="s">
        <v>325</v>
      </c>
      <c r="G197" s="210"/>
      <c r="H197" s="213">
        <v>153.52799999999999</v>
      </c>
      <c r="I197" s="214"/>
      <c r="J197" s="210"/>
      <c r="K197" s="210"/>
      <c r="L197" s="215"/>
      <c r="M197" s="216"/>
      <c r="N197" s="217"/>
      <c r="O197" s="217"/>
      <c r="P197" s="217"/>
      <c r="Q197" s="217"/>
      <c r="R197" s="217"/>
      <c r="S197" s="217"/>
      <c r="T197" s="218"/>
      <c r="AT197" s="219" t="s">
        <v>141</v>
      </c>
      <c r="AU197" s="219" t="s">
        <v>78</v>
      </c>
      <c r="AV197" s="12" t="s">
        <v>78</v>
      </c>
      <c r="AW197" s="12" t="s">
        <v>33</v>
      </c>
      <c r="AX197" s="12" t="s">
        <v>69</v>
      </c>
      <c r="AY197" s="219" t="s">
        <v>133</v>
      </c>
    </row>
    <row r="198" spans="2:65" s="13" customFormat="1" ht="12">
      <c r="B198" s="220"/>
      <c r="C198" s="221"/>
      <c r="D198" s="200" t="s">
        <v>141</v>
      </c>
      <c r="E198" s="222" t="s">
        <v>21</v>
      </c>
      <c r="F198" s="223" t="s">
        <v>147</v>
      </c>
      <c r="G198" s="221"/>
      <c r="H198" s="224">
        <v>1254.4580000000001</v>
      </c>
      <c r="I198" s="225"/>
      <c r="J198" s="221"/>
      <c r="K198" s="221"/>
      <c r="L198" s="226"/>
      <c r="M198" s="227"/>
      <c r="N198" s="228"/>
      <c r="O198" s="228"/>
      <c r="P198" s="228"/>
      <c r="Q198" s="228"/>
      <c r="R198" s="228"/>
      <c r="S198" s="228"/>
      <c r="T198" s="229"/>
      <c r="AT198" s="230" t="s">
        <v>141</v>
      </c>
      <c r="AU198" s="230" t="s">
        <v>78</v>
      </c>
      <c r="AV198" s="13" t="s">
        <v>139</v>
      </c>
      <c r="AW198" s="13" t="s">
        <v>33</v>
      </c>
      <c r="AX198" s="13" t="s">
        <v>76</v>
      </c>
      <c r="AY198" s="230" t="s">
        <v>133</v>
      </c>
    </row>
    <row r="199" spans="2:65" s="1" customFormat="1" ht="25.5" customHeight="1">
      <c r="B199" s="39"/>
      <c r="C199" s="186" t="s">
        <v>326</v>
      </c>
      <c r="D199" s="186" t="s">
        <v>135</v>
      </c>
      <c r="E199" s="187" t="s">
        <v>327</v>
      </c>
      <c r="F199" s="188" t="s">
        <v>328</v>
      </c>
      <c r="G199" s="189" t="s">
        <v>191</v>
      </c>
      <c r="H199" s="190">
        <v>6.63</v>
      </c>
      <c r="I199" s="191"/>
      <c r="J199" s="192">
        <f>ROUND(I199*H199,2)</f>
        <v>0</v>
      </c>
      <c r="K199" s="188" t="s">
        <v>21</v>
      </c>
      <c r="L199" s="59"/>
      <c r="M199" s="193" t="s">
        <v>21</v>
      </c>
      <c r="N199" s="194" t="s">
        <v>42</v>
      </c>
      <c r="O199" s="40"/>
      <c r="P199" s="195">
        <f>O199*H199</f>
        <v>0</v>
      </c>
      <c r="Q199" s="195">
        <v>3.15E-2</v>
      </c>
      <c r="R199" s="195">
        <f>Q199*H199</f>
        <v>0.208845</v>
      </c>
      <c r="S199" s="195">
        <v>0</v>
      </c>
      <c r="T199" s="196">
        <f>S199*H199</f>
        <v>0</v>
      </c>
      <c r="AR199" s="22" t="s">
        <v>139</v>
      </c>
      <c r="AT199" s="22" t="s">
        <v>135</v>
      </c>
      <c r="AU199" s="22" t="s">
        <v>78</v>
      </c>
      <c r="AY199" s="22" t="s">
        <v>133</v>
      </c>
      <c r="BE199" s="197">
        <f>IF(N199="základní",J199,0)</f>
        <v>0</v>
      </c>
      <c r="BF199" s="197">
        <f>IF(N199="snížená",J199,0)</f>
        <v>0</v>
      </c>
      <c r="BG199" s="197">
        <f>IF(N199="zákl. přenesená",J199,0)</f>
        <v>0</v>
      </c>
      <c r="BH199" s="197">
        <f>IF(N199="sníž. přenesená",J199,0)</f>
        <v>0</v>
      </c>
      <c r="BI199" s="197">
        <f>IF(N199="nulová",J199,0)</f>
        <v>0</v>
      </c>
      <c r="BJ199" s="22" t="s">
        <v>139</v>
      </c>
      <c r="BK199" s="197">
        <f>ROUND(I199*H199,2)</f>
        <v>0</v>
      </c>
      <c r="BL199" s="22" t="s">
        <v>139</v>
      </c>
      <c r="BM199" s="22" t="s">
        <v>329</v>
      </c>
    </row>
    <row r="200" spans="2:65" s="11" customFormat="1" ht="12">
      <c r="B200" s="198"/>
      <c r="C200" s="199"/>
      <c r="D200" s="200" t="s">
        <v>141</v>
      </c>
      <c r="E200" s="201" t="s">
        <v>21</v>
      </c>
      <c r="F200" s="202" t="s">
        <v>330</v>
      </c>
      <c r="G200" s="199"/>
      <c r="H200" s="201" t="s">
        <v>21</v>
      </c>
      <c r="I200" s="203"/>
      <c r="J200" s="199"/>
      <c r="K200" s="199"/>
      <c r="L200" s="204"/>
      <c r="M200" s="205"/>
      <c r="N200" s="206"/>
      <c r="O200" s="206"/>
      <c r="P200" s="206"/>
      <c r="Q200" s="206"/>
      <c r="R200" s="206"/>
      <c r="S200" s="206"/>
      <c r="T200" s="207"/>
      <c r="AT200" s="208" t="s">
        <v>141</v>
      </c>
      <c r="AU200" s="208" t="s">
        <v>78</v>
      </c>
      <c r="AV200" s="11" t="s">
        <v>76</v>
      </c>
      <c r="AW200" s="11" t="s">
        <v>33</v>
      </c>
      <c r="AX200" s="11" t="s">
        <v>69</v>
      </c>
      <c r="AY200" s="208" t="s">
        <v>133</v>
      </c>
    </row>
    <row r="201" spans="2:65" s="12" customFormat="1" ht="12">
      <c r="B201" s="209"/>
      <c r="C201" s="210"/>
      <c r="D201" s="200" t="s">
        <v>141</v>
      </c>
      <c r="E201" s="211" t="s">
        <v>21</v>
      </c>
      <c r="F201" s="212" t="s">
        <v>331</v>
      </c>
      <c r="G201" s="210"/>
      <c r="H201" s="213">
        <v>6.63</v>
      </c>
      <c r="I201" s="214"/>
      <c r="J201" s="210"/>
      <c r="K201" s="210"/>
      <c r="L201" s="215"/>
      <c r="M201" s="216"/>
      <c r="N201" s="217"/>
      <c r="O201" s="217"/>
      <c r="P201" s="217"/>
      <c r="Q201" s="217"/>
      <c r="R201" s="217"/>
      <c r="S201" s="217"/>
      <c r="T201" s="218"/>
      <c r="AT201" s="219" t="s">
        <v>141</v>
      </c>
      <c r="AU201" s="219" t="s">
        <v>78</v>
      </c>
      <c r="AV201" s="12" t="s">
        <v>78</v>
      </c>
      <c r="AW201" s="12" t="s">
        <v>33</v>
      </c>
      <c r="AX201" s="12" t="s">
        <v>76</v>
      </c>
      <c r="AY201" s="219" t="s">
        <v>133</v>
      </c>
    </row>
    <row r="202" spans="2:65" s="1" customFormat="1" ht="25.5" customHeight="1">
      <c r="B202" s="39"/>
      <c r="C202" s="186" t="s">
        <v>332</v>
      </c>
      <c r="D202" s="186" t="s">
        <v>135</v>
      </c>
      <c r="E202" s="187" t="s">
        <v>333</v>
      </c>
      <c r="F202" s="188" t="s">
        <v>334</v>
      </c>
      <c r="G202" s="189" t="s">
        <v>191</v>
      </c>
      <c r="H202" s="190">
        <v>6.63</v>
      </c>
      <c r="I202" s="191"/>
      <c r="J202" s="192">
        <f>ROUND(I202*H202,2)</f>
        <v>0</v>
      </c>
      <c r="K202" s="188" t="s">
        <v>21</v>
      </c>
      <c r="L202" s="59"/>
      <c r="M202" s="193" t="s">
        <v>21</v>
      </c>
      <c r="N202" s="194" t="s">
        <v>42</v>
      </c>
      <c r="O202" s="40"/>
      <c r="P202" s="195">
        <f>O202*H202</f>
        <v>0</v>
      </c>
      <c r="Q202" s="195">
        <v>6.1799999999999997E-3</v>
      </c>
      <c r="R202" s="195">
        <f>Q202*H202</f>
        <v>4.09734E-2</v>
      </c>
      <c r="S202" s="195">
        <v>0</v>
      </c>
      <c r="T202" s="196">
        <f>S202*H202</f>
        <v>0</v>
      </c>
      <c r="AR202" s="22" t="s">
        <v>139</v>
      </c>
      <c r="AT202" s="22" t="s">
        <v>135</v>
      </c>
      <c r="AU202" s="22" t="s">
        <v>78</v>
      </c>
      <c r="AY202" s="22" t="s">
        <v>133</v>
      </c>
      <c r="BE202" s="197">
        <f>IF(N202="základní",J202,0)</f>
        <v>0</v>
      </c>
      <c r="BF202" s="197">
        <f>IF(N202="snížená",J202,0)</f>
        <v>0</v>
      </c>
      <c r="BG202" s="197">
        <f>IF(N202="zákl. přenesená",J202,0)</f>
        <v>0</v>
      </c>
      <c r="BH202" s="197">
        <f>IF(N202="sníž. přenesená",J202,0)</f>
        <v>0</v>
      </c>
      <c r="BI202" s="197">
        <f>IF(N202="nulová",J202,0)</f>
        <v>0</v>
      </c>
      <c r="BJ202" s="22" t="s">
        <v>139</v>
      </c>
      <c r="BK202" s="197">
        <f>ROUND(I202*H202,2)</f>
        <v>0</v>
      </c>
      <c r="BL202" s="22" t="s">
        <v>139</v>
      </c>
      <c r="BM202" s="22" t="s">
        <v>335</v>
      </c>
    </row>
    <row r="203" spans="2:65" s="1" customFormat="1" ht="16.5" customHeight="1">
      <c r="B203" s="39"/>
      <c r="C203" s="186" t="s">
        <v>336</v>
      </c>
      <c r="D203" s="186" t="s">
        <v>135</v>
      </c>
      <c r="E203" s="187" t="s">
        <v>337</v>
      </c>
      <c r="F203" s="188" t="s">
        <v>338</v>
      </c>
      <c r="G203" s="189" t="s">
        <v>217</v>
      </c>
      <c r="H203" s="190">
        <v>185.76</v>
      </c>
      <c r="I203" s="191"/>
      <c r="J203" s="192">
        <f>ROUND(I203*H203,2)</f>
        <v>0</v>
      </c>
      <c r="K203" s="188" t="s">
        <v>21</v>
      </c>
      <c r="L203" s="59"/>
      <c r="M203" s="193" t="s">
        <v>21</v>
      </c>
      <c r="N203" s="194" t="s">
        <v>42</v>
      </c>
      <c r="O203" s="40"/>
      <c r="P203" s="195">
        <f>O203*H203</f>
        <v>0</v>
      </c>
      <c r="Q203" s="195">
        <v>2.0650000000000002E-2</v>
      </c>
      <c r="R203" s="195">
        <f>Q203*H203</f>
        <v>3.835944</v>
      </c>
      <c r="S203" s="195">
        <v>0</v>
      </c>
      <c r="T203" s="196">
        <f>S203*H203</f>
        <v>0</v>
      </c>
      <c r="AR203" s="22" t="s">
        <v>139</v>
      </c>
      <c r="AT203" s="22" t="s">
        <v>135</v>
      </c>
      <c r="AU203" s="22" t="s">
        <v>78</v>
      </c>
      <c r="AY203" s="22" t="s">
        <v>133</v>
      </c>
      <c r="BE203" s="197">
        <f>IF(N203="základní",J203,0)</f>
        <v>0</v>
      </c>
      <c r="BF203" s="197">
        <f>IF(N203="snížená",J203,0)</f>
        <v>0</v>
      </c>
      <c r="BG203" s="197">
        <f>IF(N203="zákl. přenesená",J203,0)</f>
        <v>0</v>
      </c>
      <c r="BH203" s="197">
        <f>IF(N203="sníž. přenesená",J203,0)</f>
        <v>0</v>
      </c>
      <c r="BI203" s="197">
        <f>IF(N203="nulová",J203,0)</f>
        <v>0</v>
      </c>
      <c r="BJ203" s="22" t="s">
        <v>139</v>
      </c>
      <c r="BK203" s="197">
        <f>ROUND(I203*H203,2)</f>
        <v>0</v>
      </c>
      <c r="BL203" s="22" t="s">
        <v>139</v>
      </c>
      <c r="BM203" s="22" t="s">
        <v>339</v>
      </c>
    </row>
    <row r="204" spans="2:65" s="1" customFormat="1" ht="16.5" customHeight="1">
      <c r="B204" s="39"/>
      <c r="C204" s="186" t="s">
        <v>340</v>
      </c>
      <c r="D204" s="186" t="s">
        <v>135</v>
      </c>
      <c r="E204" s="187" t="s">
        <v>341</v>
      </c>
      <c r="F204" s="188" t="s">
        <v>342</v>
      </c>
      <c r="G204" s="189" t="s">
        <v>191</v>
      </c>
      <c r="H204" s="190">
        <v>397.02499999999998</v>
      </c>
      <c r="I204" s="191"/>
      <c r="J204" s="192">
        <f>ROUND(I204*H204,2)</f>
        <v>0</v>
      </c>
      <c r="K204" s="188" t="s">
        <v>21</v>
      </c>
      <c r="L204" s="59"/>
      <c r="M204" s="193" t="s">
        <v>21</v>
      </c>
      <c r="N204" s="194" t="s">
        <v>42</v>
      </c>
      <c r="O204" s="40"/>
      <c r="P204" s="195">
        <f>O204*H204</f>
        <v>0</v>
      </c>
      <c r="Q204" s="195">
        <v>0</v>
      </c>
      <c r="R204" s="195">
        <f>Q204*H204</f>
        <v>0</v>
      </c>
      <c r="S204" s="195">
        <v>0</v>
      </c>
      <c r="T204" s="196">
        <f>S204*H204</f>
        <v>0</v>
      </c>
      <c r="AR204" s="22" t="s">
        <v>139</v>
      </c>
      <c r="AT204" s="22" t="s">
        <v>135</v>
      </c>
      <c r="AU204" s="22" t="s">
        <v>78</v>
      </c>
      <c r="AY204" s="22" t="s">
        <v>133</v>
      </c>
      <c r="BE204" s="197">
        <f>IF(N204="základní",J204,0)</f>
        <v>0</v>
      </c>
      <c r="BF204" s="197">
        <f>IF(N204="snížená",J204,0)</f>
        <v>0</v>
      </c>
      <c r="BG204" s="197">
        <f>IF(N204="zákl. přenesená",J204,0)</f>
        <v>0</v>
      </c>
      <c r="BH204" s="197">
        <f>IF(N204="sníž. přenesená",J204,0)</f>
        <v>0</v>
      </c>
      <c r="BI204" s="197">
        <f>IF(N204="nulová",J204,0)</f>
        <v>0</v>
      </c>
      <c r="BJ204" s="22" t="s">
        <v>139</v>
      </c>
      <c r="BK204" s="197">
        <f>ROUND(I204*H204,2)</f>
        <v>0</v>
      </c>
      <c r="BL204" s="22" t="s">
        <v>139</v>
      </c>
      <c r="BM204" s="22" t="s">
        <v>343</v>
      </c>
    </row>
    <row r="205" spans="2:65" s="12" customFormat="1" ht="24">
      <c r="B205" s="209"/>
      <c r="C205" s="210"/>
      <c r="D205" s="200" t="s">
        <v>141</v>
      </c>
      <c r="E205" s="211" t="s">
        <v>21</v>
      </c>
      <c r="F205" s="212" t="s">
        <v>344</v>
      </c>
      <c r="G205" s="210"/>
      <c r="H205" s="213">
        <v>104.792</v>
      </c>
      <c r="I205" s="214"/>
      <c r="J205" s="210"/>
      <c r="K205" s="210"/>
      <c r="L205" s="215"/>
      <c r="M205" s="216"/>
      <c r="N205" s="217"/>
      <c r="O205" s="217"/>
      <c r="P205" s="217"/>
      <c r="Q205" s="217"/>
      <c r="R205" s="217"/>
      <c r="S205" s="217"/>
      <c r="T205" s="218"/>
      <c r="AT205" s="219" t="s">
        <v>141</v>
      </c>
      <c r="AU205" s="219" t="s">
        <v>78</v>
      </c>
      <c r="AV205" s="12" t="s">
        <v>78</v>
      </c>
      <c r="AW205" s="12" t="s">
        <v>33</v>
      </c>
      <c r="AX205" s="12" t="s">
        <v>69</v>
      </c>
      <c r="AY205" s="219" t="s">
        <v>133</v>
      </c>
    </row>
    <row r="206" spans="2:65" s="12" customFormat="1" ht="12">
      <c r="B206" s="209"/>
      <c r="C206" s="210"/>
      <c r="D206" s="200" t="s">
        <v>141</v>
      </c>
      <c r="E206" s="211" t="s">
        <v>21</v>
      </c>
      <c r="F206" s="212" t="s">
        <v>345</v>
      </c>
      <c r="G206" s="210"/>
      <c r="H206" s="213">
        <v>128.12799999999999</v>
      </c>
      <c r="I206" s="214"/>
      <c r="J206" s="210"/>
      <c r="K206" s="210"/>
      <c r="L206" s="215"/>
      <c r="M206" s="216"/>
      <c r="N206" s="217"/>
      <c r="O206" s="217"/>
      <c r="P206" s="217"/>
      <c r="Q206" s="217"/>
      <c r="R206" s="217"/>
      <c r="S206" s="217"/>
      <c r="T206" s="218"/>
      <c r="AT206" s="219" t="s">
        <v>141</v>
      </c>
      <c r="AU206" s="219" t="s">
        <v>78</v>
      </c>
      <c r="AV206" s="12" t="s">
        <v>78</v>
      </c>
      <c r="AW206" s="12" t="s">
        <v>33</v>
      </c>
      <c r="AX206" s="12" t="s">
        <v>69</v>
      </c>
      <c r="AY206" s="219" t="s">
        <v>133</v>
      </c>
    </row>
    <row r="207" spans="2:65" s="12" customFormat="1" ht="12">
      <c r="B207" s="209"/>
      <c r="C207" s="210"/>
      <c r="D207" s="200" t="s">
        <v>141</v>
      </c>
      <c r="E207" s="211" t="s">
        <v>21</v>
      </c>
      <c r="F207" s="212" t="s">
        <v>346</v>
      </c>
      <c r="G207" s="210"/>
      <c r="H207" s="213">
        <v>164.10499999999999</v>
      </c>
      <c r="I207" s="214"/>
      <c r="J207" s="210"/>
      <c r="K207" s="210"/>
      <c r="L207" s="215"/>
      <c r="M207" s="216"/>
      <c r="N207" s="217"/>
      <c r="O207" s="217"/>
      <c r="P207" s="217"/>
      <c r="Q207" s="217"/>
      <c r="R207" s="217"/>
      <c r="S207" s="217"/>
      <c r="T207" s="218"/>
      <c r="AT207" s="219" t="s">
        <v>141</v>
      </c>
      <c r="AU207" s="219" t="s">
        <v>78</v>
      </c>
      <c r="AV207" s="12" t="s">
        <v>78</v>
      </c>
      <c r="AW207" s="12" t="s">
        <v>33</v>
      </c>
      <c r="AX207" s="12" t="s">
        <v>69</v>
      </c>
      <c r="AY207" s="219" t="s">
        <v>133</v>
      </c>
    </row>
    <row r="208" spans="2:65" s="13" customFormat="1" ht="12">
      <c r="B208" s="220"/>
      <c r="C208" s="221"/>
      <c r="D208" s="200" t="s">
        <v>141</v>
      </c>
      <c r="E208" s="222" t="s">
        <v>21</v>
      </c>
      <c r="F208" s="223" t="s">
        <v>147</v>
      </c>
      <c r="G208" s="221"/>
      <c r="H208" s="224">
        <v>397.02499999999998</v>
      </c>
      <c r="I208" s="225"/>
      <c r="J208" s="221"/>
      <c r="K208" s="221"/>
      <c r="L208" s="226"/>
      <c r="M208" s="227"/>
      <c r="N208" s="228"/>
      <c r="O208" s="228"/>
      <c r="P208" s="228"/>
      <c r="Q208" s="228"/>
      <c r="R208" s="228"/>
      <c r="S208" s="228"/>
      <c r="T208" s="229"/>
      <c r="AT208" s="230" t="s">
        <v>141</v>
      </c>
      <c r="AU208" s="230" t="s">
        <v>78</v>
      </c>
      <c r="AV208" s="13" t="s">
        <v>139</v>
      </c>
      <c r="AW208" s="13" t="s">
        <v>33</v>
      </c>
      <c r="AX208" s="13" t="s">
        <v>76</v>
      </c>
      <c r="AY208" s="230" t="s">
        <v>133</v>
      </c>
    </row>
    <row r="209" spans="2:65" s="1" customFormat="1" ht="16.5" customHeight="1">
      <c r="B209" s="39"/>
      <c r="C209" s="186" t="s">
        <v>347</v>
      </c>
      <c r="D209" s="186" t="s">
        <v>135</v>
      </c>
      <c r="E209" s="187" t="s">
        <v>348</v>
      </c>
      <c r="F209" s="188" t="s">
        <v>349</v>
      </c>
      <c r="G209" s="189" t="s">
        <v>350</v>
      </c>
      <c r="H209" s="190">
        <v>1</v>
      </c>
      <c r="I209" s="191"/>
      <c r="J209" s="192">
        <f>ROUND(I209*H209,2)</f>
        <v>0</v>
      </c>
      <c r="K209" s="188" t="s">
        <v>21</v>
      </c>
      <c r="L209" s="59"/>
      <c r="M209" s="193" t="s">
        <v>21</v>
      </c>
      <c r="N209" s="194" t="s">
        <v>42</v>
      </c>
      <c r="O209" s="40"/>
      <c r="P209" s="195">
        <f>O209*H209</f>
        <v>0</v>
      </c>
      <c r="Q209" s="195">
        <v>1.2E-4</v>
      </c>
      <c r="R209" s="195">
        <f>Q209*H209</f>
        <v>1.2E-4</v>
      </c>
      <c r="S209" s="195">
        <v>0</v>
      </c>
      <c r="T209" s="196">
        <f>S209*H209</f>
        <v>0</v>
      </c>
      <c r="AR209" s="22" t="s">
        <v>139</v>
      </c>
      <c r="AT209" s="22" t="s">
        <v>135</v>
      </c>
      <c r="AU209" s="22" t="s">
        <v>78</v>
      </c>
      <c r="AY209" s="22" t="s">
        <v>133</v>
      </c>
      <c r="BE209" s="197">
        <f>IF(N209="základní",J209,0)</f>
        <v>0</v>
      </c>
      <c r="BF209" s="197">
        <f>IF(N209="snížená",J209,0)</f>
        <v>0</v>
      </c>
      <c r="BG209" s="197">
        <f>IF(N209="zákl. přenesená",J209,0)</f>
        <v>0</v>
      </c>
      <c r="BH209" s="197">
        <f>IF(N209="sníž. přenesená",J209,0)</f>
        <v>0</v>
      </c>
      <c r="BI209" s="197">
        <f>IF(N209="nulová",J209,0)</f>
        <v>0</v>
      </c>
      <c r="BJ209" s="22" t="s">
        <v>139</v>
      </c>
      <c r="BK209" s="197">
        <f>ROUND(I209*H209,2)</f>
        <v>0</v>
      </c>
      <c r="BL209" s="22" t="s">
        <v>139</v>
      </c>
      <c r="BM209" s="22" t="s">
        <v>351</v>
      </c>
    </row>
    <row r="210" spans="2:65" s="1" customFormat="1" ht="16.5" customHeight="1">
      <c r="B210" s="39"/>
      <c r="C210" s="186" t="s">
        <v>352</v>
      </c>
      <c r="D210" s="186" t="s">
        <v>135</v>
      </c>
      <c r="E210" s="187" t="s">
        <v>353</v>
      </c>
      <c r="F210" s="188" t="s">
        <v>354</v>
      </c>
      <c r="G210" s="189" t="s">
        <v>191</v>
      </c>
      <c r="H210" s="190">
        <v>1075.93</v>
      </c>
      <c r="I210" s="191"/>
      <c r="J210" s="192">
        <f>ROUND(I210*H210,2)</f>
        <v>0</v>
      </c>
      <c r="K210" s="188" t="s">
        <v>21</v>
      </c>
      <c r="L210" s="59"/>
      <c r="M210" s="193" t="s">
        <v>21</v>
      </c>
      <c r="N210" s="194" t="s">
        <v>42</v>
      </c>
      <c r="O210" s="40"/>
      <c r="P210" s="195">
        <f>O210*H210</f>
        <v>0</v>
      </c>
      <c r="Q210" s="195">
        <v>0</v>
      </c>
      <c r="R210" s="195">
        <f>Q210*H210</f>
        <v>0</v>
      </c>
      <c r="S210" s="195">
        <v>0</v>
      </c>
      <c r="T210" s="196">
        <f>S210*H210</f>
        <v>0</v>
      </c>
      <c r="AR210" s="22" t="s">
        <v>139</v>
      </c>
      <c r="AT210" s="22" t="s">
        <v>135</v>
      </c>
      <c r="AU210" s="22" t="s">
        <v>78</v>
      </c>
      <c r="AY210" s="22" t="s">
        <v>133</v>
      </c>
      <c r="BE210" s="197">
        <f>IF(N210="základní",J210,0)</f>
        <v>0</v>
      </c>
      <c r="BF210" s="197">
        <f>IF(N210="snížená",J210,0)</f>
        <v>0</v>
      </c>
      <c r="BG210" s="197">
        <f>IF(N210="zákl. přenesená",J210,0)</f>
        <v>0</v>
      </c>
      <c r="BH210" s="197">
        <f>IF(N210="sníž. přenesená",J210,0)</f>
        <v>0</v>
      </c>
      <c r="BI210" s="197">
        <f>IF(N210="nulová",J210,0)</f>
        <v>0</v>
      </c>
      <c r="BJ210" s="22" t="s">
        <v>139</v>
      </c>
      <c r="BK210" s="197">
        <f>ROUND(I210*H210,2)</f>
        <v>0</v>
      </c>
      <c r="BL210" s="22" t="s">
        <v>139</v>
      </c>
      <c r="BM210" s="22" t="s">
        <v>355</v>
      </c>
    </row>
    <row r="211" spans="2:65" s="1" customFormat="1" ht="16.5" customHeight="1">
      <c r="B211" s="39"/>
      <c r="C211" s="186" t="s">
        <v>356</v>
      </c>
      <c r="D211" s="186" t="s">
        <v>135</v>
      </c>
      <c r="E211" s="187" t="s">
        <v>357</v>
      </c>
      <c r="F211" s="188" t="s">
        <v>358</v>
      </c>
      <c r="G211" s="189" t="s">
        <v>359</v>
      </c>
      <c r="H211" s="190">
        <v>18</v>
      </c>
      <c r="I211" s="191"/>
      <c r="J211" s="192">
        <f>ROUND(I211*H211,2)</f>
        <v>0</v>
      </c>
      <c r="K211" s="188" t="s">
        <v>21</v>
      </c>
      <c r="L211" s="59"/>
      <c r="M211" s="193" t="s">
        <v>21</v>
      </c>
      <c r="N211" s="194" t="s">
        <v>42</v>
      </c>
      <c r="O211" s="40"/>
      <c r="P211" s="195">
        <f>O211*H211</f>
        <v>0</v>
      </c>
      <c r="Q211" s="195">
        <v>0</v>
      </c>
      <c r="R211" s="195">
        <f>Q211*H211</f>
        <v>0</v>
      </c>
      <c r="S211" s="195">
        <v>0</v>
      </c>
      <c r="T211" s="196">
        <f>S211*H211</f>
        <v>0</v>
      </c>
      <c r="AR211" s="22" t="s">
        <v>139</v>
      </c>
      <c r="AT211" s="22" t="s">
        <v>135</v>
      </c>
      <c r="AU211" s="22" t="s">
        <v>78</v>
      </c>
      <c r="AY211" s="22" t="s">
        <v>133</v>
      </c>
      <c r="BE211" s="197">
        <f>IF(N211="základní",J211,0)</f>
        <v>0</v>
      </c>
      <c r="BF211" s="197">
        <f>IF(N211="snížená",J211,0)</f>
        <v>0</v>
      </c>
      <c r="BG211" s="197">
        <f>IF(N211="zákl. přenesená",J211,0)</f>
        <v>0</v>
      </c>
      <c r="BH211" s="197">
        <f>IF(N211="sníž. přenesená",J211,0)</f>
        <v>0</v>
      </c>
      <c r="BI211" s="197">
        <f>IF(N211="nulová",J211,0)</f>
        <v>0</v>
      </c>
      <c r="BJ211" s="22" t="s">
        <v>139</v>
      </c>
      <c r="BK211" s="197">
        <f>ROUND(I211*H211,2)</f>
        <v>0</v>
      </c>
      <c r="BL211" s="22" t="s">
        <v>139</v>
      </c>
      <c r="BM211" s="22" t="s">
        <v>360</v>
      </c>
    </row>
    <row r="212" spans="2:65" s="11" customFormat="1" ht="12">
      <c r="B212" s="198"/>
      <c r="C212" s="199"/>
      <c r="D212" s="200" t="s">
        <v>141</v>
      </c>
      <c r="E212" s="201" t="s">
        <v>21</v>
      </c>
      <c r="F212" s="202" t="s">
        <v>330</v>
      </c>
      <c r="G212" s="199"/>
      <c r="H212" s="201" t="s">
        <v>21</v>
      </c>
      <c r="I212" s="203"/>
      <c r="J212" s="199"/>
      <c r="K212" s="199"/>
      <c r="L212" s="204"/>
      <c r="M212" s="205"/>
      <c r="N212" s="206"/>
      <c r="O212" s="206"/>
      <c r="P212" s="206"/>
      <c r="Q212" s="206"/>
      <c r="R212" s="206"/>
      <c r="S212" s="206"/>
      <c r="T212" s="207"/>
      <c r="AT212" s="208" t="s">
        <v>141</v>
      </c>
      <c r="AU212" s="208" t="s">
        <v>78</v>
      </c>
      <c r="AV212" s="11" t="s">
        <v>76</v>
      </c>
      <c r="AW212" s="11" t="s">
        <v>33</v>
      </c>
      <c r="AX212" s="11" t="s">
        <v>69</v>
      </c>
      <c r="AY212" s="208" t="s">
        <v>133</v>
      </c>
    </row>
    <row r="213" spans="2:65" s="12" customFormat="1" ht="12">
      <c r="B213" s="209"/>
      <c r="C213" s="210"/>
      <c r="D213" s="200" t="s">
        <v>141</v>
      </c>
      <c r="E213" s="211" t="s">
        <v>21</v>
      </c>
      <c r="F213" s="212" t="s">
        <v>361</v>
      </c>
      <c r="G213" s="210"/>
      <c r="H213" s="213">
        <v>18</v>
      </c>
      <c r="I213" s="214"/>
      <c r="J213" s="210"/>
      <c r="K213" s="210"/>
      <c r="L213" s="215"/>
      <c r="M213" s="216"/>
      <c r="N213" s="217"/>
      <c r="O213" s="217"/>
      <c r="P213" s="217"/>
      <c r="Q213" s="217"/>
      <c r="R213" s="217"/>
      <c r="S213" s="217"/>
      <c r="T213" s="218"/>
      <c r="AT213" s="219" t="s">
        <v>141</v>
      </c>
      <c r="AU213" s="219" t="s">
        <v>78</v>
      </c>
      <c r="AV213" s="12" t="s">
        <v>78</v>
      </c>
      <c r="AW213" s="12" t="s">
        <v>33</v>
      </c>
      <c r="AX213" s="12" t="s">
        <v>76</v>
      </c>
      <c r="AY213" s="219" t="s">
        <v>133</v>
      </c>
    </row>
    <row r="214" spans="2:65" s="1" customFormat="1" ht="16.5" customHeight="1">
      <c r="B214" s="39"/>
      <c r="C214" s="231" t="s">
        <v>362</v>
      </c>
      <c r="D214" s="231" t="s">
        <v>220</v>
      </c>
      <c r="E214" s="232" t="s">
        <v>363</v>
      </c>
      <c r="F214" s="233" t="s">
        <v>364</v>
      </c>
      <c r="G214" s="234" t="s">
        <v>359</v>
      </c>
      <c r="H214" s="235">
        <v>18</v>
      </c>
      <c r="I214" s="236"/>
      <c r="J214" s="237">
        <f>ROUND(I214*H214,2)</f>
        <v>0</v>
      </c>
      <c r="K214" s="233" t="s">
        <v>21</v>
      </c>
      <c r="L214" s="238"/>
      <c r="M214" s="239" t="s">
        <v>21</v>
      </c>
      <c r="N214" s="240" t="s">
        <v>42</v>
      </c>
      <c r="O214" s="40"/>
      <c r="P214" s="195">
        <f>O214*H214</f>
        <v>0</v>
      </c>
      <c r="Q214" s="195">
        <v>3.5E-4</v>
      </c>
      <c r="R214" s="195">
        <f>Q214*H214</f>
        <v>6.3E-3</v>
      </c>
      <c r="S214" s="195">
        <v>0</v>
      </c>
      <c r="T214" s="196">
        <f>S214*H214</f>
        <v>0</v>
      </c>
      <c r="AR214" s="22" t="s">
        <v>177</v>
      </c>
      <c r="AT214" s="22" t="s">
        <v>220</v>
      </c>
      <c r="AU214" s="22" t="s">
        <v>78</v>
      </c>
      <c r="AY214" s="22" t="s">
        <v>133</v>
      </c>
      <c r="BE214" s="197">
        <f>IF(N214="základní",J214,0)</f>
        <v>0</v>
      </c>
      <c r="BF214" s="197">
        <f>IF(N214="snížená",J214,0)</f>
        <v>0</v>
      </c>
      <c r="BG214" s="197">
        <f>IF(N214="zákl. přenesená",J214,0)</f>
        <v>0</v>
      </c>
      <c r="BH214" s="197">
        <f>IF(N214="sníž. přenesená",J214,0)</f>
        <v>0</v>
      </c>
      <c r="BI214" s="197">
        <f>IF(N214="nulová",J214,0)</f>
        <v>0</v>
      </c>
      <c r="BJ214" s="22" t="s">
        <v>139</v>
      </c>
      <c r="BK214" s="197">
        <f>ROUND(I214*H214,2)</f>
        <v>0</v>
      </c>
      <c r="BL214" s="22" t="s">
        <v>139</v>
      </c>
      <c r="BM214" s="22" t="s">
        <v>365</v>
      </c>
    </row>
    <row r="215" spans="2:65" s="10" customFormat="1" ht="29.9" customHeight="1">
      <c r="B215" s="170"/>
      <c r="C215" s="171"/>
      <c r="D215" s="172" t="s">
        <v>68</v>
      </c>
      <c r="E215" s="184" t="s">
        <v>183</v>
      </c>
      <c r="F215" s="184" t="s">
        <v>366</v>
      </c>
      <c r="G215" s="171"/>
      <c r="H215" s="171"/>
      <c r="I215" s="174"/>
      <c r="J215" s="185">
        <f>BK215</f>
        <v>0</v>
      </c>
      <c r="K215" s="171"/>
      <c r="L215" s="176"/>
      <c r="M215" s="177"/>
      <c r="N215" s="178"/>
      <c r="O215" s="178"/>
      <c r="P215" s="179">
        <f>SUM(P216:P248)</f>
        <v>0</v>
      </c>
      <c r="Q215" s="178"/>
      <c r="R215" s="179">
        <f>SUM(R216:R248)</f>
        <v>1.2282500000000002E-2</v>
      </c>
      <c r="S215" s="178"/>
      <c r="T215" s="180">
        <f>SUM(T216:T248)</f>
        <v>24.502378</v>
      </c>
      <c r="AR215" s="181" t="s">
        <v>76</v>
      </c>
      <c r="AT215" s="182" t="s">
        <v>68</v>
      </c>
      <c r="AU215" s="182" t="s">
        <v>76</v>
      </c>
      <c r="AY215" s="181" t="s">
        <v>133</v>
      </c>
      <c r="BK215" s="183">
        <f>SUM(BK216:BK248)</f>
        <v>0</v>
      </c>
    </row>
    <row r="216" spans="2:65" s="1" customFormat="1" ht="16.5" customHeight="1">
      <c r="B216" s="39"/>
      <c r="C216" s="186" t="s">
        <v>367</v>
      </c>
      <c r="D216" s="186" t="s">
        <v>135</v>
      </c>
      <c r="E216" s="187" t="s">
        <v>368</v>
      </c>
      <c r="F216" s="188" t="s">
        <v>369</v>
      </c>
      <c r="G216" s="189" t="s">
        <v>217</v>
      </c>
      <c r="H216" s="190">
        <v>105</v>
      </c>
      <c r="I216" s="191"/>
      <c r="J216" s="192">
        <f>ROUND(I216*H216,2)</f>
        <v>0</v>
      </c>
      <c r="K216" s="188" t="s">
        <v>21</v>
      </c>
      <c r="L216" s="59"/>
      <c r="M216" s="193" t="s">
        <v>21</v>
      </c>
      <c r="N216" s="194" t="s">
        <v>42</v>
      </c>
      <c r="O216" s="40"/>
      <c r="P216" s="195">
        <f>O216*H216</f>
        <v>0</v>
      </c>
      <c r="Q216" s="195">
        <v>8.0000000000000007E-5</v>
      </c>
      <c r="R216" s="195">
        <f>Q216*H216</f>
        <v>8.4000000000000012E-3</v>
      </c>
      <c r="S216" s="195">
        <v>0</v>
      </c>
      <c r="T216" s="196">
        <f>S216*H216</f>
        <v>0</v>
      </c>
      <c r="AR216" s="22" t="s">
        <v>139</v>
      </c>
      <c r="AT216" s="22" t="s">
        <v>135</v>
      </c>
      <c r="AU216" s="22" t="s">
        <v>78</v>
      </c>
      <c r="AY216" s="22" t="s">
        <v>133</v>
      </c>
      <c r="BE216" s="197">
        <f>IF(N216="základní",J216,0)</f>
        <v>0</v>
      </c>
      <c r="BF216" s="197">
        <f>IF(N216="snížená",J216,0)</f>
        <v>0</v>
      </c>
      <c r="BG216" s="197">
        <f>IF(N216="zákl. přenesená",J216,0)</f>
        <v>0</v>
      </c>
      <c r="BH216" s="197">
        <f>IF(N216="sníž. přenesená",J216,0)</f>
        <v>0</v>
      </c>
      <c r="BI216" s="197">
        <f>IF(N216="nulová",J216,0)</f>
        <v>0</v>
      </c>
      <c r="BJ216" s="22" t="s">
        <v>139</v>
      </c>
      <c r="BK216" s="197">
        <f>ROUND(I216*H216,2)</f>
        <v>0</v>
      </c>
      <c r="BL216" s="22" t="s">
        <v>139</v>
      </c>
      <c r="BM216" s="22" t="s">
        <v>370</v>
      </c>
    </row>
    <row r="217" spans="2:65" s="11" customFormat="1" ht="12">
      <c r="B217" s="198"/>
      <c r="C217" s="199"/>
      <c r="D217" s="200" t="s">
        <v>141</v>
      </c>
      <c r="E217" s="201" t="s">
        <v>21</v>
      </c>
      <c r="F217" s="202" t="s">
        <v>371</v>
      </c>
      <c r="G217" s="199"/>
      <c r="H217" s="201" t="s">
        <v>21</v>
      </c>
      <c r="I217" s="203"/>
      <c r="J217" s="199"/>
      <c r="K217" s="199"/>
      <c r="L217" s="204"/>
      <c r="M217" s="205"/>
      <c r="N217" s="206"/>
      <c r="O217" s="206"/>
      <c r="P217" s="206"/>
      <c r="Q217" s="206"/>
      <c r="R217" s="206"/>
      <c r="S217" s="206"/>
      <c r="T217" s="207"/>
      <c r="AT217" s="208" t="s">
        <v>141</v>
      </c>
      <c r="AU217" s="208" t="s">
        <v>78</v>
      </c>
      <c r="AV217" s="11" t="s">
        <v>76</v>
      </c>
      <c r="AW217" s="11" t="s">
        <v>33</v>
      </c>
      <c r="AX217" s="11" t="s">
        <v>69</v>
      </c>
      <c r="AY217" s="208" t="s">
        <v>133</v>
      </c>
    </row>
    <row r="218" spans="2:65" s="12" customFormat="1" ht="12">
      <c r="B218" s="209"/>
      <c r="C218" s="210"/>
      <c r="D218" s="200" t="s">
        <v>141</v>
      </c>
      <c r="E218" s="211" t="s">
        <v>21</v>
      </c>
      <c r="F218" s="212" t="s">
        <v>372</v>
      </c>
      <c r="G218" s="210"/>
      <c r="H218" s="213">
        <v>15</v>
      </c>
      <c r="I218" s="214"/>
      <c r="J218" s="210"/>
      <c r="K218" s="210"/>
      <c r="L218" s="215"/>
      <c r="M218" s="216"/>
      <c r="N218" s="217"/>
      <c r="O218" s="217"/>
      <c r="P218" s="217"/>
      <c r="Q218" s="217"/>
      <c r="R218" s="217"/>
      <c r="S218" s="217"/>
      <c r="T218" s="218"/>
      <c r="AT218" s="219" t="s">
        <v>141</v>
      </c>
      <c r="AU218" s="219" t="s">
        <v>78</v>
      </c>
      <c r="AV218" s="12" t="s">
        <v>78</v>
      </c>
      <c r="AW218" s="12" t="s">
        <v>33</v>
      </c>
      <c r="AX218" s="12" t="s">
        <v>69</v>
      </c>
      <c r="AY218" s="219" t="s">
        <v>133</v>
      </c>
    </row>
    <row r="219" spans="2:65" s="11" customFormat="1" ht="12">
      <c r="B219" s="198"/>
      <c r="C219" s="199"/>
      <c r="D219" s="200" t="s">
        <v>141</v>
      </c>
      <c r="E219" s="201" t="s">
        <v>21</v>
      </c>
      <c r="F219" s="202" t="s">
        <v>145</v>
      </c>
      <c r="G219" s="199"/>
      <c r="H219" s="201" t="s">
        <v>21</v>
      </c>
      <c r="I219" s="203"/>
      <c r="J219" s="199"/>
      <c r="K219" s="199"/>
      <c r="L219" s="204"/>
      <c r="M219" s="205"/>
      <c r="N219" s="206"/>
      <c r="O219" s="206"/>
      <c r="P219" s="206"/>
      <c r="Q219" s="206"/>
      <c r="R219" s="206"/>
      <c r="S219" s="206"/>
      <c r="T219" s="207"/>
      <c r="AT219" s="208" t="s">
        <v>141</v>
      </c>
      <c r="AU219" s="208" t="s">
        <v>78</v>
      </c>
      <c r="AV219" s="11" t="s">
        <v>76</v>
      </c>
      <c r="AW219" s="11" t="s">
        <v>33</v>
      </c>
      <c r="AX219" s="11" t="s">
        <v>69</v>
      </c>
      <c r="AY219" s="208" t="s">
        <v>133</v>
      </c>
    </row>
    <row r="220" spans="2:65" s="12" customFormat="1" ht="12">
      <c r="B220" s="209"/>
      <c r="C220" s="210"/>
      <c r="D220" s="200" t="s">
        <v>141</v>
      </c>
      <c r="E220" s="211" t="s">
        <v>21</v>
      </c>
      <c r="F220" s="212" t="s">
        <v>373</v>
      </c>
      <c r="G220" s="210"/>
      <c r="H220" s="213">
        <v>90</v>
      </c>
      <c r="I220" s="214"/>
      <c r="J220" s="210"/>
      <c r="K220" s="210"/>
      <c r="L220" s="215"/>
      <c r="M220" s="216"/>
      <c r="N220" s="217"/>
      <c r="O220" s="217"/>
      <c r="P220" s="217"/>
      <c r="Q220" s="217"/>
      <c r="R220" s="217"/>
      <c r="S220" s="217"/>
      <c r="T220" s="218"/>
      <c r="AT220" s="219" t="s">
        <v>141</v>
      </c>
      <c r="AU220" s="219" t="s">
        <v>78</v>
      </c>
      <c r="AV220" s="12" t="s">
        <v>78</v>
      </c>
      <c r="AW220" s="12" t="s">
        <v>33</v>
      </c>
      <c r="AX220" s="12" t="s">
        <v>69</v>
      </c>
      <c r="AY220" s="219" t="s">
        <v>133</v>
      </c>
    </row>
    <row r="221" spans="2:65" s="13" customFormat="1" ht="12">
      <c r="B221" s="220"/>
      <c r="C221" s="221"/>
      <c r="D221" s="200" t="s">
        <v>141</v>
      </c>
      <c r="E221" s="222" t="s">
        <v>21</v>
      </c>
      <c r="F221" s="223" t="s">
        <v>147</v>
      </c>
      <c r="G221" s="221"/>
      <c r="H221" s="224">
        <v>105</v>
      </c>
      <c r="I221" s="225"/>
      <c r="J221" s="221"/>
      <c r="K221" s="221"/>
      <c r="L221" s="226"/>
      <c r="M221" s="227"/>
      <c r="N221" s="228"/>
      <c r="O221" s="228"/>
      <c r="P221" s="228"/>
      <c r="Q221" s="228"/>
      <c r="R221" s="228"/>
      <c r="S221" s="228"/>
      <c r="T221" s="229"/>
      <c r="AT221" s="230" t="s">
        <v>141</v>
      </c>
      <c r="AU221" s="230" t="s">
        <v>78</v>
      </c>
      <c r="AV221" s="13" t="s">
        <v>139</v>
      </c>
      <c r="AW221" s="13" t="s">
        <v>33</v>
      </c>
      <c r="AX221" s="13" t="s">
        <v>76</v>
      </c>
      <c r="AY221" s="230" t="s">
        <v>133</v>
      </c>
    </row>
    <row r="222" spans="2:65" s="1" customFormat="1" ht="25.5" customHeight="1">
      <c r="B222" s="39"/>
      <c r="C222" s="186" t="s">
        <v>374</v>
      </c>
      <c r="D222" s="186" t="s">
        <v>135</v>
      </c>
      <c r="E222" s="187" t="s">
        <v>375</v>
      </c>
      <c r="F222" s="188" t="s">
        <v>376</v>
      </c>
      <c r="G222" s="189" t="s">
        <v>191</v>
      </c>
      <c r="H222" s="190">
        <v>1633.5</v>
      </c>
      <c r="I222" s="191"/>
      <c r="J222" s="192">
        <f>ROUND(I222*H222,2)</f>
        <v>0</v>
      </c>
      <c r="K222" s="188" t="s">
        <v>21</v>
      </c>
      <c r="L222" s="59"/>
      <c r="M222" s="193" t="s">
        <v>21</v>
      </c>
      <c r="N222" s="194" t="s">
        <v>42</v>
      </c>
      <c r="O222" s="40"/>
      <c r="P222" s="195">
        <f>O222*H222</f>
        <v>0</v>
      </c>
      <c r="Q222" s="195">
        <v>0</v>
      </c>
      <c r="R222" s="195">
        <f>Q222*H222</f>
        <v>0</v>
      </c>
      <c r="S222" s="195">
        <v>0</v>
      </c>
      <c r="T222" s="196">
        <f>S222*H222</f>
        <v>0</v>
      </c>
      <c r="AR222" s="22" t="s">
        <v>224</v>
      </c>
      <c r="AT222" s="22" t="s">
        <v>135</v>
      </c>
      <c r="AU222" s="22" t="s">
        <v>78</v>
      </c>
      <c r="AY222" s="22" t="s">
        <v>133</v>
      </c>
      <c r="BE222" s="197">
        <f>IF(N222="základní",J222,0)</f>
        <v>0</v>
      </c>
      <c r="BF222" s="197">
        <f>IF(N222="snížená",J222,0)</f>
        <v>0</v>
      </c>
      <c r="BG222" s="197">
        <f>IF(N222="zákl. přenesená",J222,0)</f>
        <v>0</v>
      </c>
      <c r="BH222" s="197">
        <f>IF(N222="sníž. přenesená",J222,0)</f>
        <v>0</v>
      </c>
      <c r="BI222" s="197">
        <f>IF(N222="nulová",J222,0)</f>
        <v>0</v>
      </c>
      <c r="BJ222" s="22" t="s">
        <v>139</v>
      </c>
      <c r="BK222" s="197">
        <f>ROUND(I222*H222,2)</f>
        <v>0</v>
      </c>
      <c r="BL222" s="22" t="s">
        <v>224</v>
      </c>
      <c r="BM222" s="22" t="s">
        <v>377</v>
      </c>
    </row>
    <row r="223" spans="2:65" s="12" customFormat="1" ht="12">
      <c r="B223" s="209"/>
      <c r="C223" s="210"/>
      <c r="D223" s="200" t="s">
        <v>141</v>
      </c>
      <c r="E223" s="211" t="s">
        <v>21</v>
      </c>
      <c r="F223" s="212" t="s">
        <v>378</v>
      </c>
      <c r="G223" s="210"/>
      <c r="H223" s="213">
        <v>1188</v>
      </c>
      <c r="I223" s="214"/>
      <c r="J223" s="210"/>
      <c r="K223" s="210"/>
      <c r="L223" s="215"/>
      <c r="M223" s="216"/>
      <c r="N223" s="217"/>
      <c r="O223" s="217"/>
      <c r="P223" s="217"/>
      <c r="Q223" s="217"/>
      <c r="R223" s="217"/>
      <c r="S223" s="217"/>
      <c r="T223" s="218"/>
      <c r="AT223" s="219" t="s">
        <v>141</v>
      </c>
      <c r="AU223" s="219" t="s">
        <v>78</v>
      </c>
      <c r="AV223" s="12" t="s">
        <v>78</v>
      </c>
      <c r="AW223" s="12" t="s">
        <v>33</v>
      </c>
      <c r="AX223" s="12" t="s">
        <v>69</v>
      </c>
      <c r="AY223" s="219" t="s">
        <v>133</v>
      </c>
    </row>
    <row r="224" spans="2:65" s="12" customFormat="1" ht="12">
      <c r="B224" s="209"/>
      <c r="C224" s="210"/>
      <c r="D224" s="200" t="s">
        <v>141</v>
      </c>
      <c r="E224" s="211" t="s">
        <v>21</v>
      </c>
      <c r="F224" s="212" t="s">
        <v>379</v>
      </c>
      <c r="G224" s="210"/>
      <c r="H224" s="213">
        <v>445.5</v>
      </c>
      <c r="I224" s="214"/>
      <c r="J224" s="210"/>
      <c r="K224" s="210"/>
      <c r="L224" s="215"/>
      <c r="M224" s="216"/>
      <c r="N224" s="217"/>
      <c r="O224" s="217"/>
      <c r="P224" s="217"/>
      <c r="Q224" s="217"/>
      <c r="R224" s="217"/>
      <c r="S224" s="217"/>
      <c r="T224" s="218"/>
      <c r="AT224" s="219" t="s">
        <v>141</v>
      </c>
      <c r="AU224" s="219" t="s">
        <v>78</v>
      </c>
      <c r="AV224" s="12" t="s">
        <v>78</v>
      </c>
      <c r="AW224" s="12" t="s">
        <v>33</v>
      </c>
      <c r="AX224" s="12" t="s">
        <v>69</v>
      </c>
      <c r="AY224" s="219" t="s">
        <v>133</v>
      </c>
    </row>
    <row r="225" spans="2:65" s="13" customFormat="1" ht="12">
      <c r="B225" s="220"/>
      <c r="C225" s="221"/>
      <c r="D225" s="200" t="s">
        <v>141</v>
      </c>
      <c r="E225" s="222" t="s">
        <v>21</v>
      </c>
      <c r="F225" s="223" t="s">
        <v>147</v>
      </c>
      <c r="G225" s="221"/>
      <c r="H225" s="224">
        <v>1633.5</v>
      </c>
      <c r="I225" s="225"/>
      <c r="J225" s="221"/>
      <c r="K225" s="221"/>
      <c r="L225" s="226"/>
      <c r="M225" s="227"/>
      <c r="N225" s="228"/>
      <c r="O225" s="228"/>
      <c r="P225" s="228"/>
      <c r="Q225" s="228"/>
      <c r="R225" s="228"/>
      <c r="S225" s="228"/>
      <c r="T225" s="229"/>
      <c r="AT225" s="230" t="s">
        <v>141</v>
      </c>
      <c r="AU225" s="230" t="s">
        <v>78</v>
      </c>
      <c r="AV225" s="13" t="s">
        <v>139</v>
      </c>
      <c r="AW225" s="13" t="s">
        <v>33</v>
      </c>
      <c r="AX225" s="13" t="s">
        <v>76</v>
      </c>
      <c r="AY225" s="230" t="s">
        <v>133</v>
      </c>
    </row>
    <row r="226" spans="2:65" s="1" customFormat="1" ht="25.5" customHeight="1">
      <c r="B226" s="39"/>
      <c r="C226" s="186" t="s">
        <v>380</v>
      </c>
      <c r="D226" s="186" t="s">
        <v>135</v>
      </c>
      <c r="E226" s="187" t="s">
        <v>381</v>
      </c>
      <c r="F226" s="188" t="s">
        <v>382</v>
      </c>
      <c r="G226" s="189" t="s">
        <v>191</v>
      </c>
      <c r="H226" s="190">
        <v>57172.5</v>
      </c>
      <c r="I226" s="191"/>
      <c r="J226" s="192">
        <f>ROUND(I226*H226,2)</f>
        <v>0</v>
      </c>
      <c r="K226" s="188" t="s">
        <v>21</v>
      </c>
      <c r="L226" s="59"/>
      <c r="M226" s="193" t="s">
        <v>21</v>
      </c>
      <c r="N226" s="194" t="s">
        <v>42</v>
      </c>
      <c r="O226" s="40"/>
      <c r="P226" s="195">
        <f>O226*H226</f>
        <v>0</v>
      </c>
      <c r="Q226" s="195">
        <v>0</v>
      </c>
      <c r="R226" s="195">
        <f>Q226*H226</f>
        <v>0</v>
      </c>
      <c r="S226" s="195">
        <v>0</v>
      </c>
      <c r="T226" s="196">
        <f>S226*H226</f>
        <v>0</v>
      </c>
      <c r="AR226" s="22" t="s">
        <v>139</v>
      </c>
      <c r="AT226" s="22" t="s">
        <v>135</v>
      </c>
      <c r="AU226" s="22" t="s">
        <v>78</v>
      </c>
      <c r="AY226" s="22" t="s">
        <v>133</v>
      </c>
      <c r="BE226" s="197">
        <f>IF(N226="základní",J226,0)</f>
        <v>0</v>
      </c>
      <c r="BF226" s="197">
        <f>IF(N226="snížená",J226,0)</f>
        <v>0</v>
      </c>
      <c r="BG226" s="197">
        <f>IF(N226="zákl. přenesená",J226,0)</f>
        <v>0</v>
      </c>
      <c r="BH226" s="197">
        <f>IF(N226="sníž. přenesená",J226,0)</f>
        <v>0</v>
      </c>
      <c r="BI226" s="197">
        <f>IF(N226="nulová",J226,0)</f>
        <v>0</v>
      </c>
      <c r="BJ226" s="22" t="s">
        <v>139</v>
      </c>
      <c r="BK226" s="197">
        <f>ROUND(I226*H226,2)</f>
        <v>0</v>
      </c>
      <c r="BL226" s="22" t="s">
        <v>139</v>
      </c>
      <c r="BM226" s="22" t="s">
        <v>383</v>
      </c>
    </row>
    <row r="227" spans="2:65" s="1" customFormat="1" ht="25.5" customHeight="1">
      <c r="B227" s="39"/>
      <c r="C227" s="186" t="s">
        <v>384</v>
      </c>
      <c r="D227" s="186" t="s">
        <v>135</v>
      </c>
      <c r="E227" s="187" t="s">
        <v>385</v>
      </c>
      <c r="F227" s="188" t="s">
        <v>386</v>
      </c>
      <c r="G227" s="189" t="s">
        <v>191</v>
      </c>
      <c r="H227" s="190">
        <v>1633.5</v>
      </c>
      <c r="I227" s="191"/>
      <c r="J227" s="192">
        <f>ROUND(I227*H227,2)</f>
        <v>0</v>
      </c>
      <c r="K227" s="188" t="s">
        <v>21</v>
      </c>
      <c r="L227" s="59"/>
      <c r="M227" s="193" t="s">
        <v>21</v>
      </c>
      <c r="N227" s="194" t="s">
        <v>42</v>
      </c>
      <c r="O227" s="40"/>
      <c r="P227" s="195">
        <f>O227*H227</f>
        <v>0</v>
      </c>
      <c r="Q227" s="195">
        <v>0</v>
      </c>
      <c r="R227" s="195">
        <f>Q227*H227</f>
        <v>0</v>
      </c>
      <c r="S227" s="195">
        <v>0</v>
      </c>
      <c r="T227" s="196">
        <f>S227*H227</f>
        <v>0</v>
      </c>
      <c r="AR227" s="22" t="s">
        <v>139</v>
      </c>
      <c r="AT227" s="22" t="s">
        <v>135</v>
      </c>
      <c r="AU227" s="22" t="s">
        <v>78</v>
      </c>
      <c r="AY227" s="22" t="s">
        <v>133</v>
      </c>
      <c r="BE227" s="197">
        <f>IF(N227="základní",J227,0)</f>
        <v>0</v>
      </c>
      <c r="BF227" s="197">
        <f>IF(N227="snížená",J227,0)</f>
        <v>0</v>
      </c>
      <c r="BG227" s="197">
        <f>IF(N227="zákl. přenesená",J227,0)</f>
        <v>0</v>
      </c>
      <c r="BH227" s="197">
        <f>IF(N227="sníž. přenesená",J227,0)</f>
        <v>0</v>
      </c>
      <c r="BI227" s="197">
        <f>IF(N227="nulová",J227,0)</f>
        <v>0</v>
      </c>
      <c r="BJ227" s="22" t="s">
        <v>139</v>
      </c>
      <c r="BK227" s="197">
        <f>ROUND(I227*H227,2)</f>
        <v>0</v>
      </c>
      <c r="BL227" s="22" t="s">
        <v>139</v>
      </c>
      <c r="BM227" s="22" t="s">
        <v>387</v>
      </c>
    </row>
    <row r="228" spans="2:65" s="1" customFormat="1" ht="16.5" customHeight="1">
      <c r="B228" s="39"/>
      <c r="C228" s="186" t="s">
        <v>388</v>
      </c>
      <c r="D228" s="186" t="s">
        <v>135</v>
      </c>
      <c r="E228" s="187" t="s">
        <v>389</v>
      </c>
      <c r="F228" s="188" t="s">
        <v>390</v>
      </c>
      <c r="G228" s="189" t="s">
        <v>191</v>
      </c>
      <c r="H228" s="190">
        <v>222.75</v>
      </c>
      <c r="I228" s="191"/>
      <c r="J228" s="192">
        <f>ROUND(I228*H228,2)</f>
        <v>0</v>
      </c>
      <c r="K228" s="188" t="s">
        <v>21</v>
      </c>
      <c r="L228" s="59"/>
      <c r="M228" s="193" t="s">
        <v>21</v>
      </c>
      <c r="N228" s="194" t="s">
        <v>42</v>
      </c>
      <c r="O228" s="40"/>
      <c r="P228" s="195">
        <f>O228*H228</f>
        <v>0</v>
      </c>
      <c r="Q228" s="195">
        <v>0</v>
      </c>
      <c r="R228" s="195">
        <f>Q228*H228</f>
        <v>0</v>
      </c>
      <c r="S228" s="195">
        <v>0</v>
      </c>
      <c r="T228" s="196">
        <f>S228*H228</f>
        <v>0</v>
      </c>
      <c r="AR228" s="22" t="s">
        <v>139</v>
      </c>
      <c r="AT228" s="22" t="s">
        <v>135</v>
      </c>
      <c r="AU228" s="22" t="s">
        <v>78</v>
      </c>
      <c r="AY228" s="22" t="s">
        <v>133</v>
      </c>
      <c r="BE228" s="197">
        <f>IF(N228="základní",J228,0)</f>
        <v>0</v>
      </c>
      <c r="BF228" s="197">
        <f>IF(N228="snížená",J228,0)</f>
        <v>0</v>
      </c>
      <c r="BG228" s="197">
        <f>IF(N228="zákl. přenesená",J228,0)</f>
        <v>0</v>
      </c>
      <c r="BH228" s="197">
        <f>IF(N228="sníž. přenesená",J228,0)</f>
        <v>0</v>
      </c>
      <c r="BI228" s="197">
        <f>IF(N228="nulová",J228,0)</f>
        <v>0</v>
      </c>
      <c r="BJ228" s="22" t="s">
        <v>139</v>
      </c>
      <c r="BK228" s="197">
        <f>ROUND(I228*H228,2)</f>
        <v>0</v>
      </c>
      <c r="BL228" s="22" t="s">
        <v>139</v>
      </c>
      <c r="BM228" s="22" t="s">
        <v>391</v>
      </c>
    </row>
    <row r="229" spans="2:65" s="11" customFormat="1" ht="12">
      <c r="B229" s="198"/>
      <c r="C229" s="199"/>
      <c r="D229" s="200" t="s">
        <v>141</v>
      </c>
      <c r="E229" s="201" t="s">
        <v>21</v>
      </c>
      <c r="F229" s="202" t="s">
        <v>392</v>
      </c>
      <c r="G229" s="199"/>
      <c r="H229" s="201" t="s">
        <v>21</v>
      </c>
      <c r="I229" s="203"/>
      <c r="J229" s="199"/>
      <c r="K229" s="199"/>
      <c r="L229" s="204"/>
      <c r="M229" s="205"/>
      <c r="N229" s="206"/>
      <c r="O229" s="206"/>
      <c r="P229" s="206"/>
      <c r="Q229" s="206"/>
      <c r="R229" s="206"/>
      <c r="S229" s="206"/>
      <c r="T229" s="207"/>
      <c r="AT229" s="208" t="s">
        <v>141</v>
      </c>
      <c r="AU229" s="208" t="s">
        <v>78</v>
      </c>
      <c r="AV229" s="11" t="s">
        <v>76</v>
      </c>
      <c r="AW229" s="11" t="s">
        <v>33</v>
      </c>
      <c r="AX229" s="11" t="s">
        <v>69</v>
      </c>
      <c r="AY229" s="208" t="s">
        <v>133</v>
      </c>
    </row>
    <row r="230" spans="2:65" s="12" customFormat="1" ht="12">
      <c r="B230" s="209"/>
      <c r="C230" s="210"/>
      <c r="D230" s="200" t="s">
        <v>141</v>
      </c>
      <c r="E230" s="211" t="s">
        <v>21</v>
      </c>
      <c r="F230" s="212" t="s">
        <v>393</v>
      </c>
      <c r="G230" s="210"/>
      <c r="H230" s="213">
        <v>222.75</v>
      </c>
      <c r="I230" s="214"/>
      <c r="J230" s="210"/>
      <c r="K230" s="210"/>
      <c r="L230" s="215"/>
      <c r="M230" s="216"/>
      <c r="N230" s="217"/>
      <c r="O230" s="217"/>
      <c r="P230" s="217"/>
      <c r="Q230" s="217"/>
      <c r="R230" s="217"/>
      <c r="S230" s="217"/>
      <c r="T230" s="218"/>
      <c r="AT230" s="219" t="s">
        <v>141</v>
      </c>
      <c r="AU230" s="219" t="s">
        <v>78</v>
      </c>
      <c r="AV230" s="12" t="s">
        <v>78</v>
      </c>
      <c r="AW230" s="12" t="s">
        <v>33</v>
      </c>
      <c r="AX230" s="12" t="s">
        <v>69</v>
      </c>
      <c r="AY230" s="219" t="s">
        <v>133</v>
      </c>
    </row>
    <row r="231" spans="2:65" s="13" customFormat="1" ht="12">
      <c r="B231" s="220"/>
      <c r="C231" s="221"/>
      <c r="D231" s="200" t="s">
        <v>141</v>
      </c>
      <c r="E231" s="222" t="s">
        <v>21</v>
      </c>
      <c r="F231" s="223" t="s">
        <v>147</v>
      </c>
      <c r="G231" s="221"/>
      <c r="H231" s="224">
        <v>222.75</v>
      </c>
      <c r="I231" s="225"/>
      <c r="J231" s="221"/>
      <c r="K231" s="221"/>
      <c r="L231" s="226"/>
      <c r="M231" s="227"/>
      <c r="N231" s="228"/>
      <c r="O231" s="228"/>
      <c r="P231" s="228"/>
      <c r="Q231" s="228"/>
      <c r="R231" s="228"/>
      <c r="S231" s="228"/>
      <c r="T231" s="229"/>
      <c r="AT231" s="230" t="s">
        <v>141</v>
      </c>
      <c r="AU231" s="230" t="s">
        <v>78</v>
      </c>
      <c r="AV231" s="13" t="s">
        <v>139</v>
      </c>
      <c r="AW231" s="13" t="s">
        <v>33</v>
      </c>
      <c r="AX231" s="13" t="s">
        <v>76</v>
      </c>
      <c r="AY231" s="230" t="s">
        <v>133</v>
      </c>
    </row>
    <row r="232" spans="2:65" s="1" customFormat="1" ht="16.5" customHeight="1">
      <c r="B232" s="39"/>
      <c r="C232" s="186" t="s">
        <v>394</v>
      </c>
      <c r="D232" s="186" t="s">
        <v>135</v>
      </c>
      <c r="E232" s="187" t="s">
        <v>395</v>
      </c>
      <c r="F232" s="188" t="s">
        <v>396</v>
      </c>
      <c r="G232" s="189" t="s">
        <v>191</v>
      </c>
      <c r="H232" s="190">
        <v>7796.25</v>
      </c>
      <c r="I232" s="191"/>
      <c r="J232" s="192">
        <f>ROUND(I232*H232,2)</f>
        <v>0</v>
      </c>
      <c r="K232" s="188" t="s">
        <v>21</v>
      </c>
      <c r="L232" s="59"/>
      <c r="M232" s="193" t="s">
        <v>21</v>
      </c>
      <c r="N232" s="194" t="s">
        <v>42</v>
      </c>
      <c r="O232" s="40"/>
      <c r="P232" s="195">
        <f>O232*H232</f>
        <v>0</v>
      </c>
      <c r="Q232" s="195">
        <v>0</v>
      </c>
      <c r="R232" s="195">
        <f>Q232*H232</f>
        <v>0</v>
      </c>
      <c r="S232" s="195">
        <v>0</v>
      </c>
      <c r="T232" s="196">
        <f>S232*H232</f>
        <v>0</v>
      </c>
      <c r="AR232" s="22" t="s">
        <v>139</v>
      </c>
      <c r="AT232" s="22" t="s">
        <v>135</v>
      </c>
      <c r="AU232" s="22" t="s">
        <v>78</v>
      </c>
      <c r="AY232" s="22" t="s">
        <v>133</v>
      </c>
      <c r="BE232" s="197">
        <f>IF(N232="základní",J232,0)</f>
        <v>0</v>
      </c>
      <c r="BF232" s="197">
        <f>IF(N232="snížená",J232,0)</f>
        <v>0</v>
      </c>
      <c r="BG232" s="197">
        <f>IF(N232="zákl. přenesená",J232,0)</f>
        <v>0</v>
      </c>
      <c r="BH232" s="197">
        <f>IF(N232="sníž. přenesená",J232,0)</f>
        <v>0</v>
      </c>
      <c r="BI232" s="197">
        <f>IF(N232="nulová",J232,0)</f>
        <v>0</v>
      </c>
      <c r="BJ232" s="22" t="s">
        <v>139</v>
      </c>
      <c r="BK232" s="197">
        <f>ROUND(I232*H232,2)</f>
        <v>0</v>
      </c>
      <c r="BL232" s="22" t="s">
        <v>139</v>
      </c>
      <c r="BM232" s="22" t="s">
        <v>397</v>
      </c>
    </row>
    <row r="233" spans="2:65" s="1" customFormat="1" ht="16.5" customHeight="1">
      <c r="B233" s="39"/>
      <c r="C233" s="186" t="s">
        <v>398</v>
      </c>
      <c r="D233" s="186" t="s">
        <v>135</v>
      </c>
      <c r="E233" s="187" t="s">
        <v>399</v>
      </c>
      <c r="F233" s="188" t="s">
        <v>400</v>
      </c>
      <c r="G233" s="189" t="s">
        <v>191</v>
      </c>
      <c r="H233" s="190">
        <v>222.75</v>
      </c>
      <c r="I233" s="191"/>
      <c r="J233" s="192">
        <f>ROUND(I233*H233,2)</f>
        <v>0</v>
      </c>
      <c r="K233" s="188" t="s">
        <v>21</v>
      </c>
      <c r="L233" s="59"/>
      <c r="M233" s="193" t="s">
        <v>21</v>
      </c>
      <c r="N233" s="194" t="s">
        <v>42</v>
      </c>
      <c r="O233" s="40"/>
      <c r="P233" s="195">
        <f>O233*H233</f>
        <v>0</v>
      </c>
      <c r="Q233" s="195">
        <v>0</v>
      </c>
      <c r="R233" s="195">
        <f>Q233*H233</f>
        <v>0</v>
      </c>
      <c r="S233" s="195">
        <v>0</v>
      </c>
      <c r="T233" s="196">
        <f>S233*H233</f>
        <v>0</v>
      </c>
      <c r="AR233" s="22" t="s">
        <v>139</v>
      </c>
      <c r="AT233" s="22" t="s">
        <v>135</v>
      </c>
      <c r="AU233" s="22" t="s">
        <v>78</v>
      </c>
      <c r="AY233" s="22" t="s">
        <v>133</v>
      </c>
      <c r="BE233" s="197">
        <f>IF(N233="základní",J233,0)</f>
        <v>0</v>
      </c>
      <c r="BF233" s="197">
        <f>IF(N233="snížená",J233,0)</f>
        <v>0</v>
      </c>
      <c r="BG233" s="197">
        <f>IF(N233="zákl. přenesená",J233,0)</f>
        <v>0</v>
      </c>
      <c r="BH233" s="197">
        <f>IF(N233="sníž. přenesená",J233,0)</f>
        <v>0</v>
      </c>
      <c r="BI233" s="197">
        <f>IF(N233="nulová",J233,0)</f>
        <v>0</v>
      </c>
      <c r="BJ233" s="22" t="s">
        <v>139</v>
      </c>
      <c r="BK233" s="197">
        <f>ROUND(I233*H233,2)</f>
        <v>0</v>
      </c>
      <c r="BL233" s="22" t="s">
        <v>139</v>
      </c>
      <c r="BM233" s="22" t="s">
        <v>401</v>
      </c>
    </row>
    <row r="234" spans="2:65" s="1" customFormat="1" ht="25.5" customHeight="1">
      <c r="B234" s="39"/>
      <c r="C234" s="186" t="s">
        <v>402</v>
      </c>
      <c r="D234" s="186" t="s">
        <v>135</v>
      </c>
      <c r="E234" s="187" t="s">
        <v>403</v>
      </c>
      <c r="F234" s="188" t="s">
        <v>404</v>
      </c>
      <c r="G234" s="189" t="s">
        <v>359</v>
      </c>
      <c r="H234" s="190">
        <v>1</v>
      </c>
      <c r="I234" s="191"/>
      <c r="J234" s="192">
        <f>ROUND(I234*H234,2)</f>
        <v>0</v>
      </c>
      <c r="K234" s="188" t="s">
        <v>21</v>
      </c>
      <c r="L234" s="59"/>
      <c r="M234" s="193" t="s">
        <v>21</v>
      </c>
      <c r="N234" s="194" t="s">
        <v>42</v>
      </c>
      <c r="O234" s="40"/>
      <c r="P234" s="195">
        <f>O234*H234</f>
        <v>0</v>
      </c>
      <c r="Q234" s="195">
        <v>1.6999999999999999E-3</v>
      </c>
      <c r="R234" s="195">
        <f>Q234*H234</f>
        <v>1.6999999999999999E-3</v>
      </c>
      <c r="S234" s="195">
        <v>0</v>
      </c>
      <c r="T234" s="196">
        <f>S234*H234</f>
        <v>0</v>
      </c>
      <c r="AR234" s="22" t="s">
        <v>139</v>
      </c>
      <c r="AT234" s="22" t="s">
        <v>135</v>
      </c>
      <c r="AU234" s="22" t="s">
        <v>78</v>
      </c>
      <c r="AY234" s="22" t="s">
        <v>133</v>
      </c>
      <c r="BE234" s="197">
        <f>IF(N234="základní",J234,0)</f>
        <v>0</v>
      </c>
      <c r="BF234" s="197">
        <f>IF(N234="snížená",J234,0)</f>
        <v>0</v>
      </c>
      <c r="BG234" s="197">
        <f>IF(N234="zákl. přenesená",J234,0)</f>
        <v>0</v>
      </c>
      <c r="BH234" s="197">
        <f>IF(N234="sníž. přenesená",J234,0)</f>
        <v>0</v>
      </c>
      <c r="BI234" s="197">
        <f>IF(N234="nulová",J234,0)</f>
        <v>0</v>
      </c>
      <c r="BJ234" s="22" t="s">
        <v>139</v>
      </c>
      <c r="BK234" s="197">
        <f>ROUND(I234*H234,2)</f>
        <v>0</v>
      </c>
      <c r="BL234" s="22" t="s">
        <v>139</v>
      </c>
      <c r="BM234" s="22" t="s">
        <v>405</v>
      </c>
    </row>
    <row r="235" spans="2:65" s="1" customFormat="1" ht="16.5" customHeight="1">
      <c r="B235" s="39"/>
      <c r="C235" s="186" t="s">
        <v>406</v>
      </c>
      <c r="D235" s="186" t="s">
        <v>135</v>
      </c>
      <c r="E235" s="187" t="s">
        <v>407</v>
      </c>
      <c r="F235" s="188" t="s">
        <v>408</v>
      </c>
      <c r="G235" s="189" t="s">
        <v>138</v>
      </c>
      <c r="H235" s="190">
        <v>1.728</v>
      </c>
      <c r="I235" s="191"/>
      <c r="J235" s="192">
        <f>ROUND(I235*H235,2)</f>
        <v>0</v>
      </c>
      <c r="K235" s="188" t="s">
        <v>21</v>
      </c>
      <c r="L235" s="59"/>
      <c r="M235" s="193" t="s">
        <v>21</v>
      </c>
      <c r="N235" s="194" t="s">
        <v>42</v>
      </c>
      <c r="O235" s="40"/>
      <c r="P235" s="195">
        <f>O235*H235</f>
        <v>0</v>
      </c>
      <c r="Q235" s="195">
        <v>0</v>
      </c>
      <c r="R235" s="195">
        <f>Q235*H235</f>
        <v>0</v>
      </c>
      <c r="S235" s="195">
        <v>1.671</v>
      </c>
      <c r="T235" s="196">
        <f>S235*H235</f>
        <v>2.8874879999999998</v>
      </c>
      <c r="AR235" s="22" t="s">
        <v>139</v>
      </c>
      <c r="AT235" s="22" t="s">
        <v>135</v>
      </c>
      <c r="AU235" s="22" t="s">
        <v>78</v>
      </c>
      <c r="AY235" s="22" t="s">
        <v>133</v>
      </c>
      <c r="BE235" s="197">
        <f>IF(N235="základní",J235,0)</f>
        <v>0</v>
      </c>
      <c r="BF235" s="197">
        <f>IF(N235="snížená",J235,0)</f>
        <v>0</v>
      </c>
      <c r="BG235" s="197">
        <f>IF(N235="zákl. přenesená",J235,0)</f>
        <v>0</v>
      </c>
      <c r="BH235" s="197">
        <f>IF(N235="sníž. přenesená",J235,0)</f>
        <v>0</v>
      </c>
      <c r="BI235" s="197">
        <f>IF(N235="nulová",J235,0)</f>
        <v>0</v>
      </c>
      <c r="BJ235" s="22" t="s">
        <v>139</v>
      </c>
      <c r="BK235" s="197">
        <f>ROUND(I235*H235,2)</f>
        <v>0</v>
      </c>
      <c r="BL235" s="22" t="s">
        <v>139</v>
      </c>
      <c r="BM235" s="22" t="s">
        <v>409</v>
      </c>
    </row>
    <row r="236" spans="2:65" s="12" customFormat="1" ht="12">
      <c r="B236" s="209"/>
      <c r="C236" s="210"/>
      <c r="D236" s="200" t="s">
        <v>141</v>
      </c>
      <c r="E236" s="211" t="s">
        <v>21</v>
      </c>
      <c r="F236" s="212" t="s">
        <v>199</v>
      </c>
      <c r="G236" s="210"/>
      <c r="H236" s="213">
        <v>1.728</v>
      </c>
      <c r="I236" s="214"/>
      <c r="J236" s="210"/>
      <c r="K236" s="210"/>
      <c r="L236" s="215"/>
      <c r="M236" s="216"/>
      <c r="N236" s="217"/>
      <c r="O236" s="217"/>
      <c r="P236" s="217"/>
      <c r="Q236" s="217"/>
      <c r="R236" s="217"/>
      <c r="S236" s="217"/>
      <c r="T236" s="218"/>
      <c r="AT236" s="219" t="s">
        <v>141</v>
      </c>
      <c r="AU236" s="219" t="s">
        <v>78</v>
      </c>
      <c r="AV236" s="12" t="s">
        <v>78</v>
      </c>
      <c r="AW236" s="12" t="s">
        <v>33</v>
      </c>
      <c r="AX236" s="12" t="s">
        <v>76</v>
      </c>
      <c r="AY236" s="219" t="s">
        <v>133</v>
      </c>
    </row>
    <row r="237" spans="2:65" s="1" customFormat="1" ht="16.5" customHeight="1">
      <c r="B237" s="39"/>
      <c r="C237" s="186" t="s">
        <v>410</v>
      </c>
      <c r="D237" s="186" t="s">
        <v>135</v>
      </c>
      <c r="E237" s="187" t="s">
        <v>411</v>
      </c>
      <c r="F237" s="188" t="s">
        <v>412</v>
      </c>
      <c r="G237" s="189" t="s">
        <v>217</v>
      </c>
      <c r="H237" s="190">
        <v>1.5</v>
      </c>
      <c r="I237" s="191"/>
      <c r="J237" s="192">
        <f>ROUND(I237*H237,2)</f>
        <v>0</v>
      </c>
      <c r="K237" s="188" t="s">
        <v>21</v>
      </c>
      <c r="L237" s="59"/>
      <c r="M237" s="193" t="s">
        <v>21</v>
      </c>
      <c r="N237" s="194" t="s">
        <v>42</v>
      </c>
      <c r="O237" s="40"/>
      <c r="P237" s="195">
        <f>O237*H237</f>
        <v>0</v>
      </c>
      <c r="Q237" s="195">
        <v>1.2199999999999999E-3</v>
      </c>
      <c r="R237" s="195">
        <f>Q237*H237</f>
        <v>1.83E-3</v>
      </c>
      <c r="S237" s="195">
        <v>7.0000000000000007E-2</v>
      </c>
      <c r="T237" s="196">
        <f>S237*H237</f>
        <v>0.10500000000000001</v>
      </c>
      <c r="AR237" s="22" t="s">
        <v>139</v>
      </c>
      <c r="AT237" s="22" t="s">
        <v>135</v>
      </c>
      <c r="AU237" s="22" t="s">
        <v>78</v>
      </c>
      <c r="AY237" s="22" t="s">
        <v>133</v>
      </c>
      <c r="BE237" s="197">
        <f>IF(N237="základní",J237,0)</f>
        <v>0</v>
      </c>
      <c r="BF237" s="197">
        <f>IF(N237="snížená",J237,0)</f>
        <v>0</v>
      </c>
      <c r="BG237" s="197">
        <f>IF(N237="zákl. přenesená",J237,0)</f>
        <v>0</v>
      </c>
      <c r="BH237" s="197">
        <f>IF(N237="sníž. přenesená",J237,0)</f>
        <v>0</v>
      </c>
      <c r="BI237" s="197">
        <f>IF(N237="nulová",J237,0)</f>
        <v>0</v>
      </c>
      <c r="BJ237" s="22" t="s">
        <v>139</v>
      </c>
      <c r="BK237" s="197">
        <f>ROUND(I237*H237,2)</f>
        <v>0</v>
      </c>
      <c r="BL237" s="22" t="s">
        <v>139</v>
      </c>
      <c r="BM237" s="22" t="s">
        <v>413</v>
      </c>
    </row>
    <row r="238" spans="2:65" s="12" customFormat="1" ht="12">
      <c r="B238" s="209"/>
      <c r="C238" s="210"/>
      <c r="D238" s="200" t="s">
        <v>141</v>
      </c>
      <c r="E238" s="211" t="s">
        <v>21</v>
      </c>
      <c r="F238" s="212" t="s">
        <v>414</v>
      </c>
      <c r="G238" s="210"/>
      <c r="H238" s="213">
        <v>1.5</v>
      </c>
      <c r="I238" s="214"/>
      <c r="J238" s="210"/>
      <c r="K238" s="210"/>
      <c r="L238" s="215"/>
      <c r="M238" s="216"/>
      <c r="N238" s="217"/>
      <c r="O238" s="217"/>
      <c r="P238" s="217"/>
      <c r="Q238" s="217"/>
      <c r="R238" s="217"/>
      <c r="S238" s="217"/>
      <c r="T238" s="218"/>
      <c r="AT238" s="219" t="s">
        <v>141</v>
      </c>
      <c r="AU238" s="219" t="s">
        <v>78</v>
      </c>
      <c r="AV238" s="12" t="s">
        <v>78</v>
      </c>
      <c r="AW238" s="12" t="s">
        <v>33</v>
      </c>
      <c r="AX238" s="12" t="s">
        <v>76</v>
      </c>
      <c r="AY238" s="219" t="s">
        <v>133</v>
      </c>
    </row>
    <row r="239" spans="2:65" s="1" customFormat="1" ht="25.5" customHeight="1">
      <c r="B239" s="39"/>
      <c r="C239" s="186" t="s">
        <v>415</v>
      </c>
      <c r="D239" s="186" t="s">
        <v>135</v>
      </c>
      <c r="E239" s="187" t="s">
        <v>416</v>
      </c>
      <c r="F239" s="188" t="s">
        <v>417</v>
      </c>
      <c r="G239" s="189" t="s">
        <v>191</v>
      </c>
      <c r="H239" s="190">
        <v>1075.93</v>
      </c>
      <c r="I239" s="191"/>
      <c r="J239" s="192">
        <f>ROUND(I239*H239,2)</f>
        <v>0</v>
      </c>
      <c r="K239" s="188" t="s">
        <v>21</v>
      </c>
      <c r="L239" s="59"/>
      <c r="M239" s="193" t="s">
        <v>21</v>
      </c>
      <c r="N239" s="194" t="s">
        <v>42</v>
      </c>
      <c r="O239" s="40"/>
      <c r="P239" s="195">
        <f>O239*H239</f>
        <v>0</v>
      </c>
      <c r="Q239" s="195">
        <v>0</v>
      </c>
      <c r="R239" s="195">
        <f>Q239*H239</f>
        <v>0</v>
      </c>
      <c r="S239" s="195">
        <v>0.01</v>
      </c>
      <c r="T239" s="196">
        <f>S239*H239</f>
        <v>10.759300000000001</v>
      </c>
      <c r="AR239" s="22" t="s">
        <v>139</v>
      </c>
      <c r="AT239" s="22" t="s">
        <v>135</v>
      </c>
      <c r="AU239" s="22" t="s">
        <v>78</v>
      </c>
      <c r="AY239" s="22" t="s">
        <v>133</v>
      </c>
      <c r="BE239" s="197">
        <f>IF(N239="základní",J239,0)</f>
        <v>0</v>
      </c>
      <c r="BF239" s="197">
        <f>IF(N239="snížená",J239,0)</f>
        <v>0</v>
      </c>
      <c r="BG239" s="197">
        <f>IF(N239="zákl. přenesená",J239,0)</f>
        <v>0</v>
      </c>
      <c r="BH239" s="197">
        <f>IF(N239="sníž. přenesená",J239,0)</f>
        <v>0</v>
      </c>
      <c r="BI239" s="197">
        <f>IF(N239="nulová",J239,0)</f>
        <v>0</v>
      </c>
      <c r="BJ239" s="22" t="s">
        <v>139</v>
      </c>
      <c r="BK239" s="197">
        <f>ROUND(I239*H239,2)</f>
        <v>0</v>
      </c>
      <c r="BL239" s="22" t="s">
        <v>139</v>
      </c>
      <c r="BM239" s="22" t="s">
        <v>418</v>
      </c>
    </row>
    <row r="240" spans="2:65" s="1" customFormat="1" ht="16.5" customHeight="1">
      <c r="B240" s="39"/>
      <c r="C240" s="186" t="s">
        <v>419</v>
      </c>
      <c r="D240" s="186" t="s">
        <v>135</v>
      </c>
      <c r="E240" s="187" t="s">
        <v>420</v>
      </c>
      <c r="F240" s="188" t="s">
        <v>421</v>
      </c>
      <c r="G240" s="189" t="s">
        <v>191</v>
      </c>
      <c r="H240" s="190">
        <v>6.63</v>
      </c>
      <c r="I240" s="191"/>
      <c r="J240" s="192">
        <f>ROUND(I240*H240,2)</f>
        <v>0</v>
      </c>
      <c r="K240" s="188" t="s">
        <v>21</v>
      </c>
      <c r="L240" s="59"/>
      <c r="M240" s="193" t="s">
        <v>21</v>
      </c>
      <c r="N240" s="194" t="s">
        <v>42</v>
      </c>
      <c r="O240" s="40"/>
      <c r="P240" s="195">
        <f>O240*H240</f>
        <v>0</v>
      </c>
      <c r="Q240" s="195">
        <v>0</v>
      </c>
      <c r="R240" s="195">
        <f>Q240*H240</f>
        <v>0</v>
      </c>
      <c r="S240" s="195">
        <v>0.05</v>
      </c>
      <c r="T240" s="196">
        <f>S240*H240</f>
        <v>0.33150000000000002</v>
      </c>
      <c r="AR240" s="22" t="s">
        <v>139</v>
      </c>
      <c r="AT240" s="22" t="s">
        <v>135</v>
      </c>
      <c r="AU240" s="22" t="s">
        <v>78</v>
      </c>
      <c r="AY240" s="22" t="s">
        <v>133</v>
      </c>
      <c r="BE240" s="197">
        <f>IF(N240="základní",J240,0)</f>
        <v>0</v>
      </c>
      <c r="BF240" s="197">
        <f>IF(N240="snížená",J240,0)</f>
        <v>0</v>
      </c>
      <c r="BG240" s="197">
        <f>IF(N240="zákl. přenesená",J240,0)</f>
        <v>0</v>
      </c>
      <c r="BH240" s="197">
        <f>IF(N240="sníž. přenesená",J240,0)</f>
        <v>0</v>
      </c>
      <c r="BI240" s="197">
        <f>IF(N240="nulová",J240,0)</f>
        <v>0</v>
      </c>
      <c r="BJ240" s="22" t="s">
        <v>139</v>
      </c>
      <c r="BK240" s="197">
        <f>ROUND(I240*H240,2)</f>
        <v>0</v>
      </c>
      <c r="BL240" s="22" t="s">
        <v>139</v>
      </c>
      <c r="BM240" s="22" t="s">
        <v>422</v>
      </c>
    </row>
    <row r="241" spans="2:65" s="11" customFormat="1" ht="12">
      <c r="B241" s="198"/>
      <c r="C241" s="199"/>
      <c r="D241" s="200" t="s">
        <v>141</v>
      </c>
      <c r="E241" s="201" t="s">
        <v>21</v>
      </c>
      <c r="F241" s="202" t="s">
        <v>423</v>
      </c>
      <c r="G241" s="199"/>
      <c r="H241" s="201" t="s">
        <v>21</v>
      </c>
      <c r="I241" s="203"/>
      <c r="J241" s="199"/>
      <c r="K241" s="199"/>
      <c r="L241" s="204"/>
      <c r="M241" s="205"/>
      <c r="N241" s="206"/>
      <c r="O241" s="206"/>
      <c r="P241" s="206"/>
      <c r="Q241" s="206"/>
      <c r="R241" s="206"/>
      <c r="S241" s="206"/>
      <c r="T241" s="207"/>
      <c r="AT241" s="208" t="s">
        <v>141</v>
      </c>
      <c r="AU241" s="208" t="s">
        <v>78</v>
      </c>
      <c r="AV241" s="11" t="s">
        <v>76</v>
      </c>
      <c r="AW241" s="11" t="s">
        <v>33</v>
      </c>
      <c r="AX241" s="11" t="s">
        <v>69</v>
      </c>
      <c r="AY241" s="208" t="s">
        <v>133</v>
      </c>
    </row>
    <row r="242" spans="2:65" s="12" customFormat="1" ht="12">
      <c r="B242" s="209"/>
      <c r="C242" s="210"/>
      <c r="D242" s="200" t="s">
        <v>141</v>
      </c>
      <c r="E242" s="211" t="s">
        <v>21</v>
      </c>
      <c r="F242" s="212" t="s">
        <v>424</v>
      </c>
      <c r="G242" s="210"/>
      <c r="H242" s="213">
        <v>6.63</v>
      </c>
      <c r="I242" s="214"/>
      <c r="J242" s="210"/>
      <c r="K242" s="210"/>
      <c r="L242" s="215"/>
      <c r="M242" s="216"/>
      <c r="N242" s="217"/>
      <c r="O242" s="217"/>
      <c r="P242" s="217"/>
      <c r="Q242" s="217"/>
      <c r="R242" s="217"/>
      <c r="S242" s="217"/>
      <c r="T242" s="218"/>
      <c r="AT242" s="219" t="s">
        <v>141</v>
      </c>
      <c r="AU242" s="219" t="s">
        <v>78</v>
      </c>
      <c r="AV242" s="12" t="s">
        <v>78</v>
      </c>
      <c r="AW242" s="12" t="s">
        <v>33</v>
      </c>
      <c r="AX242" s="12" t="s">
        <v>76</v>
      </c>
      <c r="AY242" s="219" t="s">
        <v>133</v>
      </c>
    </row>
    <row r="243" spans="2:65" s="1" customFormat="1" ht="16.5" customHeight="1">
      <c r="B243" s="39"/>
      <c r="C243" s="186" t="s">
        <v>425</v>
      </c>
      <c r="D243" s="186" t="s">
        <v>135</v>
      </c>
      <c r="E243" s="187" t="s">
        <v>426</v>
      </c>
      <c r="F243" s="188" t="s">
        <v>427</v>
      </c>
      <c r="G243" s="189" t="s">
        <v>138</v>
      </c>
      <c r="H243" s="190">
        <v>0.96</v>
      </c>
      <c r="I243" s="191"/>
      <c r="J243" s="192">
        <f>ROUND(I243*H243,2)</f>
        <v>0</v>
      </c>
      <c r="K243" s="188" t="s">
        <v>21</v>
      </c>
      <c r="L243" s="59"/>
      <c r="M243" s="193" t="s">
        <v>21</v>
      </c>
      <c r="N243" s="194" t="s">
        <v>42</v>
      </c>
      <c r="O243" s="40"/>
      <c r="P243" s="195">
        <f>O243*H243</f>
        <v>0</v>
      </c>
      <c r="Q243" s="195">
        <v>0</v>
      </c>
      <c r="R243" s="195">
        <f>Q243*H243</f>
        <v>0</v>
      </c>
      <c r="S243" s="195">
        <v>2.004</v>
      </c>
      <c r="T243" s="196">
        <f>S243*H243</f>
        <v>1.92384</v>
      </c>
      <c r="AR243" s="22" t="s">
        <v>139</v>
      </c>
      <c r="AT243" s="22" t="s">
        <v>135</v>
      </c>
      <c r="AU243" s="22" t="s">
        <v>78</v>
      </c>
      <c r="AY243" s="22" t="s">
        <v>133</v>
      </c>
      <c r="BE243" s="197">
        <f>IF(N243="základní",J243,0)</f>
        <v>0</v>
      </c>
      <c r="BF243" s="197">
        <f>IF(N243="snížená",J243,0)</f>
        <v>0</v>
      </c>
      <c r="BG243" s="197">
        <f>IF(N243="zákl. přenesená",J243,0)</f>
        <v>0</v>
      </c>
      <c r="BH243" s="197">
        <f>IF(N243="sníž. přenesená",J243,0)</f>
        <v>0</v>
      </c>
      <c r="BI243" s="197">
        <f>IF(N243="nulová",J243,0)</f>
        <v>0</v>
      </c>
      <c r="BJ243" s="22" t="s">
        <v>139</v>
      </c>
      <c r="BK243" s="197">
        <f>ROUND(I243*H243,2)</f>
        <v>0</v>
      </c>
      <c r="BL243" s="22" t="s">
        <v>139</v>
      </c>
      <c r="BM243" s="22" t="s">
        <v>428</v>
      </c>
    </row>
    <row r="244" spans="2:65" s="11" customFormat="1" ht="12">
      <c r="B244" s="198"/>
      <c r="C244" s="199"/>
      <c r="D244" s="200" t="s">
        <v>141</v>
      </c>
      <c r="E244" s="201" t="s">
        <v>21</v>
      </c>
      <c r="F244" s="202" t="s">
        <v>429</v>
      </c>
      <c r="G244" s="199"/>
      <c r="H244" s="201" t="s">
        <v>21</v>
      </c>
      <c r="I244" s="203"/>
      <c r="J244" s="199"/>
      <c r="K244" s="199"/>
      <c r="L244" s="204"/>
      <c r="M244" s="205"/>
      <c r="N244" s="206"/>
      <c r="O244" s="206"/>
      <c r="P244" s="206"/>
      <c r="Q244" s="206"/>
      <c r="R244" s="206"/>
      <c r="S244" s="206"/>
      <c r="T244" s="207"/>
      <c r="AT244" s="208" t="s">
        <v>141</v>
      </c>
      <c r="AU244" s="208" t="s">
        <v>78</v>
      </c>
      <c r="AV244" s="11" t="s">
        <v>76</v>
      </c>
      <c r="AW244" s="11" t="s">
        <v>33</v>
      </c>
      <c r="AX244" s="11" t="s">
        <v>69</v>
      </c>
      <c r="AY244" s="208" t="s">
        <v>133</v>
      </c>
    </row>
    <row r="245" spans="2:65" s="12" customFormat="1" ht="12">
      <c r="B245" s="209"/>
      <c r="C245" s="210"/>
      <c r="D245" s="200" t="s">
        <v>141</v>
      </c>
      <c r="E245" s="211" t="s">
        <v>21</v>
      </c>
      <c r="F245" s="212" t="s">
        <v>430</v>
      </c>
      <c r="G245" s="210"/>
      <c r="H245" s="213">
        <v>0.96</v>
      </c>
      <c r="I245" s="214"/>
      <c r="J245" s="210"/>
      <c r="K245" s="210"/>
      <c r="L245" s="215"/>
      <c r="M245" s="216"/>
      <c r="N245" s="217"/>
      <c r="O245" s="217"/>
      <c r="P245" s="217"/>
      <c r="Q245" s="217"/>
      <c r="R245" s="217"/>
      <c r="S245" s="217"/>
      <c r="T245" s="218"/>
      <c r="AT245" s="219" t="s">
        <v>141</v>
      </c>
      <c r="AU245" s="219" t="s">
        <v>78</v>
      </c>
      <c r="AV245" s="12" t="s">
        <v>78</v>
      </c>
      <c r="AW245" s="12" t="s">
        <v>33</v>
      </c>
      <c r="AX245" s="12" t="s">
        <v>76</v>
      </c>
      <c r="AY245" s="219" t="s">
        <v>133</v>
      </c>
    </row>
    <row r="246" spans="2:65" s="1" customFormat="1" ht="25.5" customHeight="1">
      <c r="B246" s="39"/>
      <c r="C246" s="186" t="s">
        <v>431</v>
      </c>
      <c r="D246" s="186" t="s">
        <v>135</v>
      </c>
      <c r="E246" s="187" t="s">
        <v>432</v>
      </c>
      <c r="F246" s="188" t="s">
        <v>433</v>
      </c>
      <c r="G246" s="189" t="s">
        <v>138</v>
      </c>
      <c r="H246" s="190">
        <v>3.5249999999999999</v>
      </c>
      <c r="I246" s="191"/>
      <c r="J246" s="192">
        <f>ROUND(I246*H246,2)</f>
        <v>0</v>
      </c>
      <c r="K246" s="188" t="s">
        <v>21</v>
      </c>
      <c r="L246" s="59"/>
      <c r="M246" s="193" t="s">
        <v>21</v>
      </c>
      <c r="N246" s="194" t="s">
        <v>42</v>
      </c>
      <c r="O246" s="40"/>
      <c r="P246" s="195">
        <f>O246*H246</f>
        <v>0</v>
      </c>
      <c r="Q246" s="195">
        <v>1E-4</v>
      </c>
      <c r="R246" s="195">
        <f>Q246*H246</f>
        <v>3.525E-4</v>
      </c>
      <c r="S246" s="195">
        <v>2.41</v>
      </c>
      <c r="T246" s="196">
        <f>S246*H246</f>
        <v>8.4952500000000004</v>
      </c>
      <c r="AR246" s="22" t="s">
        <v>139</v>
      </c>
      <c r="AT246" s="22" t="s">
        <v>135</v>
      </c>
      <c r="AU246" s="22" t="s">
        <v>78</v>
      </c>
      <c r="AY246" s="22" t="s">
        <v>133</v>
      </c>
      <c r="BE246" s="197">
        <f>IF(N246="základní",J246,0)</f>
        <v>0</v>
      </c>
      <c r="BF246" s="197">
        <f>IF(N246="snížená",J246,0)</f>
        <v>0</v>
      </c>
      <c r="BG246" s="197">
        <f>IF(N246="zákl. přenesená",J246,0)</f>
        <v>0</v>
      </c>
      <c r="BH246" s="197">
        <f>IF(N246="sníž. přenesená",J246,0)</f>
        <v>0</v>
      </c>
      <c r="BI246" s="197">
        <f>IF(N246="nulová",J246,0)</f>
        <v>0</v>
      </c>
      <c r="BJ246" s="22" t="s">
        <v>139</v>
      </c>
      <c r="BK246" s="197">
        <f>ROUND(I246*H246,2)</f>
        <v>0</v>
      </c>
      <c r="BL246" s="22" t="s">
        <v>139</v>
      </c>
      <c r="BM246" s="22" t="s">
        <v>434</v>
      </c>
    </row>
    <row r="247" spans="2:65" s="11" customFormat="1" ht="12">
      <c r="B247" s="198"/>
      <c r="C247" s="199"/>
      <c r="D247" s="200" t="s">
        <v>141</v>
      </c>
      <c r="E247" s="201" t="s">
        <v>21</v>
      </c>
      <c r="F247" s="202" t="s">
        <v>435</v>
      </c>
      <c r="G247" s="199"/>
      <c r="H247" s="201" t="s">
        <v>21</v>
      </c>
      <c r="I247" s="203"/>
      <c r="J247" s="199"/>
      <c r="K247" s="199"/>
      <c r="L247" s="204"/>
      <c r="M247" s="205"/>
      <c r="N247" s="206"/>
      <c r="O247" s="206"/>
      <c r="P247" s="206"/>
      <c r="Q247" s="206"/>
      <c r="R247" s="206"/>
      <c r="S247" s="206"/>
      <c r="T247" s="207"/>
      <c r="AT247" s="208" t="s">
        <v>141</v>
      </c>
      <c r="AU247" s="208" t="s">
        <v>78</v>
      </c>
      <c r="AV247" s="11" t="s">
        <v>76</v>
      </c>
      <c r="AW247" s="11" t="s">
        <v>33</v>
      </c>
      <c r="AX247" s="11" t="s">
        <v>69</v>
      </c>
      <c r="AY247" s="208" t="s">
        <v>133</v>
      </c>
    </row>
    <row r="248" spans="2:65" s="12" customFormat="1" ht="12">
      <c r="B248" s="209"/>
      <c r="C248" s="210"/>
      <c r="D248" s="200" t="s">
        <v>141</v>
      </c>
      <c r="E248" s="211" t="s">
        <v>21</v>
      </c>
      <c r="F248" s="212" t="s">
        <v>436</v>
      </c>
      <c r="G248" s="210"/>
      <c r="H248" s="213">
        <v>3.5249999999999999</v>
      </c>
      <c r="I248" s="214"/>
      <c r="J248" s="210"/>
      <c r="K248" s="210"/>
      <c r="L248" s="215"/>
      <c r="M248" s="216"/>
      <c r="N248" s="217"/>
      <c r="O248" s="217"/>
      <c r="P248" s="217"/>
      <c r="Q248" s="217"/>
      <c r="R248" s="217"/>
      <c r="S248" s="217"/>
      <c r="T248" s="218"/>
      <c r="AT248" s="219" t="s">
        <v>141</v>
      </c>
      <c r="AU248" s="219" t="s">
        <v>78</v>
      </c>
      <c r="AV248" s="12" t="s">
        <v>78</v>
      </c>
      <c r="AW248" s="12" t="s">
        <v>33</v>
      </c>
      <c r="AX248" s="12" t="s">
        <v>76</v>
      </c>
      <c r="AY248" s="219" t="s">
        <v>133</v>
      </c>
    </row>
    <row r="249" spans="2:65" s="10" customFormat="1" ht="29.9" customHeight="1">
      <c r="B249" s="170"/>
      <c r="C249" s="171"/>
      <c r="D249" s="172" t="s">
        <v>68</v>
      </c>
      <c r="E249" s="184" t="s">
        <v>437</v>
      </c>
      <c r="F249" s="184" t="s">
        <v>438</v>
      </c>
      <c r="G249" s="171"/>
      <c r="H249" s="171"/>
      <c r="I249" s="174"/>
      <c r="J249" s="185">
        <f>BK249</f>
        <v>0</v>
      </c>
      <c r="K249" s="171"/>
      <c r="L249" s="176"/>
      <c r="M249" s="177"/>
      <c r="N249" s="178"/>
      <c r="O249" s="178"/>
      <c r="P249" s="179">
        <f>SUM(P250:P253)</f>
        <v>0</v>
      </c>
      <c r="Q249" s="178"/>
      <c r="R249" s="179">
        <f>SUM(R250:R253)</f>
        <v>0</v>
      </c>
      <c r="S249" s="178"/>
      <c r="T249" s="180">
        <f>SUM(T250:T253)</f>
        <v>0</v>
      </c>
      <c r="AR249" s="181" t="s">
        <v>76</v>
      </c>
      <c r="AT249" s="182" t="s">
        <v>68</v>
      </c>
      <c r="AU249" s="182" t="s">
        <v>76</v>
      </c>
      <c r="AY249" s="181" t="s">
        <v>133</v>
      </c>
      <c r="BK249" s="183">
        <f>SUM(BK250:BK253)</f>
        <v>0</v>
      </c>
    </row>
    <row r="250" spans="2:65" s="1" customFormat="1" ht="25.5" customHeight="1">
      <c r="B250" s="39"/>
      <c r="C250" s="186" t="s">
        <v>439</v>
      </c>
      <c r="D250" s="186" t="s">
        <v>135</v>
      </c>
      <c r="E250" s="187" t="s">
        <v>440</v>
      </c>
      <c r="F250" s="188" t="s">
        <v>441</v>
      </c>
      <c r="G250" s="189" t="s">
        <v>166</v>
      </c>
      <c r="H250" s="190">
        <v>31.507999999999999</v>
      </c>
      <c r="I250" s="191"/>
      <c r="J250" s="192">
        <f>ROUND(I250*H250,2)</f>
        <v>0</v>
      </c>
      <c r="K250" s="188" t="s">
        <v>21</v>
      </c>
      <c r="L250" s="59"/>
      <c r="M250" s="193" t="s">
        <v>21</v>
      </c>
      <c r="N250" s="194" t="s">
        <v>42</v>
      </c>
      <c r="O250" s="40"/>
      <c r="P250" s="195">
        <f>O250*H250</f>
        <v>0</v>
      </c>
      <c r="Q250" s="195">
        <v>0</v>
      </c>
      <c r="R250" s="195">
        <f>Q250*H250</f>
        <v>0</v>
      </c>
      <c r="S250" s="195">
        <v>0</v>
      </c>
      <c r="T250" s="196">
        <f>S250*H250</f>
        <v>0</v>
      </c>
      <c r="AR250" s="22" t="s">
        <v>139</v>
      </c>
      <c r="AT250" s="22" t="s">
        <v>135</v>
      </c>
      <c r="AU250" s="22" t="s">
        <v>78</v>
      </c>
      <c r="AY250" s="22" t="s">
        <v>133</v>
      </c>
      <c r="BE250" s="197">
        <f>IF(N250="základní",J250,0)</f>
        <v>0</v>
      </c>
      <c r="BF250" s="197">
        <f>IF(N250="snížená",J250,0)</f>
        <v>0</v>
      </c>
      <c r="BG250" s="197">
        <f>IF(N250="zákl. přenesená",J250,0)</f>
        <v>0</v>
      </c>
      <c r="BH250" s="197">
        <f>IF(N250="sníž. přenesená",J250,0)</f>
        <v>0</v>
      </c>
      <c r="BI250" s="197">
        <f>IF(N250="nulová",J250,0)</f>
        <v>0</v>
      </c>
      <c r="BJ250" s="22" t="s">
        <v>139</v>
      </c>
      <c r="BK250" s="197">
        <f>ROUND(I250*H250,2)</f>
        <v>0</v>
      </c>
      <c r="BL250" s="22" t="s">
        <v>139</v>
      </c>
      <c r="BM250" s="22" t="s">
        <v>442</v>
      </c>
    </row>
    <row r="251" spans="2:65" s="1" customFormat="1" ht="25.5" customHeight="1">
      <c r="B251" s="39"/>
      <c r="C251" s="186" t="s">
        <v>443</v>
      </c>
      <c r="D251" s="186" t="s">
        <v>135</v>
      </c>
      <c r="E251" s="187" t="s">
        <v>444</v>
      </c>
      <c r="F251" s="188" t="s">
        <v>445</v>
      </c>
      <c r="G251" s="189" t="s">
        <v>166</v>
      </c>
      <c r="H251" s="190">
        <v>472.62</v>
      </c>
      <c r="I251" s="191"/>
      <c r="J251" s="192">
        <f>ROUND(I251*H251,2)</f>
        <v>0</v>
      </c>
      <c r="K251" s="188" t="s">
        <v>21</v>
      </c>
      <c r="L251" s="59"/>
      <c r="M251" s="193" t="s">
        <v>21</v>
      </c>
      <c r="N251" s="194" t="s">
        <v>42</v>
      </c>
      <c r="O251" s="40"/>
      <c r="P251" s="195">
        <f>O251*H251</f>
        <v>0</v>
      </c>
      <c r="Q251" s="195">
        <v>0</v>
      </c>
      <c r="R251" s="195">
        <f>Q251*H251</f>
        <v>0</v>
      </c>
      <c r="S251" s="195">
        <v>0</v>
      </c>
      <c r="T251" s="196">
        <f>S251*H251</f>
        <v>0</v>
      </c>
      <c r="AR251" s="22" t="s">
        <v>139</v>
      </c>
      <c r="AT251" s="22" t="s">
        <v>135</v>
      </c>
      <c r="AU251" s="22" t="s">
        <v>78</v>
      </c>
      <c r="AY251" s="22" t="s">
        <v>133</v>
      </c>
      <c r="BE251" s="197">
        <f>IF(N251="základní",J251,0)</f>
        <v>0</v>
      </c>
      <c r="BF251" s="197">
        <f>IF(N251="snížená",J251,0)</f>
        <v>0</v>
      </c>
      <c r="BG251" s="197">
        <f>IF(N251="zákl. přenesená",J251,0)</f>
        <v>0</v>
      </c>
      <c r="BH251" s="197">
        <f>IF(N251="sníž. přenesená",J251,0)</f>
        <v>0</v>
      </c>
      <c r="BI251" s="197">
        <f>IF(N251="nulová",J251,0)</f>
        <v>0</v>
      </c>
      <c r="BJ251" s="22" t="s">
        <v>139</v>
      </c>
      <c r="BK251" s="197">
        <f>ROUND(I251*H251,2)</f>
        <v>0</v>
      </c>
      <c r="BL251" s="22" t="s">
        <v>139</v>
      </c>
      <c r="BM251" s="22" t="s">
        <v>446</v>
      </c>
    </row>
    <row r="252" spans="2:65" s="1" customFormat="1" ht="25.5" customHeight="1">
      <c r="B252" s="39"/>
      <c r="C252" s="186" t="s">
        <v>447</v>
      </c>
      <c r="D252" s="186" t="s">
        <v>135</v>
      </c>
      <c r="E252" s="187" t="s">
        <v>448</v>
      </c>
      <c r="F252" s="188" t="s">
        <v>449</v>
      </c>
      <c r="G252" s="189" t="s">
        <v>166</v>
      </c>
      <c r="H252" s="190">
        <v>31.507999999999999</v>
      </c>
      <c r="I252" s="191"/>
      <c r="J252" s="192">
        <f>ROUND(I252*H252,2)</f>
        <v>0</v>
      </c>
      <c r="K252" s="188" t="s">
        <v>21</v>
      </c>
      <c r="L252" s="59"/>
      <c r="M252" s="193" t="s">
        <v>21</v>
      </c>
      <c r="N252" s="194" t="s">
        <v>42</v>
      </c>
      <c r="O252" s="40"/>
      <c r="P252" s="195">
        <f>O252*H252</f>
        <v>0</v>
      </c>
      <c r="Q252" s="195">
        <v>0</v>
      </c>
      <c r="R252" s="195">
        <f>Q252*H252</f>
        <v>0</v>
      </c>
      <c r="S252" s="195">
        <v>0</v>
      </c>
      <c r="T252" s="196">
        <f>S252*H252</f>
        <v>0</v>
      </c>
      <c r="AR252" s="22" t="s">
        <v>139</v>
      </c>
      <c r="AT252" s="22" t="s">
        <v>135</v>
      </c>
      <c r="AU252" s="22" t="s">
        <v>78</v>
      </c>
      <c r="AY252" s="22" t="s">
        <v>133</v>
      </c>
      <c r="BE252" s="197">
        <f>IF(N252="základní",J252,0)</f>
        <v>0</v>
      </c>
      <c r="BF252" s="197">
        <f>IF(N252="snížená",J252,0)</f>
        <v>0</v>
      </c>
      <c r="BG252" s="197">
        <f>IF(N252="zákl. přenesená",J252,0)</f>
        <v>0</v>
      </c>
      <c r="BH252" s="197">
        <f>IF(N252="sníž. přenesená",J252,0)</f>
        <v>0</v>
      </c>
      <c r="BI252" s="197">
        <f>IF(N252="nulová",J252,0)</f>
        <v>0</v>
      </c>
      <c r="BJ252" s="22" t="s">
        <v>139</v>
      </c>
      <c r="BK252" s="197">
        <f>ROUND(I252*H252,2)</f>
        <v>0</v>
      </c>
      <c r="BL252" s="22" t="s">
        <v>139</v>
      </c>
      <c r="BM252" s="22" t="s">
        <v>450</v>
      </c>
    </row>
    <row r="253" spans="2:65" s="1" customFormat="1" ht="16.5" customHeight="1">
      <c r="B253" s="39"/>
      <c r="C253" s="186" t="s">
        <v>451</v>
      </c>
      <c r="D253" s="186" t="s">
        <v>135</v>
      </c>
      <c r="E253" s="187" t="s">
        <v>452</v>
      </c>
      <c r="F253" s="188" t="s">
        <v>453</v>
      </c>
      <c r="G253" s="189" t="s">
        <v>166</v>
      </c>
      <c r="H253" s="190">
        <v>31.507999999999999</v>
      </c>
      <c r="I253" s="191"/>
      <c r="J253" s="192">
        <f>ROUND(I253*H253,2)</f>
        <v>0</v>
      </c>
      <c r="K253" s="188" t="s">
        <v>21</v>
      </c>
      <c r="L253" s="59"/>
      <c r="M253" s="193" t="s">
        <v>21</v>
      </c>
      <c r="N253" s="194" t="s">
        <v>42</v>
      </c>
      <c r="O253" s="40"/>
      <c r="P253" s="195">
        <f>O253*H253</f>
        <v>0</v>
      </c>
      <c r="Q253" s="195">
        <v>0</v>
      </c>
      <c r="R253" s="195">
        <f>Q253*H253</f>
        <v>0</v>
      </c>
      <c r="S253" s="195">
        <v>0</v>
      </c>
      <c r="T253" s="196">
        <f>S253*H253</f>
        <v>0</v>
      </c>
      <c r="AR253" s="22" t="s">
        <v>139</v>
      </c>
      <c r="AT253" s="22" t="s">
        <v>135</v>
      </c>
      <c r="AU253" s="22" t="s">
        <v>78</v>
      </c>
      <c r="AY253" s="22" t="s">
        <v>133</v>
      </c>
      <c r="BE253" s="197">
        <f>IF(N253="základní",J253,0)</f>
        <v>0</v>
      </c>
      <c r="BF253" s="197">
        <f>IF(N253="snížená",J253,0)</f>
        <v>0</v>
      </c>
      <c r="BG253" s="197">
        <f>IF(N253="zákl. přenesená",J253,0)</f>
        <v>0</v>
      </c>
      <c r="BH253" s="197">
        <f>IF(N253="sníž. přenesená",J253,0)</f>
        <v>0</v>
      </c>
      <c r="BI253" s="197">
        <f>IF(N253="nulová",J253,0)</f>
        <v>0</v>
      </c>
      <c r="BJ253" s="22" t="s">
        <v>139</v>
      </c>
      <c r="BK253" s="197">
        <f>ROUND(I253*H253,2)</f>
        <v>0</v>
      </c>
      <c r="BL253" s="22" t="s">
        <v>139</v>
      </c>
      <c r="BM253" s="22" t="s">
        <v>454</v>
      </c>
    </row>
    <row r="254" spans="2:65" s="10" customFormat="1" ht="29.9" customHeight="1">
      <c r="B254" s="170"/>
      <c r="C254" s="171"/>
      <c r="D254" s="172" t="s">
        <v>68</v>
      </c>
      <c r="E254" s="184" t="s">
        <v>455</v>
      </c>
      <c r="F254" s="184" t="s">
        <v>456</v>
      </c>
      <c r="G254" s="171"/>
      <c r="H254" s="171"/>
      <c r="I254" s="174"/>
      <c r="J254" s="185">
        <f>BK254</f>
        <v>0</v>
      </c>
      <c r="K254" s="171"/>
      <c r="L254" s="176"/>
      <c r="M254" s="177"/>
      <c r="N254" s="178"/>
      <c r="O254" s="178"/>
      <c r="P254" s="179">
        <f>P255</f>
        <v>0</v>
      </c>
      <c r="Q254" s="178"/>
      <c r="R254" s="179">
        <f>R255</f>
        <v>0</v>
      </c>
      <c r="S254" s="178"/>
      <c r="T254" s="180">
        <f>T255</f>
        <v>0</v>
      </c>
      <c r="AR254" s="181" t="s">
        <v>76</v>
      </c>
      <c r="AT254" s="182" t="s">
        <v>68</v>
      </c>
      <c r="AU254" s="182" t="s">
        <v>76</v>
      </c>
      <c r="AY254" s="181" t="s">
        <v>133</v>
      </c>
      <c r="BK254" s="183">
        <f>BK255</f>
        <v>0</v>
      </c>
    </row>
    <row r="255" spans="2:65" s="1" customFormat="1" ht="16.5" customHeight="1">
      <c r="B255" s="39"/>
      <c r="C255" s="186" t="s">
        <v>457</v>
      </c>
      <c r="D255" s="186" t="s">
        <v>135</v>
      </c>
      <c r="E255" s="187" t="s">
        <v>458</v>
      </c>
      <c r="F255" s="188" t="s">
        <v>459</v>
      </c>
      <c r="G255" s="189" t="s">
        <v>166</v>
      </c>
      <c r="H255" s="190">
        <v>72.503</v>
      </c>
      <c r="I255" s="191"/>
      <c r="J255" s="192">
        <f>ROUND(I255*H255,2)</f>
        <v>0</v>
      </c>
      <c r="K255" s="188" t="s">
        <v>21</v>
      </c>
      <c r="L255" s="59"/>
      <c r="M255" s="193" t="s">
        <v>21</v>
      </c>
      <c r="N255" s="194" t="s">
        <v>42</v>
      </c>
      <c r="O255" s="40"/>
      <c r="P255" s="195">
        <f>O255*H255</f>
        <v>0</v>
      </c>
      <c r="Q255" s="195">
        <v>0</v>
      </c>
      <c r="R255" s="195">
        <f>Q255*H255</f>
        <v>0</v>
      </c>
      <c r="S255" s="195">
        <v>0</v>
      </c>
      <c r="T255" s="196">
        <f>S255*H255</f>
        <v>0</v>
      </c>
      <c r="AR255" s="22" t="s">
        <v>139</v>
      </c>
      <c r="AT255" s="22" t="s">
        <v>135</v>
      </c>
      <c r="AU255" s="22" t="s">
        <v>78</v>
      </c>
      <c r="AY255" s="22" t="s">
        <v>133</v>
      </c>
      <c r="BE255" s="197">
        <f>IF(N255="základní",J255,0)</f>
        <v>0</v>
      </c>
      <c r="BF255" s="197">
        <f>IF(N255="snížená",J255,0)</f>
        <v>0</v>
      </c>
      <c r="BG255" s="197">
        <f>IF(N255="zákl. přenesená",J255,0)</f>
        <v>0</v>
      </c>
      <c r="BH255" s="197">
        <f>IF(N255="sníž. přenesená",J255,0)</f>
        <v>0</v>
      </c>
      <c r="BI255" s="197">
        <f>IF(N255="nulová",J255,0)</f>
        <v>0</v>
      </c>
      <c r="BJ255" s="22" t="s">
        <v>139</v>
      </c>
      <c r="BK255" s="197">
        <f>ROUND(I255*H255,2)</f>
        <v>0</v>
      </c>
      <c r="BL255" s="22" t="s">
        <v>139</v>
      </c>
      <c r="BM255" s="22" t="s">
        <v>460</v>
      </c>
    </row>
    <row r="256" spans="2:65" s="10" customFormat="1" ht="37.4" customHeight="1">
      <c r="B256" s="170"/>
      <c r="C256" s="171"/>
      <c r="D256" s="172" t="s">
        <v>68</v>
      </c>
      <c r="E256" s="173" t="s">
        <v>461</v>
      </c>
      <c r="F256" s="173" t="s">
        <v>462</v>
      </c>
      <c r="G256" s="171"/>
      <c r="H256" s="171"/>
      <c r="I256" s="174"/>
      <c r="J256" s="175">
        <f>BK256</f>
        <v>0</v>
      </c>
      <c r="K256" s="171"/>
      <c r="L256" s="176"/>
      <c r="M256" s="177"/>
      <c r="N256" s="178"/>
      <c r="O256" s="178"/>
      <c r="P256" s="179">
        <f>P257+P269+P281+P285+P288+P290+P326+P344+P352</f>
        <v>0</v>
      </c>
      <c r="Q256" s="178"/>
      <c r="R256" s="179">
        <f>R257+R269+R281+R285+R288+R290+R326+R344+R352</f>
        <v>9.2646762999999979</v>
      </c>
      <c r="S256" s="178"/>
      <c r="T256" s="180">
        <f>T257+T269+T281+T285+T288+T290+T326+T344+T352</f>
        <v>7.0054948000000001</v>
      </c>
      <c r="AR256" s="181" t="s">
        <v>78</v>
      </c>
      <c r="AT256" s="182" t="s">
        <v>68</v>
      </c>
      <c r="AU256" s="182" t="s">
        <v>69</v>
      </c>
      <c r="AY256" s="181" t="s">
        <v>133</v>
      </c>
      <c r="BK256" s="183">
        <f>BK257+BK269+BK281+BK285+BK288+BK290+BK326+BK344+BK352</f>
        <v>0</v>
      </c>
    </row>
    <row r="257" spans="2:65" s="10" customFormat="1" ht="19.899999999999999" customHeight="1">
      <c r="B257" s="170"/>
      <c r="C257" s="171"/>
      <c r="D257" s="172" t="s">
        <v>68</v>
      </c>
      <c r="E257" s="184" t="s">
        <v>463</v>
      </c>
      <c r="F257" s="184" t="s">
        <v>464</v>
      </c>
      <c r="G257" s="171"/>
      <c r="H257" s="171"/>
      <c r="I257" s="174"/>
      <c r="J257" s="185">
        <f>BK257</f>
        <v>0</v>
      </c>
      <c r="K257" s="171"/>
      <c r="L257" s="176"/>
      <c r="M257" s="177"/>
      <c r="N257" s="178"/>
      <c r="O257" s="178"/>
      <c r="P257" s="179">
        <f>SUM(P258:P268)</f>
        <v>0</v>
      </c>
      <c r="Q257" s="178"/>
      <c r="R257" s="179">
        <f>SUM(R258:R268)</f>
        <v>8.1260610999999994</v>
      </c>
      <c r="S257" s="178"/>
      <c r="T257" s="180">
        <f>SUM(T258:T268)</f>
        <v>6.5875000000000004</v>
      </c>
      <c r="AR257" s="181" t="s">
        <v>78</v>
      </c>
      <c r="AT257" s="182" t="s">
        <v>68</v>
      </c>
      <c r="AU257" s="182" t="s">
        <v>76</v>
      </c>
      <c r="AY257" s="181" t="s">
        <v>133</v>
      </c>
      <c r="BK257" s="183">
        <f>SUM(BK258:BK268)</f>
        <v>0</v>
      </c>
    </row>
    <row r="258" spans="2:65" s="1" customFormat="1" ht="16.5" customHeight="1">
      <c r="B258" s="39"/>
      <c r="C258" s="186" t="s">
        <v>465</v>
      </c>
      <c r="D258" s="186" t="s">
        <v>135</v>
      </c>
      <c r="E258" s="187" t="s">
        <v>466</v>
      </c>
      <c r="F258" s="188" t="s">
        <v>467</v>
      </c>
      <c r="G258" s="189" t="s">
        <v>191</v>
      </c>
      <c r="H258" s="190">
        <v>658.75</v>
      </c>
      <c r="I258" s="191"/>
      <c r="J258" s="192">
        <f>ROUND(I258*H258,2)</f>
        <v>0</v>
      </c>
      <c r="K258" s="188" t="s">
        <v>21</v>
      </c>
      <c r="L258" s="59"/>
      <c r="M258" s="193" t="s">
        <v>21</v>
      </c>
      <c r="N258" s="194" t="s">
        <v>42</v>
      </c>
      <c r="O258" s="40"/>
      <c r="P258" s="195">
        <f>O258*H258</f>
        <v>0</v>
      </c>
      <c r="Q258" s="195">
        <v>0</v>
      </c>
      <c r="R258" s="195">
        <f>Q258*H258</f>
        <v>0</v>
      </c>
      <c r="S258" s="195">
        <v>0.01</v>
      </c>
      <c r="T258" s="196">
        <f>S258*H258</f>
        <v>6.5875000000000004</v>
      </c>
      <c r="AR258" s="22" t="s">
        <v>139</v>
      </c>
      <c r="AT258" s="22" t="s">
        <v>135</v>
      </c>
      <c r="AU258" s="22" t="s">
        <v>78</v>
      </c>
      <c r="AY258" s="22" t="s">
        <v>133</v>
      </c>
      <c r="BE258" s="197">
        <f>IF(N258="základní",J258,0)</f>
        <v>0</v>
      </c>
      <c r="BF258" s="197">
        <f>IF(N258="snížená",J258,0)</f>
        <v>0</v>
      </c>
      <c r="BG258" s="197">
        <f>IF(N258="zákl. přenesená",J258,0)</f>
        <v>0</v>
      </c>
      <c r="BH258" s="197">
        <f>IF(N258="sníž. přenesená",J258,0)</f>
        <v>0</v>
      </c>
      <c r="BI258" s="197">
        <f>IF(N258="nulová",J258,0)</f>
        <v>0</v>
      </c>
      <c r="BJ258" s="22" t="s">
        <v>139</v>
      </c>
      <c r="BK258" s="197">
        <f>ROUND(I258*H258,2)</f>
        <v>0</v>
      </c>
      <c r="BL258" s="22" t="s">
        <v>139</v>
      </c>
      <c r="BM258" s="22" t="s">
        <v>468</v>
      </c>
    </row>
    <row r="259" spans="2:65" s="1" customFormat="1" ht="25.5" customHeight="1">
      <c r="B259" s="39"/>
      <c r="C259" s="186" t="s">
        <v>469</v>
      </c>
      <c r="D259" s="186" t="s">
        <v>135</v>
      </c>
      <c r="E259" s="187" t="s">
        <v>470</v>
      </c>
      <c r="F259" s="188" t="s">
        <v>471</v>
      </c>
      <c r="G259" s="189" t="s">
        <v>191</v>
      </c>
      <c r="H259" s="190">
        <v>658.75</v>
      </c>
      <c r="I259" s="191"/>
      <c r="J259" s="192">
        <f>ROUND(I259*H259,2)</f>
        <v>0</v>
      </c>
      <c r="K259" s="188" t="s">
        <v>21</v>
      </c>
      <c r="L259" s="59"/>
      <c r="M259" s="193" t="s">
        <v>21</v>
      </c>
      <c r="N259" s="194" t="s">
        <v>42</v>
      </c>
      <c r="O259" s="40"/>
      <c r="P259" s="195">
        <f>O259*H259</f>
        <v>0</v>
      </c>
      <c r="Q259" s="195">
        <v>0</v>
      </c>
      <c r="R259" s="195">
        <f>Q259*H259</f>
        <v>0</v>
      </c>
      <c r="S259" s="195">
        <v>0</v>
      </c>
      <c r="T259" s="196">
        <f>S259*H259</f>
        <v>0</v>
      </c>
      <c r="AR259" s="22" t="s">
        <v>224</v>
      </c>
      <c r="AT259" s="22" t="s">
        <v>135</v>
      </c>
      <c r="AU259" s="22" t="s">
        <v>78</v>
      </c>
      <c r="AY259" s="22" t="s">
        <v>133</v>
      </c>
      <c r="BE259" s="197">
        <f>IF(N259="základní",J259,0)</f>
        <v>0</v>
      </c>
      <c r="BF259" s="197">
        <f>IF(N259="snížená",J259,0)</f>
        <v>0</v>
      </c>
      <c r="BG259" s="197">
        <f>IF(N259="zákl. přenesená",J259,0)</f>
        <v>0</v>
      </c>
      <c r="BH259" s="197">
        <f>IF(N259="sníž. přenesená",J259,0)</f>
        <v>0</v>
      </c>
      <c r="BI259" s="197">
        <f>IF(N259="nulová",J259,0)</f>
        <v>0</v>
      </c>
      <c r="BJ259" s="22" t="s">
        <v>139</v>
      </c>
      <c r="BK259" s="197">
        <f>ROUND(I259*H259,2)</f>
        <v>0</v>
      </c>
      <c r="BL259" s="22" t="s">
        <v>224</v>
      </c>
      <c r="BM259" s="22" t="s">
        <v>472</v>
      </c>
    </row>
    <row r="260" spans="2:65" s="11" customFormat="1" ht="12">
      <c r="B260" s="198"/>
      <c r="C260" s="199"/>
      <c r="D260" s="200" t="s">
        <v>141</v>
      </c>
      <c r="E260" s="201" t="s">
        <v>21</v>
      </c>
      <c r="F260" s="202" t="s">
        <v>473</v>
      </c>
      <c r="G260" s="199"/>
      <c r="H260" s="201" t="s">
        <v>21</v>
      </c>
      <c r="I260" s="203"/>
      <c r="J260" s="199"/>
      <c r="K260" s="199"/>
      <c r="L260" s="204"/>
      <c r="M260" s="205"/>
      <c r="N260" s="206"/>
      <c r="O260" s="206"/>
      <c r="P260" s="206"/>
      <c r="Q260" s="206"/>
      <c r="R260" s="206"/>
      <c r="S260" s="206"/>
      <c r="T260" s="207"/>
      <c r="AT260" s="208" t="s">
        <v>141</v>
      </c>
      <c r="AU260" s="208" t="s">
        <v>78</v>
      </c>
      <c r="AV260" s="11" t="s">
        <v>76</v>
      </c>
      <c r="AW260" s="11" t="s">
        <v>33</v>
      </c>
      <c r="AX260" s="11" t="s">
        <v>69</v>
      </c>
      <c r="AY260" s="208" t="s">
        <v>133</v>
      </c>
    </row>
    <row r="261" spans="2:65" s="12" customFormat="1" ht="12">
      <c r="B261" s="209"/>
      <c r="C261" s="210"/>
      <c r="D261" s="200" t="s">
        <v>141</v>
      </c>
      <c r="E261" s="211" t="s">
        <v>21</v>
      </c>
      <c r="F261" s="212" t="s">
        <v>474</v>
      </c>
      <c r="G261" s="210"/>
      <c r="H261" s="213">
        <v>658.75</v>
      </c>
      <c r="I261" s="214"/>
      <c r="J261" s="210"/>
      <c r="K261" s="210"/>
      <c r="L261" s="215"/>
      <c r="M261" s="216"/>
      <c r="N261" s="217"/>
      <c r="O261" s="217"/>
      <c r="P261" s="217"/>
      <c r="Q261" s="217"/>
      <c r="R261" s="217"/>
      <c r="S261" s="217"/>
      <c r="T261" s="218"/>
      <c r="AT261" s="219" t="s">
        <v>141</v>
      </c>
      <c r="AU261" s="219" t="s">
        <v>78</v>
      </c>
      <c r="AV261" s="12" t="s">
        <v>78</v>
      </c>
      <c r="AW261" s="12" t="s">
        <v>33</v>
      </c>
      <c r="AX261" s="12" t="s">
        <v>69</v>
      </c>
      <c r="AY261" s="219" t="s">
        <v>133</v>
      </c>
    </row>
    <row r="262" spans="2:65" s="13" customFormat="1" ht="12">
      <c r="B262" s="220"/>
      <c r="C262" s="221"/>
      <c r="D262" s="200" t="s">
        <v>141</v>
      </c>
      <c r="E262" s="222" t="s">
        <v>21</v>
      </c>
      <c r="F262" s="223" t="s">
        <v>147</v>
      </c>
      <c r="G262" s="221"/>
      <c r="H262" s="224">
        <v>658.75</v>
      </c>
      <c r="I262" s="225"/>
      <c r="J262" s="221"/>
      <c r="K262" s="221"/>
      <c r="L262" s="226"/>
      <c r="M262" s="227"/>
      <c r="N262" s="228"/>
      <c r="O262" s="228"/>
      <c r="P262" s="228"/>
      <c r="Q262" s="228"/>
      <c r="R262" s="228"/>
      <c r="S262" s="228"/>
      <c r="T262" s="229"/>
      <c r="AT262" s="230" t="s">
        <v>141</v>
      </c>
      <c r="AU262" s="230" t="s">
        <v>78</v>
      </c>
      <c r="AV262" s="13" t="s">
        <v>139</v>
      </c>
      <c r="AW262" s="13" t="s">
        <v>33</v>
      </c>
      <c r="AX262" s="13" t="s">
        <v>76</v>
      </c>
      <c r="AY262" s="230" t="s">
        <v>133</v>
      </c>
    </row>
    <row r="263" spans="2:65" s="1" customFormat="1" ht="16.5" customHeight="1">
      <c r="B263" s="39"/>
      <c r="C263" s="231" t="s">
        <v>475</v>
      </c>
      <c r="D263" s="231" t="s">
        <v>220</v>
      </c>
      <c r="E263" s="232" t="s">
        <v>476</v>
      </c>
      <c r="F263" s="233" t="s">
        <v>477</v>
      </c>
      <c r="G263" s="234" t="s">
        <v>166</v>
      </c>
      <c r="H263" s="235">
        <v>0.19800000000000001</v>
      </c>
      <c r="I263" s="236"/>
      <c r="J263" s="237">
        <f t="shared" ref="J263:J268" si="0">ROUND(I263*H263,2)</f>
        <v>0</v>
      </c>
      <c r="K263" s="233" t="s">
        <v>21</v>
      </c>
      <c r="L263" s="238"/>
      <c r="M263" s="239" t="s">
        <v>21</v>
      </c>
      <c r="N263" s="240" t="s">
        <v>42</v>
      </c>
      <c r="O263" s="40"/>
      <c r="P263" s="195">
        <f t="shared" ref="P263:P268" si="1">O263*H263</f>
        <v>0</v>
      </c>
      <c r="Q263" s="195">
        <v>1</v>
      </c>
      <c r="R263" s="195">
        <f t="shared" ref="R263:R268" si="2">Q263*H263</f>
        <v>0.19800000000000001</v>
      </c>
      <c r="S263" s="195">
        <v>0</v>
      </c>
      <c r="T263" s="196">
        <f t="shared" ref="T263:T268" si="3">S263*H263</f>
        <v>0</v>
      </c>
      <c r="AR263" s="22" t="s">
        <v>311</v>
      </c>
      <c r="AT263" s="22" t="s">
        <v>220</v>
      </c>
      <c r="AU263" s="22" t="s">
        <v>78</v>
      </c>
      <c r="AY263" s="22" t="s">
        <v>133</v>
      </c>
      <c r="BE263" s="197">
        <f t="shared" ref="BE263:BE268" si="4">IF(N263="základní",J263,0)</f>
        <v>0</v>
      </c>
      <c r="BF263" s="197">
        <f t="shared" ref="BF263:BF268" si="5">IF(N263="snížená",J263,0)</f>
        <v>0</v>
      </c>
      <c r="BG263" s="197">
        <f t="shared" ref="BG263:BG268" si="6">IF(N263="zákl. přenesená",J263,0)</f>
        <v>0</v>
      </c>
      <c r="BH263" s="197">
        <f t="shared" ref="BH263:BH268" si="7">IF(N263="sníž. přenesená",J263,0)</f>
        <v>0</v>
      </c>
      <c r="BI263" s="197">
        <f t="shared" ref="BI263:BI268" si="8">IF(N263="nulová",J263,0)</f>
        <v>0</v>
      </c>
      <c r="BJ263" s="22" t="s">
        <v>139</v>
      </c>
      <c r="BK263" s="197">
        <f t="shared" ref="BK263:BK268" si="9">ROUND(I263*H263,2)</f>
        <v>0</v>
      </c>
      <c r="BL263" s="22" t="s">
        <v>224</v>
      </c>
      <c r="BM263" s="22" t="s">
        <v>478</v>
      </c>
    </row>
    <row r="264" spans="2:65" s="1" customFormat="1" ht="25.5" customHeight="1">
      <c r="B264" s="39"/>
      <c r="C264" s="186" t="s">
        <v>479</v>
      </c>
      <c r="D264" s="186" t="s">
        <v>135</v>
      </c>
      <c r="E264" s="187" t="s">
        <v>480</v>
      </c>
      <c r="F264" s="188" t="s">
        <v>481</v>
      </c>
      <c r="G264" s="189" t="s">
        <v>191</v>
      </c>
      <c r="H264" s="190">
        <v>658.75</v>
      </c>
      <c r="I264" s="191"/>
      <c r="J264" s="192">
        <f t="shared" si="0"/>
        <v>0</v>
      </c>
      <c r="K264" s="188" t="s">
        <v>21</v>
      </c>
      <c r="L264" s="59"/>
      <c r="M264" s="193" t="s">
        <v>21</v>
      </c>
      <c r="N264" s="194" t="s">
        <v>42</v>
      </c>
      <c r="O264" s="40"/>
      <c r="P264" s="195">
        <f t="shared" si="1"/>
        <v>0</v>
      </c>
      <c r="Q264" s="195">
        <v>0</v>
      </c>
      <c r="R264" s="195">
        <f t="shared" si="2"/>
        <v>0</v>
      </c>
      <c r="S264" s="195">
        <v>0</v>
      </c>
      <c r="T264" s="196">
        <f t="shared" si="3"/>
        <v>0</v>
      </c>
      <c r="AR264" s="22" t="s">
        <v>224</v>
      </c>
      <c r="AT264" s="22" t="s">
        <v>135</v>
      </c>
      <c r="AU264" s="22" t="s">
        <v>78</v>
      </c>
      <c r="AY264" s="22" t="s">
        <v>133</v>
      </c>
      <c r="BE264" s="197">
        <f t="shared" si="4"/>
        <v>0</v>
      </c>
      <c r="BF264" s="197">
        <f t="shared" si="5"/>
        <v>0</v>
      </c>
      <c r="BG264" s="197">
        <f t="shared" si="6"/>
        <v>0</v>
      </c>
      <c r="BH264" s="197">
        <f t="shared" si="7"/>
        <v>0</v>
      </c>
      <c r="BI264" s="197">
        <f t="shared" si="8"/>
        <v>0</v>
      </c>
      <c r="BJ264" s="22" t="s">
        <v>139</v>
      </c>
      <c r="BK264" s="197">
        <f t="shared" si="9"/>
        <v>0</v>
      </c>
      <c r="BL264" s="22" t="s">
        <v>224</v>
      </c>
      <c r="BM264" s="22" t="s">
        <v>482</v>
      </c>
    </row>
    <row r="265" spans="2:65" s="1" customFormat="1" ht="16.5" customHeight="1">
      <c r="B265" s="39"/>
      <c r="C265" s="231" t="s">
        <v>483</v>
      </c>
      <c r="D265" s="231" t="s">
        <v>220</v>
      </c>
      <c r="E265" s="232" t="s">
        <v>484</v>
      </c>
      <c r="F265" s="233" t="s">
        <v>485</v>
      </c>
      <c r="G265" s="234" t="s">
        <v>191</v>
      </c>
      <c r="H265" s="235">
        <v>757.56299999999999</v>
      </c>
      <c r="I265" s="236"/>
      <c r="J265" s="237">
        <f t="shared" si="0"/>
        <v>0</v>
      </c>
      <c r="K265" s="233" t="s">
        <v>21</v>
      </c>
      <c r="L265" s="238"/>
      <c r="M265" s="239" t="s">
        <v>21</v>
      </c>
      <c r="N265" s="240" t="s">
        <v>42</v>
      </c>
      <c r="O265" s="40"/>
      <c r="P265" s="195">
        <f t="shared" si="1"/>
        <v>0</v>
      </c>
      <c r="Q265" s="195">
        <v>4.4999999999999997E-3</v>
      </c>
      <c r="R265" s="195">
        <f t="shared" si="2"/>
        <v>3.4090334999999996</v>
      </c>
      <c r="S265" s="195">
        <v>0</v>
      </c>
      <c r="T265" s="196">
        <f t="shared" si="3"/>
        <v>0</v>
      </c>
      <c r="AR265" s="22" t="s">
        <v>311</v>
      </c>
      <c r="AT265" s="22" t="s">
        <v>220</v>
      </c>
      <c r="AU265" s="22" t="s">
        <v>78</v>
      </c>
      <c r="AY265" s="22" t="s">
        <v>133</v>
      </c>
      <c r="BE265" s="197">
        <f t="shared" si="4"/>
        <v>0</v>
      </c>
      <c r="BF265" s="197">
        <f t="shared" si="5"/>
        <v>0</v>
      </c>
      <c r="BG265" s="197">
        <f t="shared" si="6"/>
        <v>0</v>
      </c>
      <c r="BH265" s="197">
        <f t="shared" si="7"/>
        <v>0</v>
      </c>
      <c r="BI265" s="197">
        <f t="shared" si="8"/>
        <v>0</v>
      </c>
      <c r="BJ265" s="22" t="s">
        <v>139</v>
      </c>
      <c r="BK265" s="197">
        <f t="shared" si="9"/>
        <v>0</v>
      </c>
      <c r="BL265" s="22" t="s">
        <v>224</v>
      </c>
      <c r="BM265" s="22" t="s">
        <v>486</v>
      </c>
    </row>
    <row r="266" spans="2:65" s="1" customFormat="1" ht="25.5" customHeight="1">
      <c r="B266" s="39"/>
      <c r="C266" s="186" t="s">
        <v>487</v>
      </c>
      <c r="D266" s="186" t="s">
        <v>135</v>
      </c>
      <c r="E266" s="187" t="s">
        <v>488</v>
      </c>
      <c r="F266" s="188" t="s">
        <v>489</v>
      </c>
      <c r="G266" s="189" t="s">
        <v>191</v>
      </c>
      <c r="H266" s="190">
        <v>658.75</v>
      </c>
      <c r="I266" s="191"/>
      <c r="J266" s="192">
        <f t="shared" si="0"/>
        <v>0</v>
      </c>
      <c r="K266" s="188" t="s">
        <v>21</v>
      </c>
      <c r="L266" s="59"/>
      <c r="M266" s="193" t="s">
        <v>21</v>
      </c>
      <c r="N266" s="194" t="s">
        <v>42</v>
      </c>
      <c r="O266" s="40"/>
      <c r="P266" s="195">
        <f t="shared" si="1"/>
        <v>0</v>
      </c>
      <c r="Q266" s="195">
        <v>8.8000000000000003E-4</v>
      </c>
      <c r="R266" s="195">
        <f t="shared" si="2"/>
        <v>0.57969999999999999</v>
      </c>
      <c r="S266" s="195">
        <v>0</v>
      </c>
      <c r="T266" s="196">
        <f t="shared" si="3"/>
        <v>0</v>
      </c>
      <c r="AR266" s="22" t="s">
        <v>224</v>
      </c>
      <c r="AT266" s="22" t="s">
        <v>135</v>
      </c>
      <c r="AU266" s="22" t="s">
        <v>78</v>
      </c>
      <c r="AY266" s="22" t="s">
        <v>133</v>
      </c>
      <c r="BE266" s="197">
        <f t="shared" si="4"/>
        <v>0</v>
      </c>
      <c r="BF266" s="197">
        <f t="shared" si="5"/>
        <v>0</v>
      </c>
      <c r="BG266" s="197">
        <f t="shared" si="6"/>
        <v>0</v>
      </c>
      <c r="BH266" s="197">
        <f t="shared" si="7"/>
        <v>0</v>
      </c>
      <c r="BI266" s="197">
        <f t="shared" si="8"/>
        <v>0</v>
      </c>
      <c r="BJ266" s="22" t="s">
        <v>139</v>
      </c>
      <c r="BK266" s="197">
        <f t="shared" si="9"/>
        <v>0</v>
      </c>
      <c r="BL266" s="22" t="s">
        <v>224</v>
      </c>
      <c r="BM266" s="22" t="s">
        <v>490</v>
      </c>
    </row>
    <row r="267" spans="2:65" s="1" customFormat="1" ht="25.5" customHeight="1">
      <c r="B267" s="39"/>
      <c r="C267" s="231" t="s">
        <v>491</v>
      </c>
      <c r="D267" s="231" t="s">
        <v>220</v>
      </c>
      <c r="E267" s="232" t="s">
        <v>492</v>
      </c>
      <c r="F267" s="233" t="s">
        <v>493</v>
      </c>
      <c r="G267" s="234" t="s">
        <v>191</v>
      </c>
      <c r="H267" s="235">
        <v>757.56299999999999</v>
      </c>
      <c r="I267" s="236"/>
      <c r="J267" s="237">
        <f t="shared" si="0"/>
        <v>0</v>
      </c>
      <c r="K267" s="233" t="s">
        <v>21</v>
      </c>
      <c r="L267" s="238"/>
      <c r="M267" s="239" t="s">
        <v>21</v>
      </c>
      <c r="N267" s="240" t="s">
        <v>42</v>
      </c>
      <c r="O267" s="40"/>
      <c r="P267" s="195">
        <f t="shared" si="1"/>
        <v>0</v>
      </c>
      <c r="Q267" s="195">
        <v>5.1999999999999998E-3</v>
      </c>
      <c r="R267" s="195">
        <f t="shared" si="2"/>
        <v>3.9393275999999999</v>
      </c>
      <c r="S267" s="195">
        <v>0</v>
      </c>
      <c r="T267" s="196">
        <f t="shared" si="3"/>
        <v>0</v>
      </c>
      <c r="AR267" s="22" t="s">
        <v>311</v>
      </c>
      <c r="AT267" s="22" t="s">
        <v>220</v>
      </c>
      <c r="AU267" s="22" t="s">
        <v>78</v>
      </c>
      <c r="AY267" s="22" t="s">
        <v>133</v>
      </c>
      <c r="BE267" s="197">
        <f t="shared" si="4"/>
        <v>0</v>
      </c>
      <c r="BF267" s="197">
        <f t="shared" si="5"/>
        <v>0</v>
      </c>
      <c r="BG267" s="197">
        <f t="shared" si="6"/>
        <v>0</v>
      </c>
      <c r="BH267" s="197">
        <f t="shared" si="7"/>
        <v>0</v>
      </c>
      <c r="BI267" s="197">
        <f t="shared" si="8"/>
        <v>0</v>
      </c>
      <c r="BJ267" s="22" t="s">
        <v>139</v>
      </c>
      <c r="BK267" s="197">
        <f t="shared" si="9"/>
        <v>0</v>
      </c>
      <c r="BL267" s="22" t="s">
        <v>224</v>
      </c>
      <c r="BM267" s="22" t="s">
        <v>494</v>
      </c>
    </row>
    <row r="268" spans="2:65" s="1" customFormat="1" ht="16.5" customHeight="1">
      <c r="B268" s="39"/>
      <c r="C268" s="186" t="s">
        <v>495</v>
      </c>
      <c r="D268" s="186" t="s">
        <v>135</v>
      </c>
      <c r="E268" s="187" t="s">
        <v>496</v>
      </c>
      <c r="F268" s="188" t="s">
        <v>497</v>
      </c>
      <c r="G268" s="189" t="s">
        <v>166</v>
      </c>
      <c r="H268" s="190">
        <v>8.1259999999999994</v>
      </c>
      <c r="I268" s="191"/>
      <c r="J268" s="192">
        <f t="shared" si="0"/>
        <v>0</v>
      </c>
      <c r="K268" s="188" t="s">
        <v>21</v>
      </c>
      <c r="L268" s="59"/>
      <c r="M268" s="193" t="s">
        <v>21</v>
      </c>
      <c r="N268" s="194" t="s">
        <v>42</v>
      </c>
      <c r="O268" s="40"/>
      <c r="P268" s="195">
        <f t="shared" si="1"/>
        <v>0</v>
      </c>
      <c r="Q268" s="195">
        <v>0</v>
      </c>
      <c r="R268" s="195">
        <f t="shared" si="2"/>
        <v>0</v>
      </c>
      <c r="S268" s="195">
        <v>0</v>
      </c>
      <c r="T268" s="196">
        <f t="shared" si="3"/>
        <v>0</v>
      </c>
      <c r="AR268" s="22" t="s">
        <v>224</v>
      </c>
      <c r="AT268" s="22" t="s">
        <v>135</v>
      </c>
      <c r="AU268" s="22" t="s">
        <v>78</v>
      </c>
      <c r="AY268" s="22" t="s">
        <v>133</v>
      </c>
      <c r="BE268" s="197">
        <f t="shared" si="4"/>
        <v>0</v>
      </c>
      <c r="BF268" s="197">
        <f t="shared" si="5"/>
        <v>0</v>
      </c>
      <c r="BG268" s="197">
        <f t="shared" si="6"/>
        <v>0</v>
      </c>
      <c r="BH268" s="197">
        <f t="shared" si="7"/>
        <v>0</v>
      </c>
      <c r="BI268" s="197">
        <f t="shared" si="8"/>
        <v>0</v>
      </c>
      <c r="BJ268" s="22" t="s">
        <v>139</v>
      </c>
      <c r="BK268" s="197">
        <f t="shared" si="9"/>
        <v>0</v>
      </c>
      <c r="BL268" s="22" t="s">
        <v>224</v>
      </c>
      <c r="BM268" s="22" t="s">
        <v>498</v>
      </c>
    </row>
    <row r="269" spans="2:65" s="10" customFormat="1" ht="29.9" customHeight="1">
      <c r="B269" s="170"/>
      <c r="C269" s="171"/>
      <c r="D269" s="172" t="s">
        <v>68</v>
      </c>
      <c r="E269" s="184" t="s">
        <v>499</v>
      </c>
      <c r="F269" s="184" t="s">
        <v>500</v>
      </c>
      <c r="G269" s="171"/>
      <c r="H269" s="171"/>
      <c r="I269" s="174"/>
      <c r="J269" s="185">
        <f>BK269</f>
        <v>0</v>
      </c>
      <c r="K269" s="171"/>
      <c r="L269" s="176"/>
      <c r="M269" s="177"/>
      <c r="N269" s="178"/>
      <c r="O269" s="178"/>
      <c r="P269" s="179">
        <f>SUM(P270:P280)</f>
        <v>0</v>
      </c>
      <c r="Q269" s="178"/>
      <c r="R269" s="179">
        <f>SUM(R270:R280)</f>
        <v>5.0035200000000002E-2</v>
      </c>
      <c r="S269" s="178"/>
      <c r="T269" s="180">
        <f>SUM(T270:T280)</f>
        <v>0</v>
      </c>
      <c r="AR269" s="181" t="s">
        <v>78</v>
      </c>
      <c r="AT269" s="182" t="s">
        <v>68</v>
      </c>
      <c r="AU269" s="182" t="s">
        <v>76</v>
      </c>
      <c r="AY269" s="181" t="s">
        <v>133</v>
      </c>
      <c r="BK269" s="183">
        <f>SUM(BK270:BK280)</f>
        <v>0</v>
      </c>
    </row>
    <row r="270" spans="2:65" s="1" customFormat="1" ht="25.5" customHeight="1">
      <c r="B270" s="39"/>
      <c r="C270" s="186" t="s">
        <v>501</v>
      </c>
      <c r="D270" s="186" t="s">
        <v>135</v>
      </c>
      <c r="E270" s="187" t="s">
        <v>502</v>
      </c>
      <c r="F270" s="188" t="s">
        <v>503</v>
      </c>
      <c r="G270" s="189" t="s">
        <v>191</v>
      </c>
      <c r="H270" s="190">
        <v>1.44</v>
      </c>
      <c r="I270" s="191"/>
      <c r="J270" s="192">
        <f>ROUND(I270*H270,2)</f>
        <v>0</v>
      </c>
      <c r="K270" s="188" t="s">
        <v>21</v>
      </c>
      <c r="L270" s="59"/>
      <c r="M270" s="193" t="s">
        <v>21</v>
      </c>
      <c r="N270" s="194" t="s">
        <v>42</v>
      </c>
      <c r="O270" s="40"/>
      <c r="P270" s="195">
        <f>O270*H270</f>
        <v>0</v>
      </c>
      <c r="Q270" s="195">
        <v>1.16E-3</v>
      </c>
      <c r="R270" s="195">
        <f>Q270*H270</f>
        <v>1.6704000000000001E-3</v>
      </c>
      <c r="S270" s="195">
        <v>0</v>
      </c>
      <c r="T270" s="196">
        <f>S270*H270</f>
        <v>0</v>
      </c>
      <c r="AR270" s="22" t="s">
        <v>224</v>
      </c>
      <c r="AT270" s="22" t="s">
        <v>135</v>
      </c>
      <c r="AU270" s="22" t="s">
        <v>78</v>
      </c>
      <c r="AY270" s="22" t="s">
        <v>133</v>
      </c>
      <c r="BE270" s="197">
        <f>IF(N270="základní",J270,0)</f>
        <v>0</v>
      </c>
      <c r="BF270" s="197">
        <f>IF(N270="snížená",J270,0)</f>
        <v>0</v>
      </c>
      <c r="BG270" s="197">
        <f>IF(N270="zákl. přenesená",J270,0)</f>
        <v>0</v>
      </c>
      <c r="BH270" s="197">
        <f>IF(N270="sníž. přenesená",J270,0)</f>
        <v>0</v>
      </c>
      <c r="BI270" s="197">
        <f>IF(N270="nulová",J270,0)</f>
        <v>0</v>
      </c>
      <c r="BJ270" s="22" t="s">
        <v>139</v>
      </c>
      <c r="BK270" s="197">
        <f>ROUND(I270*H270,2)</f>
        <v>0</v>
      </c>
      <c r="BL270" s="22" t="s">
        <v>224</v>
      </c>
      <c r="BM270" s="22" t="s">
        <v>504</v>
      </c>
    </row>
    <row r="271" spans="2:65" s="11" customFormat="1" ht="12">
      <c r="B271" s="198"/>
      <c r="C271" s="199"/>
      <c r="D271" s="200" t="s">
        <v>141</v>
      </c>
      <c r="E271" s="201" t="s">
        <v>21</v>
      </c>
      <c r="F271" s="202" t="s">
        <v>205</v>
      </c>
      <c r="G271" s="199"/>
      <c r="H271" s="201" t="s">
        <v>21</v>
      </c>
      <c r="I271" s="203"/>
      <c r="J271" s="199"/>
      <c r="K271" s="199"/>
      <c r="L271" s="204"/>
      <c r="M271" s="205"/>
      <c r="N271" s="206"/>
      <c r="O271" s="206"/>
      <c r="P271" s="206"/>
      <c r="Q271" s="206"/>
      <c r="R271" s="206"/>
      <c r="S271" s="206"/>
      <c r="T271" s="207"/>
      <c r="AT271" s="208" t="s">
        <v>141</v>
      </c>
      <c r="AU271" s="208" t="s">
        <v>78</v>
      </c>
      <c r="AV271" s="11" t="s">
        <v>76</v>
      </c>
      <c r="AW271" s="11" t="s">
        <v>33</v>
      </c>
      <c r="AX271" s="11" t="s">
        <v>69</v>
      </c>
      <c r="AY271" s="208" t="s">
        <v>133</v>
      </c>
    </row>
    <row r="272" spans="2:65" s="12" customFormat="1" ht="12">
      <c r="B272" s="209"/>
      <c r="C272" s="210"/>
      <c r="D272" s="200" t="s">
        <v>141</v>
      </c>
      <c r="E272" s="211" t="s">
        <v>21</v>
      </c>
      <c r="F272" s="212" t="s">
        <v>206</v>
      </c>
      <c r="G272" s="210"/>
      <c r="H272" s="213">
        <v>1.44</v>
      </c>
      <c r="I272" s="214"/>
      <c r="J272" s="210"/>
      <c r="K272" s="210"/>
      <c r="L272" s="215"/>
      <c r="M272" s="216"/>
      <c r="N272" s="217"/>
      <c r="O272" s="217"/>
      <c r="P272" s="217"/>
      <c r="Q272" s="217"/>
      <c r="R272" s="217"/>
      <c r="S272" s="217"/>
      <c r="T272" s="218"/>
      <c r="AT272" s="219" t="s">
        <v>141</v>
      </c>
      <c r="AU272" s="219" t="s">
        <v>78</v>
      </c>
      <c r="AV272" s="12" t="s">
        <v>78</v>
      </c>
      <c r="AW272" s="12" t="s">
        <v>33</v>
      </c>
      <c r="AX272" s="12" t="s">
        <v>76</v>
      </c>
      <c r="AY272" s="219" t="s">
        <v>133</v>
      </c>
    </row>
    <row r="273" spans="2:65" s="1" customFormat="1" ht="16.5" customHeight="1">
      <c r="B273" s="39"/>
      <c r="C273" s="231" t="s">
        <v>505</v>
      </c>
      <c r="D273" s="231" t="s">
        <v>220</v>
      </c>
      <c r="E273" s="232" t="s">
        <v>506</v>
      </c>
      <c r="F273" s="233" t="s">
        <v>507</v>
      </c>
      <c r="G273" s="234" t="s">
        <v>191</v>
      </c>
      <c r="H273" s="235">
        <v>1.44</v>
      </c>
      <c r="I273" s="236"/>
      <c r="J273" s="237">
        <f>ROUND(I273*H273,2)</f>
        <v>0</v>
      </c>
      <c r="K273" s="233" t="s">
        <v>21</v>
      </c>
      <c r="L273" s="238"/>
      <c r="M273" s="239" t="s">
        <v>21</v>
      </c>
      <c r="N273" s="240" t="s">
        <v>42</v>
      </c>
      <c r="O273" s="40"/>
      <c r="P273" s="195">
        <f>O273*H273</f>
        <v>0</v>
      </c>
      <c r="Q273" s="195">
        <v>4.4999999999999997E-3</v>
      </c>
      <c r="R273" s="195">
        <f>Q273*H273</f>
        <v>6.4799999999999996E-3</v>
      </c>
      <c r="S273" s="195">
        <v>0</v>
      </c>
      <c r="T273" s="196">
        <f>S273*H273</f>
        <v>0</v>
      </c>
      <c r="AR273" s="22" t="s">
        <v>311</v>
      </c>
      <c r="AT273" s="22" t="s">
        <v>220</v>
      </c>
      <c r="AU273" s="22" t="s">
        <v>78</v>
      </c>
      <c r="AY273" s="22" t="s">
        <v>133</v>
      </c>
      <c r="BE273" s="197">
        <f>IF(N273="základní",J273,0)</f>
        <v>0</v>
      </c>
      <c r="BF273" s="197">
        <f>IF(N273="snížená",J273,0)</f>
        <v>0</v>
      </c>
      <c r="BG273" s="197">
        <f>IF(N273="zákl. přenesená",J273,0)</f>
        <v>0</v>
      </c>
      <c r="BH273" s="197">
        <f>IF(N273="sníž. přenesená",J273,0)</f>
        <v>0</v>
      </c>
      <c r="BI273" s="197">
        <f>IF(N273="nulová",J273,0)</f>
        <v>0</v>
      </c>
      <c r="BJ273" s="22" t="s">
        <v>139</v>
      </c>
      <c r="BK273" s="197">
        <f>ROUND(I273*H273,2)</f>
        <v>0</v>
      </c>
      <c r="BL273" s="22" t="s">
        <v>224</v>
      </c>
      <c r="BM273" s="22" t="s">
        <v>508</v>
      </c>
    </row>
    <row r="274" spans="2:65" s="1" customFormat="1" ht="25.5" customHeight="1">
      <c r="B274" s="39"/>
      <c r="C274" s="186" t="s">
        <v>509</v>
      </c>
      <c r="D274" s="186" t="s">
        <v>135</v>
      </c>
      <c r="E274" s="187" t="s">
        <v>510</v>
      </c>
      <c r="F274" s="188" t="s">
        <v>511</v>
      </c>
      <c r="G274" s="189" t="s">
        <v>191</v>
      </c>
      <c r="H274" s="190">
        <v>50.4</v>
      </c>
      <c r="I274" s="191"/>
      <c r="J274" s="192">
        <f>ROUND(I274*H274,2)</f>
        <v>0</v>
      </c>
      <c r="K274" s="188" t="s">
        <v>21</v>
      </c>
      <c r="L274" s="59"/>
      <c r="M274" s="193" t="s">
        <v>21</v>
      </c>
      <c r="N274" s="194" t="s">
        <v>42</v>
      </c>
      <c r="O274" s="40"/>
      <c r="P274" s="195">
        <f>O274*H274</f>
        <v>0</v>
      </c>
      <c r="Q274" s="195">
        <v>1E-4</v>
      </c>
      <c r="R274" s="195">
        <f>Q274*H274</f>
        <v>5.0400000000000002E-3</v>
      </c>
      <c r="S274" s="195">
        <v>0</v>
      </c>
      <c r="T274" s="196">
        <f>S274*H274</f>
        <v>0</v>
      </c>
      <c r="AR274" s="22" t="s">
        <v>224</v>
      </c>
      <c r="AT274" s="22" t="s">
        <v>135</v>
      </c>
      <c r="AU274" s="22" t="s">
        <v>78</v>
      </c>
      <c r="AY274" s="22" t="s">
        <v>133</v>
      </c>
      <c r="BE274" s="197">
        <f>IF(N274="základní",J274,0)</f>
        <v>0</v>
      </c>
      <c r="BF274" s="197">
        <f>IF(N274="snížená",J274,0)</f>
        <v>0</v>
      </c>
      <c r="BG274" s="197">
        <f>IF(N274="zákl. přenesená",J274,0)</f>
        <v>0</v>
      </c>
      <c r="BH274" s="197">
        <f>IF(N274="sníž. přenesená",J274,0)</f>
        <v>0</v>
      </c>
      <c r="BI274" s="197">
        <f>IF(N274="nulová",J274,0)</f>
        <v>0</v>
      </c>
      <c r="BJ274" s="22" t="s">
        <v>139</v>
      </c>
      <c r="BK274" s="197">
        <f>ROUND(I274*H274,2)</f>
        <v>0</v>
      </c>
      <c r="BL274" s="22" t="s">
        <v>224</v>
      </c>
      <c r="BM274" s="22" t="s">
        <v>512</v>
      </c>
    </row>
    <row r="275" spans="2:65" s="11" customFormat="1" ht="12">
      <c r="B275" s="198"/>
      <c r="C275" s="199"/>
      <c r="D275" s="200" t="s">
        <v>141</v>
      </c>
      <c r="E275" s="201" t="s">
        <v>21</v>
      </c>
      <c r="F275" s="202" t="s">
        <v>513</v>
      </c>
      <c r="G275" s="199"/>
      <c r="H275" s="201" t="s">
        <v>21</v>
      </c>
      <c r="I275" s="203"/>
      <c r="J275" s="199"/>
      <c r="K275" s="199"/>
      <c r="L275" s="204"/>
      <c r="M275" s="205"/>
      <c r="N275" s="206"/>
      <c r="O275" s="206"/>
      <c r="P275" s="206"/>
      <c r="Q275" s="206"/>
      <c r="R275" s="206"/>
      <c r="S275" s="206"/>
      <c r="T275" s="207"/>
      <c r="AT275" s="208" t="s">
        <v>141</v>
      </c>
      <c r="AU275" s="208" t="s">
        <v>78</v>
      </c>
      <c r="AV275" s="11" t="s">
        <v>76</v>
      </c>
      <c r="AW275" s="11" t="s">
        <v>33</v>
      </c>
      <c r="AX275" s="11" t="s">
        <v>69</v>
      </c>
      <c r="AY275" s="208" t="s">
        <v>133</v>
      </c>
    </row>
    <row r="276" spans="2:65" s="12" customFormat="1" ht="12">
      <c r="B276" s="209"/>
      <c r="C276" s="210"/>
      <c r="D276" s="200" t="s">
        <v>141</v>
      </c>
      <c r="E276" s="211" t="s">
        <v>21</v>
      </c>
      <c r="F276" s="212" t="s">
        <v>514</v>
      </c>
      <c r="G276" s="210"/>
      <c r="H276" s="213">
        <v>50.4</v>
      </c>
      <c r="I276" s="214"/>
      <c r="J276" s="210"/>
      <c r="K276" s="210"/>
      <c r="L276" s="215"/>
      <c r="M276" s="216"/>
      <c r="N276" s="217"/>
      <c r="O276" s="217"/>
      <c r="P276" s="217"/>
      <c r="Q276" s="217"/>
      <c r="R276" s="217"/>
      <c r="S276" s="217"/>
      <c r="T276" s="218"/>
      <c r="AT276" s="219" t="s">
        <v>141</v>
      </c>
      <c r="AU276" s="219" t="s">
        <v>78</v>
      </c>
      <c r="AV276" s="12" t="s">
        <v>78</v>
      </c>
      <c r="AW276" s="12" t="s">
        <v>33</v>
      </c>
      <c r="AX276" s="12" t="s">
        <v>76</v>
      </c>
      <c r="AY276" s="219" t="s">
        <v>133</v>
      </c>
    </row>
    <row r="277" spans="2:65" s="1" customFormat="1" ht="25.5" customHeight="1">
      <c r="B277" s="39"/>
      <c r="C277" s="231" t="s">
        <v>515</v>
      </c>
      <c r="D277" s="231" t="s">
        <v>220</v>
      </c>
      <c r="E277" s="232" t="s">
        <v>516</v>
      </c>
      <c r="F277" s="233" t="s">
        <v>517</v>
      </c>
      <c r="G277" s="234" t="s">
        <v>359</v>
      </c>
      <c r="H277" s="235">
        <v>257.04000000000002</v>
      </c>
      <c r="I277" s="236"/>
      <c r="J277" s="237">
        <f>ROUND(I277*H277,2)</f>
        <v>0</v>
      </c>
      <c r="K277" s="233" t="s">
        <v>21</v>
      </c>
      <c r="L277" s="238"/>
      <c r="M277" s="239" t="s">
        <v>21</v>
      </c>
      <c r="N277" s="240" t="s">
        <v>42</v>
      </c>
      <c r="O277" s="40"/>
      <c r="P277" s="195">
        <f>O277*H277</f>
        <v>0</v>
      </c>
      <c r="Q277" s="195">
        <v>1.2E-4</v>
      </c>
      <c r="R277" s="195">
        <f>Q277*H277</f>
        <v>3.0844800000000002E-2</v>
      </c>
      <c r="S277" s="195">
        <v>0</v>
      </c>
      <c r="T277" s="196">
        <f>S277*H277</f>
        <v>0</v>
      </c>
      <c r="AR277" s="22" t="s">
        <v>311</v>
      </c>
      <c r="AT277" s="22" t="s">
        <v>220</v>
      </c>
      <c r="AU277" s="22" t="s">
        <v>78</v>
      </c>
      <c r="AY277" s="22" t="s">
        <v>133</v>
      </c>
      <c r="BE277" s="197">
        <f>IF(N277="základní",J277,0)</f>
        <v>0</v>
      </c>
      <c r="BF277" s="197">
        <f>IF(N277="snížená",J277,0)</f>
        <v>0</v>
      </c>
      <c r="BG277" s="197">
        <f>IF(N277="zákl. přenesená",J277,0)</f>
        <v>0</v>
      </c>
      <c r="BH277" s="197">
        <f>IF(N277="sníž. přenesená",J277,0)</f>
        <v>0</v>
      </c>
      <c r="BI277" s="197">
        <f>IF(N277="nulová",J277,0)</f>
        <v>0</v>
      </c>
      <c r="BJ277" s="22" t="s">
        <v>139</v>
      </c>
      <c r="BK277" s="197">
        <f>ROUND(I277*H277,2)</f>
        <v>0</v>
      </c>
      <c r="BL277" s="22" t="s">
        <v>224</v>
      </c>
      <c r="BM277" s="22" t="s">
        <v>518</v>
      </c>
    </row>
    <row r="278" spans="2:65" s="1" customFormat="1" ht="16.5" customHeight="1">
      <c r="B278" s="39"/>
      <c r="C278" s="186" t="s">
        <v>519</v>
      </c>
      <c r="D278" s="186" t="s">
        <v>135</v>
      </c>
      <c r="E278" s="187" t="s">
        <v>520</v>
      </c>
      <c r="F278" s="188" t="s">
        <v>521</v>
      </c>
      <c r="G278" s="189" t="s">
        <v>359</v>
      </c>
      <c r="H278" s="190">
        <v>3</v>
      </c>
      <c r="I278" s="191"/>
      <c r="J278" s="192">
        <f>ROUND(I278*H278,2)</f>
        <v>0</v>
      </c>
      <c r="K278" s="188" t="s">
        <v>21</v>
      </c>
      <c r="L278" s="59"/>
      <c r="M278" s="193" t="s">
        <v>21</v>
      </c>
      <c r="N278" s="194" t="s">
        <v>42</v>
      </c>
      <c r="O278" s="40"/>
      <c r="P278" s="195">
        <f>O278*H278</f>
        <v>0</v>
      </c>
      <c r="Q278" s="195">
        <v>0</v>
      </c>
      <c r="R278" s="195">
        <f>Q278*H278</f>
        <v>0</v>
      </c>
      <c r="S278" s="195">
        <v>0</v>
      </c>
      <c r="T278" s="196">
        <f>S278*H278</f>
        <v>0</v>
      </c>
      <c r="AR278" s="22" t="s">
        <v>224</v>
      </c>
      <c r="AT278" s="22" t="s">
        <v>135</v>
      </c>
      <c r="AU278" s="22" t="s">
        <v>78</v>
      </c>
      <c r="AY278" s="22" t="s">
        <v>133</v>
      </c>
      <c r="BE278" s="197">
        <f>IF(N278="základní",J278,0)</f>
        <v>0</v>
      </c>
      <c r="BF278" s="197">
        <f>IF(N278="snížená",J278,0)</f>
        <v>0</v>
      </c>
      <c r="BG278" s="197">
        <f>IF(N278="zákl. přenesená",J278,0)</f>
        <v>0</v>
      </c>
      <c r="BH278" s="197">
        <f>IF(N278="sníž. přenesená",J278,0)</f>
        <v>0</v>
      </c>
      <c r="BI278" s="197">
        <f>IF(N278="nulová",J278,0)</f>
        <v>0</v>
      </c>
      <c r="BJ278" s="22" t="s">
        <v>139</v>
      </c>
      <c r="BK278" s="197">
        <f>ROUND(I278*H278,2)</f>
        <v>0</v>
      </c>
      <c r="BL278" s="22" t="s">
        <v>224</v>
      </c>
      <c r="BM278" s="22" t="s">
        <v>522</v>
      </c>
    </row>
    <row r="279" spans="2:65" s="1" customFormat="1" ht="16.5" customHeight="1">
      <c r="B279" s="39"/>
      <c r="C279" s="231" t="s">
        <v>523</v>
      </c>
      <c r="D279" s="231" t="s">
        <v>220</v>
      </c>
      <c r="E279" s="232" t="s">
        <v>524</v>
      </c>
      <c r="F279" s="233" t="s">
        <v>525</v>
      </c>
      <c r="G279" s="234" t="s">
        <v>359</v>
      </c>
      <c r="H279" s="235">
        <v>3</v>
      </c>
      <c r="I279" s="236"/>
      <c r="J279" s="237">
        <f>ROUND(I279*H279,2)</f>
        <v>0</v>
      </c>
      <c r="K279" s="233" t="s">
        <v>21</v>
      </c>
      <c r="L279" s="238"/>
      <c r="M279" s="239" t="s">
        <v>21</v>
      </c>
      <c r="N279" s="240" t="s">
        <v>42</v>
      </c>
      <c r="O279" s="40"/>
      <c r="P279" s="195">
        <f>O279*H279</f>
        <v>0</v>
      </c>
      <c r="Q279" s="195">
        <v>2E-3</v>
      </c>
      <c r="R279" s="195">
        <f>Q279*H279</f>
        <v>6.0000000000000001E-3</v>
      </c>
      <c r="S279" s="195">
        <v>0</v>
      </c>
      <c r="T279" s="196">
        <f>S279*H279</f>
        <v>0</v>
      </c>
      <c r="AR279" s="22" t="s">
        <v>311</v>
      </c>
      <c r="AT279" s="22" t="s">
        <v>220</v>
      </c>
      <c r="AU279" s="22" t="s">
        <v>78</v>
      </c>
      <c r="AY279" s="22" t="s">
        <v>133</v>
      </c>
      <c r="BE279" s="197">
        <f>IF(N279="základní",J279,0)</f>
        <v>0</v>
      </c>
      <c r="BF279" s="197">
        <f>IF(N279="snížená",J279,0)</f>
        <v>0</v>
      </c>
      <c r="BG279" s="197">
        <f>IF(N279="zákl. přenesená",J279,0)</f>
        <v>0</v>
      </c>
      <c r="BH279" s="197">
        <f>IF(N279="sníž. přenesená",J279,0)</f>
        <v>0</v>
      </c>
      <c r="BI279" s="197">
        <f>IF(N279="nulová",J279,0)</f>
        <v>0</v>
      </c>
      <c r="BJ279" s="22" t="s">
        <v>139</v>
      </c>
      <c r="BK279" s="197">
        <f>ROUND(I279*H279,2)</f>
        <v>0</v>
      </c>
      <c r="BL279" s="22" t="s">
        <v>224</v>
      </c>
      <c r="BM279" s="22" t="s">
        <v>526</v>
      </c>
    </row>
    <row r="280" spans="2:65" s="1" customFormat="1" ht="16.5" customHeight="1">
      <c r="B280" s="39"/>
      <c r="C280" s="186" t="s">
        <v>527</v>
      </c>
      <c r="D280" s="186" t="s">
        <v>135</v>
      </c>
      <c r="E280" s="187" t="s">
        <v>528</v>
      </c>
      <c r="F280" s="188" t="s">
        <v>529</v>
      </c>
      <c r="G280" s="189" t="s">
        <v>166</v>
      </c>
      <c r="H280" s="190">
        <v>0.05</v>
      </c>
      <c r="I280" s="191"/>
      <c r="J280" s="192">
        <f>ROUND(I280*H280,2)</f>
        <v>0</v>
      </c>
      <c r="K280" s="188" t="s">
        <v>21</v>
      </c>
      <c r="L280" s="59"/>
      <c r="M280" s="193" t="s">
        <v>21</v>
      </c>
      <c r="N280" s="194" t="s">
        <v>42</v>
      </c>
      <c r="O280" s="40"/>
      <c r="P280" s="195">
        <f>O280*H280</f>
        <v>0</v>
      </c>
      <c r="Q280" s="195">
        <v>0</v>
      </c>
      <c r="R280" s="195">
        <f>Q280*H280</f>
        <v>0</v>
      </c>
      <c r="S280" s="195">
        <v>0</v>
      </c>
      <c r="T280" s="196">
        <f>S280*H280</f>
        <v>0</v>
      </c>
      <c r="AR280" s="22" t="s">
        <v>224</v>
      </c>
      <c r="AT280" s="22" t="s">
        <v>135</v>
      </c>
      <c r="AU280" s="22" t="s">
        <v>78</v>
      </c>
      <c r="AY280" s="22" t="s">
        <v>133</v>
      </c>
      <c r="BE280" s="197">
        <f>IF(N280="základní",J280,0)</f>
        <v>0</v>
      </c>
      <c r="BF280" s="197">
        <f>IF(N280="snížená",J280,0)</f>
        <v>0</v>
      </c>
      <c r="BG280" s="197">
        <f>IF(N280="zákl. přenesená",J280,0)</f>
        <v>0</v>
      </c>
      <c r="BH280" s="197">
        <f>IF(N280="sníž. přenesená",J280,0)</f>
        <v>0</v>
      </c>
      <c r="BI280" s="197">
        <f>IF(N280="nulová",J280,0)</f>
        <v>0</v>
      </c>
      <c r="BJ280" s="22" t="s">
        <v>139</v>
      </c>
      <c r="BK280" s="197">
        <f>ROUND(I280*H280,2)</f>
        <v>0</v>
      </c>
      <c r="BL280" s="22" t="s">
        <v>224</v>
      </c>
      <c r="BM280" s="22" t="s">
        <v>530</v>
      </c>
    </row>
    <row r="281" spans="2:65" s="10" customFormat="1" ht="29.9" customHeight="1">
      <c r="B281" s="170"/>
      <c r="C281" s="171"/>
      <c r="D281" s="172" t="s">
        <v>68</v>
      </c>
      <c r="E281" s="184" t="s">
        <v>531</v>
      </c>
      <c r="F281" s="184" t="s">
        <v>532</v>
      </c>
      <c r="G281" s="171"/>
      <c r="H281" s="171"/>
      <c r="I281" s="174"/>
      <c r="J281" s="185">
        <f>BK281</f>
        <v>0</v>
      </c>
      <c r="K281" s="171"/>
      <c r="L281" s="176"/>
      <c r="M281" s="177"/>
      <c r="N281" s="178"/>
      <c r="O281" s="178"/>
      <c r="P281" s="179">
        <f>SUM(P282:P284)</f>
        <v>0</v>
      </c>
      <c r="Q281" s="178"/>
      <c r="R281" s="179">
        <f>SUM(R282:R284)</f>
        <v>6.7800000000000004E-3</v>
      </c>
      <c r="S281" s="178"/>
      <c r="T281" s="180">
        <f>SUM(T282:T284)</f>
        <v>0</v>
      </c>
      <c r="AR281" s="181" t="s">
        <v>78</v>
      </c>
      <c r="AT281" s="182" t="s">
        <v>68</v>
      </c>
      <c r="AU281" s="182" t="s">
        <v>76</v>
      </c>
      <c r="AY281" s="181" t="s">
        <v>133</v>
      </c>
      <c r="BK281" s="183">
        <f>SUM(BK282:BK284)</f>
        <v>0</v>
      </c>
    </row>
    <row r="282" spans="2:65" s="1" customFormat="1" ht="16.5" customHeight="1">
      <c r="B282" s="39"/>
      <c r="C282" s="186" t="s">
        <v>533</v>
      </c>
      <c r="D282" s="186" t="s">
        <v>135</v>
      </c>
      <c r="E282" s="187" t="s">
        <v>534</v>
      </c>
      <c r="F282" s="188" t="s">
        <v>535</v>
      </c>
      <c r="G282" s="189" t="s">
        <v>359</v>
      </c>
      <c r="H282" s="190">
        <v>2</v>
      </c>
      <c r="I282" s="191"/>
      <c r="J282" s="192">
        <f>ROUND(I282*H282,2)</f>
        <v>0</v>
      </c>
      <c r="K282" s="188" t="s">
        <v>21</v>
      </c>
      <c r="L282" s="59"/>
      <c r="M282" s="193" t="s">
        <v>21</v>
      </c>
      <c r="N282" s="194" t="s">
        <v>42</v>
      </c>
      <c r="O282" s="40"/>
      <c r="P282" s="195">
        <f>O282*H282</f>
        <v>0</v>
      </c>
      <c r="Q282" s="195">
        <v>2.6700000000000001E-3</v>
      </c>
      <c r="R282" s="195">
        <f>Q282*H282</f>
        <v>5.3400000000000001E-3</v>
      </c>
      <c r="S282" s="195">
        <v>0</v>
      </c>
      <c r="T282" s="196">
        <f>S282*H282</f>
        <v>0</v>
      </c>
      <c r="AR282" s="22" t="s">
        <v>224</v>
      </c>
      <c r="AT282" s="22" t="s">
        <v>135</v>
      </c>
      <c r="AU282" s="22" t="s">
        <v>78</v>
      </c>
      <c r="AY282" s="22" t="s">
        <v>133</v>
      </c>
      <c r="BE282" s="197">
        <f>IF(N282="základní",J282,0)</f>
        <v>0</v>
      </c>
      <c r="BF282" s="197">
        <f>IF(N282="snížená",J282,0)</f>
        <v>0</v>
      </c>
      <c r="BG282" s="197">
        <f>IF(N282="zákl. přenesená",J282,0)</f>
        <v>0</v>
      </c>
      <c r="BH282" s="197">
        <f>IF(N282="sníž. přenesená",J282,0)</f>
        <v>0</v>
      </c>
      <c r="BI282" s="197">
        <f>IF(N282="nulová",J282,0)</f>
        <v>0</v>
      </c>
      <c r="BJ282" s="22" t="s">
        <v>139</v>
      </c>
      <c r="BK282" s="197">
        <f>ROUND(I282*H282,2)</f>
        <v>0</v>
      </c>
      <c r="BL282" s="22" t="s">
        <v>224</v>
      </c>
      <c r="BM282" s="22" t="s">
        <v>536</v>
      </c>
    </row>
    <row r="283" spans="2:65" s="1" customFormat="1" ht="25.5" customHeight="1">
      <c r="B283" s="39"/>
      <c r="C283" s="186" t="s">
        <v>537</v>
      </c>
      <c r="D283" s="186" t="s">
        <v>135</v>
      </c>
      <c r="E283" s="187" t="s">
        <v>538</v>
      </c>
      <c r="F283" s="188" t="s">
        <v>539</v>
      </c>
      <c r="G283" s="189" t="s">
        <v>359</v>
      </c>
      <c r="H283" s="190">
        <v>9</v>
      </c>
      <c r="I283" s="191"/>
      <c r="J283" s="192">
        <f>ROUND(I283*H283,2)</f>
        <v>0</v>
      </c>
      <c r="K283" s="188" t="s">
        <v>21</v>
      </c>
      <c r="L283" s="59"/>
      <c r="M283" s="193" t="s">
        <v>21</v>
      </c>
      <c r="N283" s="194" t="s">
        <v>42</v>
      </c>
      <c r="O283" s="40"/>
      <c r="P283" s="195">
        <f>O283*H283</f>
        <v>0</v>
      </c>
      <c r="Q283" s="195">
        <v>1.6000000000000001E-4</v>
      </c>
      <c r="R283" s="195">
        <f>Q283*H283</f>
        <v>1.4400000000000001E-3</v>
      </c>
      <c r="S283" s="195">
        <v>0</v>
      </c>
      <c r="T283" s="196">
        <f>S283*H283</f>
        <v>0</v>
      </c>
      <c r="AR283" s="22" t="s">
        <v>224</v>
      </c>
      <c r="AT283" s="22" t="s">
        <v>135</v>
      </c>
      <c r="AU283" s="22" t="s">
        <v>78</v>
      </c>
      <c r="AY283" s="22" t="s">
        <v>133</v>
      </c>
      <c r="BE283" s="197">
        <f>IF(N283="základní",J283,0)</f>
        <v>0</v>
      </c>
      <c r="BF283" s="197">
        <f>IF(N283="snížená",J283,0)</f>
        <v>0</v>
      </c>
      <c r="BG283" s="197">
        <f>IF(N283="zákl. přenesená",J283,0)</f>
        <v>0</v>
      </c>
      <c r="BH283" s="197">
        <f>IF(N283="sníž. přenesená",J283,0)</f>
        <v>0</v>
      </c>
      <c r="BI283" s="197">
        <f>IF(N283="nulová",J283,0)</f>
        <v>0</v>
      </c>
      <c r="BJ283" s="22" t="s">
        <v>139</v>
      </c>
      <c r="BK283" s="197">
        <f>ROUND(I283*H283,2)</f>
        <v>0</v>
      </c>
      <c r="BL283" s="22" t="s">
        <v>224</v>
      </c>
      <c r="BM283" s="22" t="s">
        <v>540</v>
      </c>
    </row>
    <row r="284" spans="2:65" s="1" customFormat="1" ht="16.5" customHeight="1">
      <c r="B284" s="39"/>
      <c r="C284" s="186" t="s">
        <v>541</v>
      </c>
      <c r="D284" s="186" t="s">
        <v>135</v>
      </c>
      <c r="E284" s="187" t="s">
        <v>542</v>
      </c>
      <c r="F284" s="188" t="s">
        <v>543</v>
      </c>
      <c r="G284" s="189" t="s">
        <v>166</v>
      </c>
      <c r="H284" s="190">
        <v>7.0000000000000001E-3</v>
      </c>
      <c r="I284" s="191"/>
      <c r="J284" s="192">
        <f>ROUND(I284*H284,2)</f>
        <v>0</v>
      </c>
      <c r="K284" s="188" t="s">
        <v>21</v>
      </c>
      <c r="L284" s="59"/>
      <c r="M284" s="193" t="s">
        <v>21</v>
      </c>
      <c r="N284" s="194" t="s">
        <v>42</v>
      </c>
      <c r="O284" s="40"/>
      <c r="P284" s="195">
        <f>O284*H284</f>
        <v>0</v>
      </c>
      <c r="Q284" s="195">
        <v>0</v>
      </c>
      <c r="R284" s="195">
        <f>Q284*H284</f>
        <v>0</v>
      </c>
      <c r="S284" s="195">
        <v>0</v>
      </c>
      <c r="T284" s="196">
        <f>S284*H284</f>
        <v>0</v>
      </c>
      <c r="AR284" s="22" t="s">
        <v>224</v>
      </c>
      <c r="AT284" s="22" t="s">
        <v>135</v>
      </c>
      <c r="AU284" s="22" t="s">
        <v>78</v>
      </c>
      <c r="AY284" s="22" t="s">
        <v>133</v>
      </c>
      <c r="BE284" s="197">
        <f>IF(N284="základní",J284,0)</f>
        <v>0</v>
      </c>
      <c r="BF284" s="197">
        <f>IF(N284="snížená",J284,0)</f>
        <v>0</v>
      </c>
      <c r="BG284" s="197">
        <f>IF(N284="zákl. přenesená",J284,0)</f>
        <v>0</v>
      </c>
      <c r="BH284" s="197">
        <f>IF(N284="sníž. přenesená",J284,0)</f>
        <v>0</v>
      </c>
      <c r="BI284" s="197">
        <f>IF(N284="nulová",J284,0)</f>
        <v>0</v>
      </c>
      <c r="BJ284" s="22" t="s">
        <v>139</v>
      </c>
      <c r="BK284" s="197">
        <f>ROUND(I284*H284,2)</f>
        <v>0</v>
      </c>
      <c r="BL284" s="22" t="s">
        <v>224</v>
      </c>
      <c r="BM284" s="22" t="s">
        <v>544</v>
      </c>
    </row>
    <row r="285" spans="2:65" s="10" customFormat="1" ht="29.9" customHeight="1">
      <c r="B285" s="170"/>
      <c r="C285" s="171"/>
      <c r="D285" s="172" t="s">
        <v>68</v>
      </c>
      <c r="E285" s="184" t="s">
        <v>545</v>
      </c>
      <c r="F285" s="184" t="s">
        <v>546</v>
      </c>
      <c r="G285" s="171"/>
      <c r="H285" s="171"/>
      <c r="I285" s="174"/>
      <c r="J285" s="185">
        <f>BK285</f>
        <v>0</v>
      </c>
      <c r="K285" s="171"/>
      <c r="L285" s="176"/>
      <c r="M285" s="177"/>
      <c r="N285" s="178"/>
      <c r="O285" s="178"/>
      <c r="P285" s="179">
        <f>SUM(P286:P287)</f>
        <v>0</v>
      </c>
      <c r="Q285" s="178"/>
      <c r="R285" s="179">
        <f>SUM(R286:R287)</f>
        <v>0</v>
      </c>
      <c r="S285" s="178"/>
      <c r="T285" s="180">
        <f>SUM(T286:T287)</f>
        <v>0</v>
      </c>
      <c r="AR285" s="181" t="s">
        <v>78</v>
      </c>
      <c r="AT285" s="182" t="s">
        <v>68</v>
      </c>
      <c r="AU285" s="182" t="s">
        <v>76</v>
      </c>
      <c r="AY285" s="181" t="s">
        <v>133</v>
      </c>
      <c r="BK285" s="183">
        <f>SUM(BK286:BK287)</f>
        <v>0</v>
      </c>
    </row>
    <row r="286" spans="2:65" s="1" customFormat="1" ht="16.5" customHeight="1">
      <c r="B286" s="39"/>
      <c r="C286" s="186" t="s">
        <v>547</v>
      </c>
      <c r="D286" s="186" t="s">
        <v>135</v>
      </c>
      <c r="E286" s="187" t="s">
        <v>548</v>
      </c>
      <c r="F286" s="188" t="s">
        <v>549</v>
      </c>
      <c r="G286" s="189" t="s">
        <v>350</v>
      </c>
      <c r="H286" s="190">
        <v>1</v>
      </c>
      <c r="I286" s="191"/>
      <c r="J286" s="192">
        <f>ROUND(I286*H286,2)</f>
        <v>0</v>
      </c>
      <c r="K286" s="188" t="s">
        <v>21</v>
      </c>
      <c r="L286" s="59"/>
      <c r="M286" s="193" t="s">
        <v>21</v>
      </c>
      <c r="N286" s="194" t="s">
        <v>42</v>
      </c>
      <c r="O286" s="40"/>
      <c r="P286" s="195">
        <f>O286*H286</f>
        <v>0</v>
      </c>
      <c r="Q286" s="195">
        <v>0</v>
      </c>
      <c r="R286" s="195">
        <f>Q286*H286</f>
        <v>0</v>
      </c>
      <c r="S286" s="195">
        <v>0</v>
      </c>
      <c r="T286" s="196">
        <f>S286*H286</f>
        <v>0</v>
      </c>
      <c r="AR286" s="22" t="s">
        <v>224</v>
      </c>
      <c r="AT286" s="22" t="s">
        <v>135</v>
      </c>
      <c r="AU286" s="22" t="s">
        <v>78</v>
      </c>
      <c r="AY286" s="22" t="s">
        <v>133</v>
      </c>
      <c r="BE286" s="197">
        <f>IF(N286="základní",J286,0)</f>
        <v>0</v>
      </c>
      <c r="BF286" s="197">
        <f>IF(N286="snížená",J286,0)</f>
        <v>0</v>
      </c>
      <c r="BG286" s="197">
        <f>IF(N286="zákl. přenesená",J286,0)</f>
        <v>0</v>
      </c>
      <c r="BH286" s="197">
        <f>IF(N286="sníž. přenesená",J286,0)</f>
        <v>0</v>
      </c>
      <c r="BI286" s="197">
        <f>IF(N286="nulová",J286,0)</f>
        <v>0</v>
      </c>
      <c r="BJ286" s="22" t="s">
        <v>139</v>
      </c>
      <c r="BK286" s="197">
        <f>ROUND(I286*H286,2)</f>
        <v>0</v>
      </c>
      <c r="BL286" s="22" t="s">
        <v>224</v>
      </c>
      <c r="BM286" s="22" t="s">
        <v>550</v>
      </c>
    </row>
    <row r="287" spans="2:65" s="1" customFormat="1" ht="237.5">
      <c r="B287" s="39"/>
      <c r="C287" s="61"/>
      <c r="D287" s="200" t="s">
        <v>256</v>
      </c>
      <c r="E287" s="61"/>
      <c r="F287" s="241" t="s">
        <v>551</v>
      </c>
      <c r="G287" s="61"/>
      <c r="H287" s="61"/>
      <c r="I287" s="157"/>
      <c r="J287" s="61"/>
      <c r="K287" s="61"/>
      <c r="L287" s="59"/>
      <c r="M287" s="242"/>
      <c r="N287" s="40"/>
      <c r="O287" s="40"/>
      <c r="P287" s="40"/>
      <c r="Q287" s="40"/>
      <c r="R287" s="40"/>
      <c r="S287" s="40"/>
      <c r="T287" s="76"/>
      <c r="AT287" s="22" t="s">
        <v>256</v>
      </c>
      <c r="AU287" s="22" t="s">
        <v>78</v>
      </c>
    </row>
    <row r="288" spans="2:65" s="10" customFormat="1" ht="29.9" customHeight="1">
      <c r="B288" s="170"/>
      <c r="C288" s="171"/>
      <c r="D288" s="172" t="s">
        <v>68</v>
      </c>
      <c r="E288" s="184" t="s">
        <v>552</v>
      </c>
      <c r="F288" s="184" t="s">
        <v>546</v>
      </c>
      <c r="G288" s="171"/>
      <c r="H288" s="171"/>
      <c r="I288" s="174"/>
      <c r="J288" s="185">
        <f>BK288</f>
        <v>0</v>
      </c>
      <c r="K288" s="171"/>
      <c r="L288" s="176"/>
      <c r="M288" s="177"/>
      <c r="N288" s="178"/>
      <c r="O288" s="178"/>
      <c r="P288" s="179">
        <f>P289</f>
        <v>0</v>
      </c>
      <c r="Q288" s="178"/>
      <c r="R288" s="179">
        <f>R289</f>
        <v>0</v>
      </c>
      <c r="S288" s="178"/>
      <c r="T288" s="180">
        <f>T289</f>
        <v>0</v>
      </c>
      <c r="AR288" s="181" t="s">
        <v>78</v>
      </c>
      <c r="AT288" s="182" t="s">
        <v>68</v>
      </c>
      <c r="AU288" s="182" t="s">
        <v>76</v>
      </c>
      <c r="AY288" s="181" t="s">
        <v>133</v>
      </c>
      <c r="BK288" s="183">
        <f>BK289</f>
        <v>0</v>
      </c>
    </row>
    <row r="289" spans="2:65" s="1" customFormat="1" ht="16.5" customHeight="1">
      <c r="B289" s="39"/>
      <c r="C289" s="186" t="s">
        <v>553</v>
      </c>
      <c r="D289" s="186" t="s">
        <v>135</v>
      </c>
      <c r="E289" s="187" t="s">
        <v>554</v>
      </c>
      <c r="F289" s="188" t="s">
        <v>555</v>
      </c>
      <c r="G289" s="189" t="s">
        <v>359</v>
      </c>
      <c r="H289" s="190">
        <v>1</v>
      </c>
      <c r="I289" s="191"/>
      <c r="J289" s="192">
        <f>ROUND(I289*H289,2)</f>
        <v>0</v>
      </c>
      <c r="K289" s="188" t="s">
        <v>21</v>
      </c>
      <c r="L289" s="59"/>
      <c r="M289" s="193" t="s">
        <v>21</v>
      </c>
      <c r="N289" s="194" t="s">
        <v>42</v>
      </c>
      <c r="O289" s="40"/>
      <c r="P289" s="195">
        <f>O289*H289</f>
        <v>0</v>
      </c>
      <c r="Q289" s="195">
        <v>0</v>
      </c>
      <c r="R289" s="195">
        <f>Q289*H289</f>
        <v>0</v>
      </c>
      <c r="S289" s="195">
        <v>0</v>
      </c>
      <c r="T289" s="196">
        <f>S289*H289</f>
        <v>0</v>
      </c>
      <c r="AR289" s="22" t="s">
        <v>224</v>
      </c>
      <c r="AT289" s="22" t="s">
        <v>135</v>
      </c>
      <c r="AU289" s="22" t="s">
        <v>78</v>
      </c>
      <c r="AY289" s="22" t="s">
        <v>133</v>
      </c>
      <c r="BE289" s="197">
        <f>IF(N289="základní",J289,0)</f>
        <v>0</v>
      </c>
      <c r="BF289" s="197">
        <f>IF(N289="snížená",J289,0)</f>
        <v>0</v>
      </c>
      <c r="BG289" s="197">
        <f>IF(N289="zákl. přenesená",J289,0)</f>
        <v>0</v>
      </c>
      <c r="BH289" s="197">
        <f>IF(N289="sníž. přenesená",J289,0)</f>
        <v>0</v>
      </c>
      <c r="BI289" s="197">
        <f>IF(N289="nulová",J289,0)</f>
        <v>0</v>
      </c>
      <c r="BJ289" s="22" t="s">
        <v>139</v>
      </c>
      <c r="BK289" s="197">
        <f>ROUND(I289*H289,2)</f>
        <v>0</v>
      </c>
      <c r="BL289" s="22" t="s">
        <v>224</v>
      </c>
      <c r="BM289" s="22" t="s">
        <v>556</v>
      </c>
    </row>
    <row r="290" spans="2:65" s="10" customFormat="1" ht="29.9" customHeight="1">
      <c r="B290" s="170"/>
      <c r="C290" s="171"/>
      <c r="D290" s="172" t="s">
        <v>68</v>
      </c>
      <c r="E290" s="184" t="s">
        <v>557</v>
      </c>
      <c r="F290" s="184" t="s">
        <v>558</v>
      </c>
      <c r="G290" s="171"/>
      <c r="H290" s="171"/>
      <c r="I290" s="174"/>
      <c r="J290" s="185">
        <f>BK290</f>
        <v>0</v>
      </c>
      <c r="K290" s="171"/>
      <c r="L290" s="176"/>
      <c r="M290" s="177"/>
      <c r="N290" s="178"/>
      <c r="O290" s="178"/>
      <c r="P290" s="179">
        <f>SUM(P291:P325)</f>
        <v>0</v>
      </c>
      <c r="Q290" s="178"/>
      <c r="R290" s="179">
        <f>SUM(R291:R325)</f>
        <v>0.80210979999999998</v>
      </c>
      <c r="S290" s="178"/>
      <c r="T290" s="180">
        <f>SUM(T291:T325)</f>
        <v>0.4179948</v>
      </c>
      <c r="AR290" s="181" t="s">
        <v>78</v>
      </c>
      <c r="AT290" s="182" t="s">
        <v>68</v>
      </c>
      <c r="AU290" s="182" t="s">
        <v>76</v>
      </c>
      <c r="AY290" s="181" t="s">
        <v>133</v>
      </c>
      <c r="BK290" s="183">
        <f>SUM(BK291:BK325)</f>
        <v>0</v>
      </c>
    </row>
    <row r="291" spans="2:65" s="1" customFormat="1" ht="16.5" customHeight="1">
      <c r="B291" s="39"/>
      <c r="C291" s="186" t="s">
        <v>559</v>
      </c>
      <c r="D291" s="186" t="s">
        <v>135</v>
      </c>
      <c r="E291" s="187" t="s">
        <v>560</v>
      </c>
      <c r="F291" s="188" t="s">
        <v>561</v>
      </c>
      <c r="G291" s="189" t="s">
        <v>217</v>
      </c>
      <c r="H291" s="190">
        <v>119.24</v>
      </c>
      <c r="I291" s="191"/>
      <c r="J291" s="192">
        <f>ROUND(I291*H291,2)</f>
        <v>0</v>
      </c>
      <c r="K291" s="188" t="s">
        <v>21</v>
      </c>
      <c r="L291" s="59"/>
      <c r="M291" s="193" t="s">
        <v>21</v>
      </c>
      <c r="N291" s="194" t="s">
        <v>42</v>
      </c>
      <c r="O291" s="40"/>
      <c r="P291" s="195">
        <f>O291*H291</f>
        <v>0</v>
      </c>
      <c r="Q291" s="195">
        <v>0</v>
      </c>
      <c r="R291" s="195">
        <f>Q291*H291</f>
        <v>0</v>
      </c>
      <c r="S291" s="195">
        <v>1.91E-3</v>
      </c>
      <c r="T291" s="196">
        <f>S291*H291</f>
        <v>0.22774839999999999</v>
      </c>
      <c r="AR291" s="22" t="s">
        <v>224</v>
      </c>
      <c r="AT291" s="22" t="s">
        <v>135</v>
      </c>
      <c r="AU291" s="22" t="s">
        <v>78</v>
      </c>
      <c r="AY291" s="22" t="s">
        <v>133</v>
      </c>
      <c r="BE291" s="197">
        <f>IF(N291="základní",J291,0)</f>
        <v>0</v>
      </c>
      <c r="BF291" s="197">
        <f>IF(N291="snížená",J291,0)</f>
        <v>0</v>
      </c>
      <c r="BG291" s="197">
        <f>IF(N291="zákl. přenesená",J291,0)</f>
        <v>0</v>
      </c>
      <c r="BH291" s="197">
        <f>IF(N291="sníž. přenesená",J291,0)</f>
        <v>0</v>
      </c>
      <c r="BI291" s="197">
        <f>IF(N291="nulová",J291,0)</f>
        <v>0</v>
      </c>
      <c r="BJ291" s="22" t="s">
        <v>139</v>
      </c>
      <c r="BK291" s="197">
        <f>ROUND(I291*H291,2)</f>
        <v>0</v>
      </c>
      <c r="BL291" s="22" t="s">
        <v>224</v>
      </c>
      <c r="BM291" s="22" t="s">
        <v>562</v>
      </c>
    </row>
    <row r="292" spans="2:65" s="1" customFormat="1" ht="16.5" customHeight="1">
      <c r="B292" s="39"/>
      <c r="C292" s="186" t="s">
        <v>563</v>
      </c>
      <c r="D292" s="186" t="s">
        <v>135</v>
      </c>
      <c r="E292" s="187" t="s">
        <v>564</v>
      </c>
      <c r="F292" s="188" t="s">
        <v>565</v>
      </c>
      <c r="G292" s="189" t="s">
        <v>217</v>
      </c>
      <c r="H292" s="190">
        <v>113.92</v>
      </c>
      <c r="I292" s="191"/>
      <c r="J292" s="192">
        <f>ROUND(I292*H292,2)</f>
        <v>0</v>
      </c>
      <c r="K292" s="188" t="s">
        <v>21</v>
      </c>
      <c r="L292" s="59"/>
      <c r="M292" s="193" t="s">
        <v>21</v>
      </c>
      <c r="N292" s="194" t="s">
        <v>42</v>
      </c>
      <c r="O292" s="40"/>
      <c r="P292" s="195">
        <f>O292*H292</f>
        <v>0</v>
      </c>
      <c r="Q292" s="195">
        <v>0</v>
      </c>
      <c r="R292" s="195">
        <f>Q292*H292</f>
        <v>0</v>
      </c>
      <c r="S292" s="195">
        <v>1.67E-3</v>
      </c>
      <c r="T292" s="196">
        <f>S292*H292</f>
        <v>0.19024640000000001</v>
      </c>
      <c r="AR292" s="22" t="s">
        <v>224</v>
      </c>
      <c r="AT292" s="22" t="s">
        <v>135</v>
      </c>
      <c r="AU292" s="22" t="s">
        <v>78</v>
      </c>
      <c r="AY292" s="22" t="s">
        <v>133</v>
      </c>
      <c r="BE292" s="197">
        <f>IF(N292="základní",J292,0)</f>
        <v>0</v>
      </c>
      <c r="BF292" s="197">
        <f>IF(N292="snížená",J292,0)</f>
        <v>0</v>
      </c>
      <c r="BG292" s="197">
        <f>IF(N292="zákl. přenesená",J292,0)</f>
        <v>0</v>
      </c>
      <c r="BH292" s="197">
        <f>IF(N292="sníž. přenesená",J292,0)</f>
        <v>0</v>
      </c>
      <c r="BI292" s="197">
        <f>IF(N292="nulová",J292,0)</f>
        <v>0</v>
      </c>
      <c r="BJ292" s="22" t="s">
        <v>139</v>
      </c>
      <c r="BK292" s="197">
        <f>ROUND(I292*H292,2)</f>
        <v>0</v>
      </c>
      <c r="BL292" s="22" t="s">
        <v>224</v>
      </c>
      <c r="BM292" s="22" t="s">
        <v>566</v>
      </c>
    </row>
    <row r="293" spans="2:65" s="11" customFormat="1" ht="12">
      <c r="B293" s="198"/>
      <c r="C293" s="199"/>
      <c r="D293" s="200" t="s">
        <v>141</v>
      </c>
      <c r="E293" s="201" t="s">
        <v>21</v>
      </c>
      <c r="F293" s="202" t="s">
        <v>567</v>
      </c>
      <c r="G293" s="199"/>
      <c r="H293" s="201" t="s">
        <v>21</v>
      </c>
      <c r="I293" s="203"/>
      <c r="J293" s="199"/>
      <c r="K293" s="199"/>
      <c r="L293" s="204"/>
      <c r="M293" s="205"/>
      <c r="N293" s="206"/>
      <c r="O293" s="206"/>
      <c r="P293" s="206"/>
      <c r="Q293" s="206"/>
      <c r="R293" s="206"/>
      <c r="S293" s="206"/>
      <c r="T293" s="207"/>
      <c r="AT293" s="208" t="s">
        <v>141</v>
      </c>
      <c r="AU293" s="208" t="s">
        <v>78</v>
      </c>
      <c r="AV293" s="11" t="s">
        <v>76</v>
      </c>
      <c r="AW293" s="11" t="s">
        <v>33</v>
      </c>
      <c r="AX293" s="11" t="s">
        <v>69</v>
      </c>
      <c r="AY293" s="208" t="s">
        <v>133</v>
      </c>
    </row>
    <row r="294" spans="2:65" s="12" customFormat="1" ht="12">
      <c r="B294" s="209"/>
      <c r="C294" s="210"/>
      <c r="D294" s="200" t="s">
        <v>141</v>
      </c>
      <c r="E294" s="211" t="s">
        <v>21</v>
      </c>
      <c r="F294" s="212" t="s">
        <v>568</v>
      </c>
      <c r="G294" s="210"/>
      <c r="H294" s="213">
        <v>16.32</v>
      </c>
      <c r="I294" s="214"/>
      <c r="J294" s="210"/>
      <c r="K294" s="210"/>
      <c r="L294" s="215"/>
      <c r="M294" s="216"/>
      <c r="N294" s="217"/>
      <c r="O294" s="217"/>
      <c r="P294" s="217"/>
      <c r="Q294" s="217"/>
      <c r="R294" s="217"/>
      <c r="S294" s="217"/>
      <c r="T294" s="218"/>
      <c r="AT294" s="219" t="s">
        <v>141</v>
      </c>
      <c r="AU294" s="219" t="s">
        <v>78</v>
      </c>
      <c r="AV294" s="12" t="s">
        <v>78</v>
      </c>
      <c r="AW294" s="12" t="s">
        <v>33</v>
      </c>
      <c r="AX294" s="12" t="s">
        <v>69</v>
      </c>
      <c r="AY294" s="219" t="s">
        <v>133</v>
      </c>
    </row>
    <row r="295" spans="2:65" s="11" customFormat="1" ht="12">
      <c r="B295" s="198"/>
      <c r="C295" s="199"/>
      <c r="D295" s="200" t="s">
        <v>141</v>
      </c>
      <c r="E295" s="201" t="s">
        <v>21</v>
      </c>
      <c r="F295" s="202" t="s">
        <v>569</v>
      </c>
      <c r="G295" s="199"/>
      <c r="H295" s="201" t="s">
        <v>21</v>
      </c>
      <c r="I295" s="203"/>
      <c r="J295" s="199"/>
      <c r="K295" s="199"/>
      <c r="L295" s="204"/>
      <c r="M295" s="205"/>
      <c r="N295" s="206"/>
      <c r="O295" s="206"/>
      <c r="P295" s="206"/>
      <c r="Q295" s="206"/>
      <c r="R295" s="206"/>
      <c r="S295" s="206"/>
      <c r="T295" s="207"/>
      <c r="AT295" s="208" t="s">
        <v>141</v>
      </c>
      <c r="AU295" s="208" t="s">
        <v>78</v>
      </c>
      <c r="AV295" s="11" t="s">
        <v>76</v>
      </c>
      <c r="AW295" s="11" t="s">
        <v>33</v>
      </c>
      <c r="AX295" s="11" t="s">
        <v>69</v>
      </c>
      <c r="AY295" s="208" t="s">
        <v>133</v>
      </c>
    </row>
    <row r="296" spans="2:65" s="12" customFormat="1" ht="12">
      <c r="B296" s="209"/>
      <c r="C296" s="210"/>
      <c r="D296" s="200" t="s">
        <v>141</v>
      </c>
      <c r="E296" s="211" t="s">
        <v>21</v>
      </c>
      <c r="F296" s="212" t="s">
        <v>570</v>
      </c>
      <c r="G296" s="210"/>
      <c r="H296" s="213">
        <v>34.4</v>
      </c>
      <c r="I296" s="214"/>
      <c r="J296" s="210"/>
      <c r="K296" s="210"/>
      <c r="L296" s="215"/>
      <c r="M296" s="216"/>
      <c r="N296" s="217"/>
      <c r="O296" s="217"/>
      <c r="P296" s="217"/>
      <c r="Q296" s="217"/>
      <c r="R296" s="217"/>
      <c r="S296" s="217"/>
      <c r="T296" s="218"/>
      <c r="AT296" s="219" t="s">
        <v>141</v>
      </c>
      <c r="AU296" s="219" t="s">
        <v>78</v>
      </c>
      <c r="AV296" s="12" t="s">
        <v>78</v>
      </c>
      <c r="AW296" s="12" t="s">
        <v>33</v>
      </c>
      <c r="AX296" s="12" t="s">
        <v>69</v>
      </c>
      <c r="AY296" s="219" t="s">
        <v>133</v>
      </c>
    </row>
    <row r="297" spans="2:65" s="11" customFormat="1" ht="12">
      <c r="B297" s="198"/>
      <c r="C297" s="199"/>
      <c r="D297" s="200" t="s">
        <v>141</v>
      </c>
      <c r="E297" s="201" t="s">
        <v>21</v>
      </c>
      <c r="F297" s="202" t="s">
        <v>571</v>
      </c>
      <c r="G297" s="199"/>
      <c r="H297" s="201" t="s">
        <v>21</v>
      </c>
      <c r="I297" s="203"/>
      <c r="J297" s="199"/>
      <c r="K297" s="199"/>
      <c r="L297" s="204"/>
      <c r="M297" s="205"/>
      <c r="N297" s="206"/>
      <c r="O297" s="206"/>
      <c r="P297" s="206"/>
      <c r="Q297" s="206"/>
      <c r="R297" s="206"/>
      <c r="S297" s="206"/>
      <c r="T297" s="207"/>
      <c r="AT297" s="208" t="s">
        <v>141</v>
      </c>
      <c r="AU297" s="208" t="s">
        <v>78</v>
      </c>
      <c r="AV297" s="11" t="s">
        <v>76</v>
      </c>
      <c r="AW297" s="11" t="s">
        <v>33</v>
      </c>
      <c r="AX297" s="11" t="s">
        <v>69</v>
      </c>
      <c r="AY297" s="208" t="s">
        <v>133</v>
      </c>
    </row>
    <row r="298" spans="2:65" s="12" customFormat="1" ht="12">
      <c r="B298" s="209"/>
      <c r="C298" s="210"/>
      <c r="D298" s="200" t="s">
        <v>141</v>
      </c>
      <c r="E298" s="211" t="s">
        <v>21</v>
      </c>
      <c r="F298" s="212" t="s">
        <v>572</v>
      </c>
      <c r="G298" s="210"/>
      <c r="H298" s="213">
        <v>63.2</v>
      </c>
      <c r="I298" s="214"/>
      <c r="J298" s="210"/>
      <c r="K298" s="210"/>
      <c r="L298" s="215"/>
      <c r="M298" s="216"/>
      <c r="N298" s="217"/>
      <c r="O298" s="217"/>
      <c r="P298" s="217"/>
      <c r="Q298" s="217"/>
      <c r="R298" s="217"/>
      <c r="S298" s="217"/>
      <c r="T298" s="218"/>
      <c r="AT298" s="219" t="s">
        <v>141</v>
      </c>
      <c r="AU298" s="219" t="s">
        <v>78</v>
      </c>
      <c r="AV298" s="12" t="s">
        <v>78</v>
      </c>
      <c r="AW298" s="12" t="s">
        <v>33</v>
      </c>
      <c r="AX298" s="12" t="s">
        <v>69</v>
      </c>
      <c r="AY298" s="219" t="s">
        <v>133</v>
      </c>
    </row>
    <row r="299" spans="2:65" s="13" customFormat="1" ht="12">
      <c r="B299" s="220"/>
      <c r="C299" s="221"/>
      <c r="D299" s="200" t="s">
        <v>141</v>
      </c>
      <c r="E299" s="222" t="s">
        <v>21</v>
      </c>
      <c r="F299" s="223" t="s">
        <v>147</v>
      </c>
      <c r="G299" s="221"/>
      <c r="H299" s="224">
        <v>113.92</v>
      </c>
      <c r="I299" s="225"/>
      <c r="J299" s="221"/>
      <c r="K299" s="221"/>
      <c r="L299" s="226"/>
      <c r="M299" s="227"/>
      <c r="N299" s="228"/>
      <c r="O299" s="228"/>
      <c r="P299" s="228"/>
      <c r="Q299" s="228"/>
      <c r="R299" s="228"/>
      <c r="S299" s="228"/>
      <c r="T299" s="229"/>
      <c r="AT299" s="230" t="s">
        <v>141</v>
      </c>
      <c r="AU299" s="230" t="s">
        <v>78</v>
      </c>
      <c r="AV299" s="13" t="s">
        <v>139</v>
      </c>
      <c r="AW299" s="13" t="s">
        <v>33</v>
      </c>
      <c r="AX299" s="13" t="s">
        <v>76</v>
      </c>
      <c r="AY299" s="230" t="s">
        <v>133</v>
      </c>
    </row>
    <row r="300" spans="2:65" s="1" customFormat="1" ht="16.5" customHeight="1">
      <c r="B300" s="39"/>
      <c r="C300" s="186" t="s">
        <v>573</v>
      </c>
      <c r="D300" s="186" t="s">
        <v>135</v>
      </c>
      <c r="E300" s="187" t="s">
        <v>574</v>
      </c>
      <c r="F300" s="188" t="s">
        <v>575</v>
      </c>
      <c r="G300" s="189" t="s">
        <v>217</v>
      </c>
      <c r="H300" s="190">
        <v>10.199999999999999</v>
      </c>
      <c r="I300" s="191"/>
      <c r="J300" s="192">
        <f>ROUND(I300*H300,2)</f>
        <v>0</v>
      </c>
      <c r="K300" s="188" t="s">
        <v>21</v>
      </c>
      <c r="L300" s="59"/>
      <c r="M300" s="193" t="s">
        <v>21</v>
      </c>
      <c r="N300" s="194" t="s">
        <v>42</v>
      </c>
      <c r="O300" s="40"/>
      <c r="P300" s="195">
        <f>O300*H300</f>
        <v>0</v>
      </c>
      <c r="Q300" s="195">
        <v>1.34E-3</v>
      </c>
      <c r="R300" s="195">
        <f>Q300*H300</f>
        <v>1.3668E-2</v>
      </c>
      <c r="S300" s="195">
        <v>0</v>
      </c>
      <c r="T300" s="196">
        <f>S300*H300</f>
        <v>0</v>
      </c>
      <c r="AR300" s="22" t="s">
        <v>224</v>
      </c>
      <c r="AT300" s="22" t="s">
        <v>135</v>
      </c>
      <c r="AU300" s="22" t="s">
        <v>78</v>
      </c>
      <c r="AY300" s="22" t="s">
        <v>133</v>
      </c>
      <c r="BE300" s="197">
        <f>IF(N300="základní",J300,0)</f>
        <v>0</v>
      </c>
      <c r="BF300" s="197">
        <f>IF(N300="snížená",J300,0)</f>
        <v>0</v>
      </c>
      <c r="BG300" s="197">
        <f>IF(N300="zákl. přenesená",J300,0)</f>
        <v>0</v>
      </c>
      <c r="BH300" s="197">
        <f>IF(N300="sníž. přenesená",J300,0)</f>
        <v>0</v>
      </c>
      <c r="BI300" s="197">
        <f>IF(N300="nulová",J300,0)</f>
        <v>0</v>
      </c>
      <c r="BJ300" s="22" t="s">
        <v>139</v>
      </c>
      <c r="BK300" s="197">
        <f>ROUND(I300*H300,2)</f>
        <v>0</v>
      </c>
      <c r="BL300" s="22" t="s">
        <v>224</v>
      </c>
      <c r="BM300" s="22" t="s">
        <v>576</v>
      </c>
    </row>
    <row r="301" spans="2:65" s="11" customFormat="1" ht="12">
      <c r="B301" s="198"/>
      <c r="C301" s="199"/>
      <c r="D301" s="200" t="s">
        <v>141</v>
      </c>
      <c r="E301" s="201" t="s">
        <v>21</v>
      </c>
      <c r="F301" s="202" t="s">
        <v>330</v>
      </c>
      <c r="G301" s="199"/>
      <c r="H301" s="201" t="s">
        <v>21</v>
      </c>
      <c r="I301" s="203"/>
      <c r="J301" s="199"/>
      <c r="K301" s="199"/>
      <c r="L301" s="204"/>
      <c r="M301" s="205"/>
      <c r="N301" s="206"/>
      <c r="O301" s="206"/>
      <c r="P301" s="206"/>
      <c r="Q301" s="206"/>
      <c r="R301" s="206"/>
      <c r="S301" s="206"/>
      <c r="T301" s="207"/>
      <c r="AT301" s="208" t="s">
        <v>141</v>
      </c>
      <c r="AU301" s="208" t="s">
        <v>78</v>
      </c>
      <c r="AV301" s="11" t="s">
        <v>76</v>
      </c>
      <c r="AW301" s="11" t="s">
        <v>33</v>
      </c>
      <c r="AX301" s="11" t="s">
        <v>69</v>
      </c>
      <c r="AY301" s="208" t="s">
        <v>133</v>
      </c>
    </row>
    <row r="302" spans="2:65" s="12" customFormat="1" ht="12">
      <c r="B302" s="209"/>
      <c r="C302" s="210"/>
      <c r="D302" s="200" t="s">
        <v>141</v>
      </c>
      <c r="E302" s="211" t="s">
        <v>21</v>
      </c>
      <c r="F302" s="212" t="s">
        <v>577</v>
      </c>
      <c r="G302" s="210"/>
      <c r="H302" s="213">
        <v>10.199999999999999</v>
      </c>
      <c r="I302" s="214"/>
      <c r="J302" s="210"/>
      <c r="K302" s="210"/>
      <c r="L302" s="215"/>
      <c r="M302" s="216"/>
      <c r="N302" s="217"/>
      <c r="O302" s="217"/>
      <c r="P302" s="217"/>
      <c r="Q302" s="217"/>
      <c r="R302" s="217"/>
      <c r="S302" s="217"/>
      <c r="T302" s="218"/>
      <c r="AT302" s="219" t="s">
        <v>141</v>
      </c>
      <c r="AU302" s="219" t="s">
        <v>78</v>
      </c>
      <c r="AV302" s="12" t="s">
        <v>78</v>
      </c>
      <c r="AW302" s="12" t="s">
        <v>33</v>
      </c>
      <c r="AX302" s="12" t="s">
        <v>76</v>
      </c>
      <c r="AY302" s="219" t="s">
        <v>133</v>
      </c>
    </row>
    <row r="303" spans="2:65" s="1" customFormat="1" ht="25.5" customHeight="1">
      <c r="B303" s="39"/>
      <c r="C303" s="186" t="s">
        <v>578</v>
      </c>
      <c r="D303" s="186" t="s">
        <v>135</v>
      </c>
      <c r="E303" s="187" t="s">
        <v>579</v>
      </c>
      <c r="F303" s="188" t="s">
        <v>580</v>
      </c>
      <c r="G303" s="189" t="s">
        <v>217</v>
      </c>
      <c r="H303" s="190">
        <v>119.24</v>
      </c>
      <c r="I303" s="191"/>
      <c r="J303" s="192">
        <f>ROUND(I303*H303,2)</f>
        <v>0</v>
      </c>
      <c r="K303" s="188" t="s">
        <v>21</v>
      </c>
      <c r="L303" s="59"/>
      <c r="M303" s="193" t="s">
        <v>21</v>
      </c>
      <c r="N303" s="194" t="s">
        <v>42</v>
      </c>
      <c r="O303" s="40"/>
      <c r="P303" s="195">
        <f>O303*H303</f>
        <v>0</v>
      </c>
      <c r="Q303" s="195">
        <v>3.65E-3</v>
      </c>
      <c r="R303" s="195">
        <f>Q303*H303</f>
        <v>0.435226</v>
      </c>
      <c r="S303" s="195">
        <v>0</v>
      </c>
      <c r="T303" s="196">
        <f>S303*H303</f>
        <v>0</v>
      </c>
      <c r="AR303" s="22" t="s">
        <v>224</v>
      </c>
      <c r="AT303" s="22" t="s">
        <v>135</v>
      </c>
      <c r="AU303" s="22" t="s">
        <v>78</v>
      </c>
      <c r="AY303" s="22" t="s">
        <v>133</v>
      </c>
      <c r="BE303" s="197">
        <f>IF(N303="základní",J303,0)</f>
        <v>0</v>
      </c>
      <c r="BF303" s="197">
        <f>IF(N303="snížená",J303,0)</f>
        <v>0</v>
      </c>
      <c r="BG303" s="197">
        <f>IF(N303="zákl. přenesená",J303,0)</f>
        <v>0</v>
      </c>
      <c r="BH303" s="197">
        <f>IF(N303="sníž. přenesená",J303,0)</f>
        <v>0</v>
      </c>
      <c r="BI303" s="197">
        <f>IF(N303="nulová",J303,0)</f>
        <v>0</v>
      </c>
      <c r="BJ303" s="22" t="s">
        <v>139</v>
      </c>
      <c r="BK303" s="197">
        <f>ROUND(I303*H303,2)</f>
        <v>0</v>
      </c>
      <c r="BL303" s="22" t="s">
        <v>224</v>
      </c>
      <c r="BM303" s="22" t="s">
        <v>581</v>
      </c>
    </row>
    <row r="304" spans="2:65" s="12" customFormat="1" ht="12">
      <c r="B304" s="209"/>
      <c r="C304" s="210"/>
      <c r="D304" s="200" t="s">
        <v>141</v>
      </c>
      <c r="E304" s="211" t="s">
        <v>21</v>
      </c>
      <c r="F304" s="212" t="s">
        <v>582</v>
      </c>
      <c r="G304" s="210"/>
      <c r="H304" s="213">
        <v>86.62</v>
      </c>
      <c r="I304" s="214"/>
      <c r="J304" s="210"/>
      <c r="K304" s="210"/>
      <c r="L304" s="215"/>
      <c r="M304" s="216"/>
      <c r="N304" s="217"/>
      <c r="O304" s="217"/>
      <c r="P304" s="217"/>
      <c r="Q304" s="217"/>
      <c r="R304" s="217"/>
      <c r="S304" s="217"/>
      <c r="T304" s="218"/>
      <c r="AT304" s="219" t="s">
        <v>141</v>
      </c>
      <c r="AU304" s="219" t="s">
        <v>78</v>
      </c>
      <c r="AV304" s="12" t="s">
        <v>78</v>
      </c>
      <c r="AW304" s="12" t="s">
        <v>33</v>
      </c>
      <c r="AX304" s="12" t="s">
        <v>69</v>
      </c>
      <c r="AY304" s="219" t="s">
        <v>133</v>
      </c>
    </row>
    <row r="305" spans="2:65" s="12" customFormat="1" ht="12">
      <c r="B305" s="209"/>
      <c r="C305" s="210"/>
      <c r="D305" s="200" t="s">
        <v>141</v>
      </c>
      <c r="E305" s="211" t="s">
        <v>21</v>
      </c>
      <c r="F305" s="212" t="s">
        <v>583</v>
      </c>
      <c r="G305" s="210"/>
      <c r="H305" s="213">
        <v>32.619999999999997</v>
      </c>
      <c r="I305" s="214"/>
      <c r="J305" s="210"/>
      <c r="K305" s="210"/>
      <c r="L305" s="215"/>
      <c r="M305" s="216"/>
      <c r="N305" s="217"/>
      <c r="O305" s="217"/>
      <c r="P305" s="217"/>
      <c r="Q305" s="217"/>
      <c r="R305" s="217"/>
      <c r="S305" s="217"/>
      <c r="T305" s="218"/>
      <c r="AT305" s="219" t="s">
        <v>141</v>
      </c>
      <c r="AU305" s="219" t="s">
        <v>78</v>
      </c>
      <c r="AV305" s="12" t="s">
        <v>78</v>
      </c>
      <c r="AW305" s="12" t="s">
        <v>33</v>
      </c>
      <c r="AX305" s="12" t="s">
        <v>69</v>
      </c>
      <c r="AY305" s="219" t="s">
        <v>133</v>
      </c>
    </row>
    <row r="306" spans="2:65" s="13" customFormat="1" ht="12">
      <c r="B306" s="220"/>
      <c r="C306" s="221"/>
      <c r="D306" s="200" t="s">
        <v>141</v>
      </c>
      <c r="E306" s="222" t="s">
        <v>21</v>
      </c>
      <c r="F306" s="223" t="s">
        <v>147</v>
      </c>
      <c r="G306" s="221"/>
      <c r="H306" s="224">
        <v>119.24</v>
      </c>
      <c r="I306" s="225"/>
      <c r="J306" s="221"/>
      <c r="K306" s="221"/>
      <c r="L306" s="226"/>
      <c r="M306" s="227"/>
      <c r="N306" s="228"/>
      <c r="O306" s="228"/>
      <c r="P306" s="228"/>
      <c r="Q306" s="228"/>
      <c r="R306" s="228"/>
      <c r="S306" s="228"/>
      <c r="T306" s="229"/>
      <c r="AT306" s="230" t="s">
        <v>141</v>
      </c>
      <c r="AU306" s="230" t="s">
        <v>78</v>
      </c>
      <c r="AV306" s="13" t="s">
        <v>139</v>
      </c>
      <c r="AW306" s="13" t="s">
        <v>33</v>
      </c>
      <c r="AX306" s="13" t="s">
        <v>76</v>
      </c>
      <c r="AY306" s="230" t="s">
        <v>133</v>
      </c>
    </row>
    <row r="307" spans="2:65" s="1" customFormat="1" ht="25.5" customHeight="1">
      <c r="B307" s="39"/>
      <c r="C307" s="186" t="s">
        <v>584</v>
      </c>
      <c r="D307" s="186" t="s">
        <v>135</v>
      </c>
      <c r="E307" s="187" t="s">
        <v>585</v>
      </c>
      <c r="F307" s="188" t="s">
        <v>586</v>
      </c>
      <c r="G307" s="189" t="s">
        <v>217</v>
      </c>
      <c r="H307" s="190">
        <v>2.34</v>
      </c>
      <c r="I307" s="191"/>
      <c r="J307" s="192">
        <f>ROUND(I307*H307,2)</f>
        <v>0</v>
      </c>
      <c r="K307" s="188" t="s">
        <v>21</v>
      </c>
      <c r="L307" s="59"/>
      <c r="M307" s="193" t="s">
        <v>21</v>
      </c>
      <c r="N307" s="194" t="s">
        <v>42</v>
      </c>
      <c r="O307" s="40"/>
      <c r="P307" s="195">
        <f>O307*H307</f>
        <v>0</v>
      </c>
      <c r="Q307" s="195">
        <v>4.4299999999999999E-3</v>
      </c>
      <c r="R307" s="195">
        <f>Q307*H307</f>
        <v>1.0366199999999999E-2</v>
      </c>
      <c r="S307" s="195">
        <v>0</v>
      </c>
      <c r="T307" s="196">
        <f>S307*H307</f>
        <v>0</v>
      </c>
      <c r="AR307" s="22" t="s">
        <v>224</v>
      </c>
      <c r="AT307" s="22" t="s">
        <v>135</v>
      </c>
      <c r="AU307" s="22" t="s">
        <v>78</v>
      </c>
      <c r="AY307" s="22" t="s">
        <v>133</v>
      </c>
      <c r="BE307" s="197">
        <f>IF(N307="základní",J307,0)</f>
        <v>0</v>
      </c>
      <c r="BF307" s="197">
        <f>IF(N307="snížená",J307,0)</f>
        <v>0</v>
      </c>
      <c r="BG307" s="197">
        <f>IF(N307="zákl. přenesená",J307,0)</f>
        <v>0</v>
      </c>
      <c r="BH307" s="197">
        <f>IF(N307="sníž. přenesená",J307,0)</f>
        <v>0</v>
      </c>
      <c r="BI307" s="197">
        <f>IF(N307="nulová",J307,0)</f>
        <v>0</v>
      </c>
      <c r="BJ307" s="22" t="s">
        <v>139</v>
      </c>
      <c r="BK307" s="197">
        <f>ROUND(I307*H307,2)</f>
        <v>0</v>
      </c>
      <c r="BL307" s="22" t="s">
        <v>224</v>
      </c>
      <c r="BM307" s="22" t="s">
        <v>587</v>
      </c>
    </row>
    <row r="308" spans="2:65" s="11" customFormat="1" ht="12">
      <c r="B308" s="198"/>
      <c r="C308" s="199"/>
      <c r="D308" s="200" t="s">
        <v>141</v>
      </c>
      <c r="E308" s="201" t="s">
        <v>21</v>
      </c>
      <c r="F308" s="202" t="s">
        <v>330</v>
      </c>
      <c r="G308" s="199"/>
      <c r="H308" s="201" t="s">
        <v>21</v>
      </c>
      <c r="I308" s="203"/>
      <c r="J308" s="199"/>
      <c r="K308" s="199"/>
      <c r="L308" s="204"/>
      <c r="M308" s="205"/>
      <c r="N308" s="206"/>
      <c r="O308" s="206"/>
      <c r="P308" s="206"/>
      <c r="Q308" s="206"/>
      <c r="R308" s="206"/>
      <c r="S308" s="206"/>
      <c r="T308" s="207"/>
      <c r="AT308" s="208" t="s">
        <v>141</v>
      </c>
      <c r="AU308" s="208" t="s">
        <v>78</v>
      </c>
      <c r="AV308" s="11" t="s">
        <v>76</v>
      </c>
      <c r="AW308" s="11" t="s">
        <v>33</v>
      </c>
      <c r="AX308" s="11" t="s">
        <v>69</v>
      </c>
      <c r="AY308" s="208" t="s">
        <v>133</v>
      </c>
    </row>
    <row r="309" spans="2:65" s="12" customFormat="1" ht="12">
      <c r="B309" s="209"/>
      <c r="C309" s="210"/>
      <c r="D309" s="200" t="s">
        <v>141</v>
      </c>
      <c r="E309" s="211" t="s">
        <v>21</v>
      </c>
      <c r="F309" s="212" t="s">
        <v>588</v>
      </c>
      <c r="G309" s="210"/>
      <c r="H309" s="213">
        <v>2.34</v>
      </c>
      <c r="I309" s="214"/>
      <c r="J309" s="210"/>
      <c r="K309" s="210"/>
      <c r="L309" s="215"/>
      <c r="M309" s="216"/>
      <c r="N309" s="217"/>
      <c r="O309" s="217"/>
      <c r="P309" s="217"/>
      <c r="Q309" s="217"/>
      <c r="R309" s="217"/>
      <c r="S309" s="217"/>
      <c r="T309" s="218"/>
      <c r="AT309" s="219" t="s">
        <v>141</v>
      </c>
      <c r="AU309" s="219" t="s">
        <v>78</v>
      </c>
      <c r="AV309" s="12" t="s">
        <v>78</v>
      </c>
      <c r="AW309" s="12" t="s">
        <v>33</v>
      </c>
      <c r="AX309" s="12" t="s">
        <v>76</v>
      </c>
      <c r="AY309" s="219" t="s">
        <v>133</v>
      </c>
    </row>
    <row r="310" spans="2:65" s="1" customFormat="1" ht="25.5" customHeight="1">
      <c r="B310" s="39"/>
      <c r="C310" s="186" t="s">
        <v>589</v>
      </c>
      <c r="D310" s="186" t="s">
        <v>135</v>
      </c>
      <c r="E310" s="187" t="s">
        <v>590</v>
      </c>
      <c r="F310" s="188" t="s">
        <v>591</v>
      </c>
      <c r="G310" s="189" t="s">
        <v>359</v>
      </c>
      <c r="H310" s="190">
        <v>20</v>
      </c>
      <c r="I310" s="191"/>
      <c r="J310" s="192">
        <f>ROUND(I310*H310,2)</f>
        <v>0</v>
      </c>
      <c r="K310" s="188" t="s">
        <v>21</v>
      </c>
      <c r="L310" s="59"/>
      <c r="M310" s="193" t="s">
        <v>21</v>
      </c>
      <c r="N310" s="194" t="s">
        <v>42</v>
      </c>
      <c r="O310" s="40"/>
      <c r="P310" s="195">
        <f>O310*H310</f>
        <v>0</v>
      </c>
      <c r="Q310" s="195">
        <v>0</v>
      </c>
      <c r="R310" s="195">
        <f>Q310*H310</f>
        <v>0</v>
      </c>
      <c r="S310" s="195">
        <v>0</v>
      </c>
      <c r="T310" s="196">
        <f>S310*H310</f>
        <v>0</v>
      </c>
      <c r="AR310" s="22" t="s">
        <v>224</v>
      </c>
      <c r="AT310" s="22" t="s">
        <v>135</v>
      </c>
      <c r="AU310" s="22" t="s">
        <v>78</v>
      </c>
      <c r="AY310" s="22" t="s">
        <v>133</v>
      </c>
      <c r="BE310" s="197">
        <f>IF(N310="základní",J310,0)</f>
        <v>0</v>
      </c>
      <c r="BF310" s="197">
        <f>IF(N310="snížená",J310,0)</f>
        <v>0</v>
      </c>
      <c r="BG310" s="197">
        <f>IF(N310="zákl. přenesená",J310,0)</f>
        <v>0</v>
      </c>
      <c r="BH310" s="197">
        <f>IF(N310="sníž. přenesená",J310,0)</f>
        <v>0</v>
      </c>
      <c r="BI310" s="197">
        <f>IF(N310="nulová",J310,0)</f>
        <v>0</v>
      </c>
      <c r="BJ310" s="22" t="s">
        <v>139</v>
      </c>
      <c r="BK310" s="197">
        <f>ROUND(I310*H310,2)</f>
        <v>0</v>
      </c>
      <c r="BL310" s="22" t="s">
        <v>224</v>
      </c>
      <c r="BM310" s="22" t="s">
        <v>592</v>
      </c>
    </row>
    <row r="311" spans="2:65" s="12" customFormat="1" ht="12">
      <c r="B311" s="209"/>
      <c r="C311" s="210"/>
      <c r="D311" s="200" t="s">
        <v>141</v>
      </c>
      <c r="E311" s="211" t="s">
        <v>21</v>
      </c>
      <c r="F311" s="212" t="s">
        <v>593</v>
      </c>
      <c r="G311" s="210"/>
      <c r="H311" s="213">
        <v>8</v>
      </c>
      <c r="I311" s="214"/>
      <c r="J311" s="210"/>
      <c r="K311" s="210"/>
      <c r="L311" s="215"/>
      <c r="M311" s="216"/>
      <c r="N311" s="217"/>
      <c r="O311" s="217"/>
      <c r="P311" s="217"/>
      <c r="Q311" s="217"/>
      <c r="R311" s="217"/>
      <c r="S311" s="217"/>
      <c r="T311" s="218"/>
      <c r="AT311" s="219" t="s">
        <v>141</v>
      </c>
      <c r="AU311" s="219" t="s">
        <v>78</v>
      </c>
      <c r="AV311" s="12" t="s">
        <v>78</v>
      </c>
      <c r="AW311" s="12" t="s">
        <v>33</v>
      </c>
      <c r="AX311" s="12" t="s">
        <v>69</v>
      </c>
      <c r="AY311" s="219" t="s">
        <v>133</v>
      </c>
    </row>
    <row r="312" spans="2:65" s="12" customFormat="1" ht="12">
      <c r="B312" s="209"/>
      <c r="C312" s="210"/>
      <c r="D312" s="200" t="s">
        <v>141</v>
      </c>
      <c r="E312" s="211" t="s">
        <v>21</v>
      </c>
      <c r="F312" s="212" t="s">
        <v>594</v>
      </c>
      <c r="G312" s="210"/>
      <c r="H312" s="213">
        <v>12</v>
      </c>
      <c r="I312" s="214"/>
      <c r="J312" s="210"/>
      <c r="K312" s="210"/>
      <c r="L312" s="215"/>
      <c r="M312" s="216"/>
      <c r="N312" s="217"/>
      <c r="O312" s="217"/>
      <c r="P312" s="217"/>
      <c r="Q312" s="217"/>
      <c r="R312" s="217"/>
      <c r="S312" s="217"/>
      <c r="T312" s="218"/>
      <c r="AT312" s="219" t="s">
        <v>141</v>
      </c>
      <c r="AU312" s="219" t="s">
        <v>78</v>
      </c>
      <c r="AV312" s="12" t="s">
        <v>78</v>
      </c>
      <c r="AW312" s="12" t="s">
        <v>33</v>
      </c>
      <c r="AX312" s="12" t="s">
        <v>69</v>
      </c>
      <c r="AY312" s="219" t="s">
        <v>133</v>
      </c>
    </row>
    <row r="313" spans="2:65" s="13" customFormat="1" ht="12">
      <c r="B313" s="220"/>
      <c r="C313" s="221"/>
      <c r="D313" s="200" t="s">
        <v>141</v>
      </c>
      <c r="E313" s="222" t="s">
        <v>21</v>
      </c>
      <c r="F313" s="223" t="s">
        <v>147</v>
      </c>
      <c r="G313" s="221"/>
      <c r="H313" s="224">
        <v>20</v>
      </c>
      <c r="I313" s="225"/>
      <c r="J313" s="221"/>
      <c r="K313" s="221"/>
      <c r="L313" s="226"/>
      <c r="M313" s="227"/>
      <c r="N313" s="228"/>
      <c r="O313" s="228"/>
      <c r="P313" s="228"/>
      <c r="Q313" s="228"/>
      <c r="R313" s="228"/>
      <c r="S313" s="228"/>
      <c r="T313" s="229"/>
      <c r="AT313" s="230" t="s">
        <v>141</v>
      </c>
      <c r="AU313" s="230" t="s">
        <v>78</v>
      </c>
      <c r="AV313" s="13" t="s">
        <v>139</v>
      </c>
      <c r="AW313" s="13" t="s">
        <v>33</v>
      </c>
      <c r="AX313" s="13" t="s">
        <v>76</v>
      </c>
      <c r="AY313" s="230" t="s">
        <v>133</v>
      </c>
    </row>
    <row r="314" spans="2:65" s="1" customFormat="1" ht="16.5" customHeight="1">
      <c r="B314" s="39"/>
      <c r="C314" s="186" t="s">
        <v>595</v>
      </c>
      <c r="D314" s="186" t="s">
        <v>135</v>
      </c>
      <c r="E314" s="187" t="s">
        <v>596</v>
      </c>
      <c r="F314" s="188" t="s">
        <v>597</v>
      </c>
      <c r="G314" s="189" t="s">
        <v>217</v>
      </c>
      <c r="H314" s="190">
        <v>185.76</v>
      </c>
      <c r="I314" s="191"/>
      <c r="J314" s="192">
        <f>ROUND(I314*H314,2)</f>
        <v>0</v>
      </c>
      <c r="K314" s="188" t="s">
        <v>21</v>
      </c>
      <c r="L314" s="59"/>
      <c r="M314" s="193" t="s">
        <v>21</v>
      </c>
      <c r="N314" s="194" t="s">
        <v>42</v>
      </c>
      <c r="O314" s="40"/>
      <c r="P314" s="195">
        <f>O314*H314</f>
        <v>0</v>
      </c>
      <c r="Q314" s="195">
        <v>1.7099999999999999E-3</v>
      </c>
      <c r="R314" s="195">
        <f>Q314*H314</f>
        <v>0.31764959999999998</v>
      </c>
      <c r="S314" s="195">
        <v>0</v>
      </c>
      <c r="T314" s="196">
        <f>S314*H314</f>
        <v>0</v>
      </c>
      <c r="AR314" s="22" t="s">
        <v>224</v>
      </c>
      <c r="AT314" s="22" t="s">
        <v>135</v>
      </c>
      <c r="AU314" s="22" t="s">
        <v>78</v>
      </c>
      <c r="AY314" s="22" t="s">
        <v>133</v>
      </c>
      <c r="BE314" s="197">
        <f>IF(N314="základní",J314,0)</f>
        <v>0</v>
      </c>
      <c r="BF314" s="197">
        <f>IF(N314="snížená",J314,0)</f>
        <v>0</v>
      </c>
      <c r="BG314" s="197">
        <f>IF(N314="zákl. přenesená",J314,0)</f>
        <v>0</v>
      </c>
      <c r="BH314" s="197">
        <f>IF(N314="sníž. přenesená",J314,0)</f>
        <v>0</v>
      </c>
      <c r="BI314" s="197">
        <f>IF(N314="nulová",J314,0)</f>
        <v>0</v>
      </c>
      <c r="BJ314" s="22" t="s">
        <v>139</v>
      </c>
      <c r="BK314" s="197">
        <f>ROUND(I314*H314,2)</f>
        <v>0</v>
      </c>
      <c r="BL314" s="22" t="s">
        <v>224</v>
      </c>
      <c r="BM314" s="22" t="s">
        <v>598</v>
      </c>
    </row>
    <row r="315" spans="2:65" s="12" customFormat="1" ht="12">
      <c r="B315" s="209"/>
      <c r="C315" s="210"/>
      <c r="D315" s="200" t="s">
        <v>141</v>
      </c>
      <c r="E315" s="211" t="s">
        <v>21</v>
      </c>
      <c r="F315" s="212" t="s">
        <v>599</v>
      </c>
      <c r="G315" s="210"/>
      <c r="H315" s="213">
        <v>70.400000000000006</v>
      </c>
      <c r="I315" s="214"/>
      <c r="J315" s="210"/>
      <c r="K315" s="210"/>
      <c r="L315" s="215"/>
      <c r="M315" s="216"/>
      <c r="N315" s="217"/>
      <c r="O315" s="217"/>
      <c r="P315" s="217"/>
      <c r="Q315" s="217"/>
      <c r="R315" s="217"/>
      <c r="S315" s="217"/>
      <c r="T315" s="218"/>
      <c r="AT315" s="219" t="s">
        <v>141</v>
      </c>
      <c r="AU315" s="219" t="s">
        <v>78</v>
      </c>
      <c r="AV315" s="12" t="s">
        <v>78</v>
      </c>
      <c r="AW315" s="12" t="s">
        <v>33</v>
      </c>
      <c r="AX315" s="12" t="s">
        <v>69</v>
      </c>
      <c r="AY315" s="219" t="s">
        <v>133</v>
      </c>
    </row>
    <row r="316" spans="2:65" s="12" customFormat="1" ht="12">
      <c r="B316" s="209"/>
      <c r="C316" s="210"/>
      <c r="D316" s="200" t="s">
        <v>141</v>
      </c>
      <c r="E316" s="211" t="s">
        <v>21</v>
      </c>
      <c r="F316" s="212" t="s">
        <v>600</v>
      </c>
      <c r="G316" s="210"/>
      <c r="H316" s="213">
        <v>72.650000000000006</v>
      </c>
      <c r="I316" s="214"/>
      <c r="J316" s="210"/>
      <c r="K316" s="210"/>
      <c r="L316" s="215"/>
      <c r="M316" s="216"/>
      <c r="N316" s="217"/>
      <c r="O316" s="217"/>
      <c r="P316" s="217"/>
      <c r="Q316" s="217"/>
      <c r="R316" s="217"/>
      <c r="S316" s="217"/>
      <c r="T316" s="218"/>
      <c r="AT316" s="219" t="s">
        <v>141</v>
      </c>
      <c r="AU316" s="219" t="s">
        <v>78</v>
      </c>
      <c r="AV316" s="12" t="s">
        <v>78</v>
      </c>
      <c r="AW316" s="12" t="s">
        <v>33</v>
      </c>
      <c r="AX316" s="12" t="s">
        <v>69</v>
      </c>
      <c r="AY316" s="219" t="s">
        <v>133</v>
      </c>
    </row>
    <row r="317" spans="2:65" s="12" customFormat="1" ht="12">
      <c r="B317" s="209"/>
      <c r="C317" s="210"/>
      <c r="D317" s="200" t="s">
        <v>141</v>
      </c>
      <c r="E317" s="211" t="s">
        <v>21</v>
      </c>
      <c r="F317" s="212" t="s">
        <v>601</v>
      </c>
      <c r="G317" s="210"/>
      <c r="H317" s="213">
        <v>42.71</v>
      </c>
      <c r="I317" s="214"/>
      <c r="J317" s="210"/>
      <c r="K317" s="210"/>
      <c r="L317" s="215"/>
      <c r="M317" s="216"/>
      <c r="N317" s="217"/>
      <c r="O317" s="217"/>
      <c r="P317" s="217"/>
      <c r="Q317" s="217"/>
      <c r="R317" s="217"/>
      <c r="S317" s="217"/>
      <c r="T317" s="218"/>
      <c r="AT317" s="219" t="s">
        <v>141</v>
      </c>
      <c r="AU317" s="219" t="s">
        <v>78</v>
      </c>
      <c r="AV317" s="12" t="s">
        <v>78</v>
      </c>
      <c r="AW317" s="12" t="s">
        <v>33</v>
      </c>
      <c r="AX317" s="12" t="s">
        <v>69</v>
      </c>
      <c r="AY317" s="219" t="s">
        <v>133</v>
      </c>
    </row>
    <row r="318" spans="2:65" s="13" customFormat="1" ht="12">
      <c r="B318" s="220"/>
      <c r="C318" s="221"/>
      <c r="D318" s="200" t="s">
        <v>141</v>
      </c>
      <c r="E318" s="222" t="s">
        <v>21</v>
      </c>
      <c r="F318" s="223" t="s">
        <v>147</v>
      </c>
      <c r="G318" s="221"/>
      <c r="H318" s="224">
        <v>185.76</v>
      </c>
      <c r="I318" s="225"/>
      <c r="J318" s="221"/>
      <c r="K318" s="221"/>
      <c r="L318" s="226"/>
      <c r="M318" s="227"/>
      <c r="N318" s="228"/>
      <c r="O318" s="228"/>
      <c r="P318" s="228"/>
      <c r="Q318" s="228"/>
      <c r="R318" s="228"/>
      <c r="S318" s="228"/>
      <c r="T318" s="229"/>
      <c r="AT318" s="230" t="s">
        <v>141</v>
      </c>
      <c r="AU318" s="230" t="s">
        <v>78</v>
      </c>
      <c r="AV318" s="13" t="s">
        <v>139</v>
      </c>
      <c r="AW318" s="13" t="s">
        <v>33</v>
      </c>
      <c r="AX318" s="13" t="s">
        <v>76</v>
      </c>
      <c r="AY318" s="230" t="s">
        <v>133</v>
      </c>
    </row>
    <row r="319" spans="2:65" s="1" customFormat="1" ht="25.5" customHeight="1">
      <c r="B319" s="39"/>
      <c r="C319" s="186" t="s">
        <v>602</v>
      </c>
      <c r="D319" s="186" t="s">
        <v>135</v>
      </c>
      <c r="E319" s="187" t="s">
        <v>603</v>
      </c>
      <c r="F319" s="188" t="s">
        <v>604</v>
      </c>
      <c r="G319" s="189" t="s">
        <v>191</v>
      </c>
      <c r="H319" s="190">
        <v>6</v>
      </c>
      <c r="I319" s="191"/>
      <c r="J319" s="192">
        <f>ROUND(I319*H319,2)</f>
        <v>0</v>
      </c>
      <c r="K319" s="188" t="s">
        <v>21</v>
      </c>
      <c r="L319" s="59"/>
      <c r="M319" s="193" t="s">
        <v>21</v>
      </c>
      <c r="N319" s="194" t="s">
        <v>42</v>
      </c>
      <c r="O319" s="40"/>
      <c r="P319" s="195">
        <f>O319*H319</f>
        <v>0</v>
      </c>
      <c r="Q319" s="195">
        <v>4.1999999999999997E-3</v>
      </c>
      <c r="R319" s="195">
        <f>Q319*H319</f>
        <v>2.52E-2</v>
      </c>
      <c r="S319" s="195">
        <v>0</v>
      </c>
      <c r="T319" s="196">
        <f>S319*H319</f>
        <v>0</v>
      </c>
      <c r="AR319" s="22" t="s">
        <v>224</v>
      </c>
      <c r="AT319" s="22" t="s">
        <v>135</v>
      </c>
      <c r="AU319" s="22" t="s">
        <v>78</v>
      </c>
      <c r="AY319" s="22" t="s">
        <v>133</v>
      </c>
      <c r="BE319" s="197">
        <f>IF(N319="základní",J319,0)</f>
        <v>0</v>
      </c>
      <c r="BF319" s="197">
        <f>IF(N319="snížená",J319,0)</f>
        <v>0</v>
      </c>
      <c r="BG319" s="197">
        <f>IF(N319="zákl. přenesená",J319,0)</f>
        <v>0</v>
      </c>
      <c r="BH319" s="197">
        <f>IF(N319="sníž. přenesená",J319,0)</f>
        <v>0</v>
      </c>
      <c r="BI319" s="197">
        <f>IF(N319="nulová",J319,0)</f>
        <v>0</v>
      </c>
      <c r="BJ319" s="22" t="s">
        <v>139</v>
      </c>
      <c r="BK319" s="197">
        <f>ROUND(I319*H319,2)</f>
        <v>0</v>
      </c>
      <c r="BL319" s="22" t="s">
        <v>224</v>
      </c>
      <c r="BM319" s="22" t="s">
        <v>605</v>
      </c>
    </row>
    <row r="320" spans="2:65" s="11" customFormat="1" ht="12">
      <c r="B320" s="198"/>
      <c r="C320" s="199"/>
      <c r="D320" s="200" t="s">
        <v>141</v>
      </c>
      <c r="E320" s="201" t="s">
        <v>21</v>
      </c>
      <c r="F320" s="202" t="s">
        <v>606</v>
      </c>
      <c r="G320" s="199"/>
      <c r="H320" s="201" t="s">
        <v>21</v>
      </c>
      <c r="I320" s="203"/>
      <c r="J320" s="199"/>
      <c r="K320" s="199"/>
      <c r="L320" s="204"/>
      <c r="M320" s="205"/>
      <c r="N320" s="206"/>
      <c r="O320" s="206"/>
      <c r="P320" s="206"/>
      <c r="Q320" s="206"/>
      <c r="R320" s="206"/>
      <c r="S320" s="206"/>
      <c r="T320" s="207"/>
      <c r="AT320" s="208" t="s">
        <v>141</v>
      </c>
      <c r="AU320" s="208" t="s">
        <v>78</v>
      </c>
      <c r="AV320" s="11" t="s">
        <v>76</v>
      </c>
      <c r="AW320" s="11" t="s">
        <v>33</v>
      </c>
      <c r="AX320" s="11" t="s">
        <v>69</v>
      </c>
      <c r="AY320" s="208" t="s">
        <v>133</v>
      </c>
    </row>
    <row r="321" spans="2:65" s="12" customFormat="1" ht="12">
      <c r="B321" s="209"/>
      <c r="C321" s="210"/>
      <c r="D321" s="200" t="s">
        <v>141</v>
      </c>
      <c r="E321" s="211" t="s">
        <v>21</v>
      </c>
      <c r="F321" s="212" t="s">
        <v>163</v>
      </c>
      <c r="G321" s="210"/>
      <c r="H321" s="213">
        <v>6</v>
      </c>
      <c r="I321" s="214"/>
      <c r="J321" s="210"/>
      <c r="K321" s="210"/>
      <c r="L321" s="215"/>
      <c r="M321" s="216"/>
      <c r="N321" s="217"/>
      <c r="O321" s="217"/>
      <c r="P321" s="217"/>
      <c r="Q321" s="217"/>
      <c r="R321" s="217"/>
      <c r="S321" s="217"/>
      <c r="T321" s="218"/>
      <c r="AT321" s="219" t="s">
        <v>141</v>
      </c>
      <c r="AU321" s="219" t="s">
        <v>78</v>
      </c>
      <c r="AV321" s="12" t="s">
        <v>78</v>
      </c>
      <c r="AW321" s="12" t="s">
        <v>33</v>
      </c>
      <c r="AX321" s="12" t="s">
        <v>76</v>
      </c>
      <c r="AY321" s="219" t="s">
        <v>133</v>
      </c>
    </row>
    <row r="322" spans="2:65" s="1" customFormat="1" ht="25.5" customHeight="1">
      <c r="B322" s="39"/>
      <c r="C322" s="186" t="s">
        <v>607</v>
      </c>
      <c r="D322" s="186" t="s">
        <v>135</v>
      </c>
      <c r="E322" s="187" t="s">
        <v>608</v>
      </c>
      <c r="F322" s="188" t="s">
        <v>609</v>
      </c>
      <c r="G322" s="189" t="s">
        <v>359</v>
      </c>
      <c r="H322" s="190">
        <v>4</v>
      </c>
      <c r="I322" s="191"/>
      <c r="J322" s="192">
        <f>ROUND(I322*H322,2)</f>
        <v>0</v>
      </c>
      <c r="K322" s="188" t="s">
        <v>21</v>
      </c>
      <c r="L322" s="59"/>
      <c r="M322" s="193" t="s">
        <v>21</v>
      </c>
      <c r="N322" s="194" t="s">
        <v>42</v>
      </c>
      <c r="O322" s="40"/>
      <c r="P322" s="195">
        <f>O322*H322</f>
        <v>0</v>
      </c>
      <c r="Q322" s="195">
        <v>0</v>
      </c>
      <c r="R322" s="195">
        <f>Q322*H322</f>
        <v>0</v>
      </c>
      <c r="S322" s="195">
        <v>0</v>
      </c>
      <c r="T322" s="196">
        <f>S322*H322</f>
        <v>0</v>
      </c>
      <c r="AR322" s="22" t="s">
        <v>224</v>
      </c>
      <c r="AT322" s="22" t="s">
        <v>135</v>
      </c>
      <c r="AU322" s="22" t="s">
        <v>78</v>
      </c>
      <c r="AY322" s="22" t="s">
        <v>133</v>
      </c>
      <c r="BE322" s="197">
        <f>IF(N322="základní",J322,0)</f>
        <v>0</v>
      </c>
      <c r="BF322" s="197">
        <f>IF(N322="snížená",J322,0)</f>
        <v>0</v>
      </c>
      <c r="BG322" s="197">
        <f>IF(N322="zákl. přenesená",J322,0)</f>
        <v>0</v>
      </c>
      <c r="BH322" s="197">
        <f>IF(N322="sníž. přenesená",J322,0)</f>
        <v>0</v>
      </c>
      <c r="BI322" s="197">
        <f>IF(N322="nulová",J322,0)</f>
        <v>0</v>
      </c>
      <c r="BJ322" s="22" t="s">
        <v>139</v>
      </c>
      <c r="BK322" s="197">
        <f>ROUND(I322*H322,2)</f>
        <v>0</v>
      </c>
      <c r="BL322" s="22" t="s">
        <v>224</v>
      </c>
      <c r="BM322" s="22" t="s">
        <v>610</v>
      </c>
    </row>
    <row r="323" spans="2:65" s="11" customFormat="1" ht="12">
      <c r="B323" s="198"/>
      <c r="C323" s="199"/>
      <c r="D323" s="200" t="s">
        <v>141</v>
      </c>
      <c r="E323" s="201" t="s">
        <v>21</v>
      </c>
      <c r="F323" s="202" t="s">
        <v>292</v>
      </c>
      <c r="G323" s="199"/>
      <c r="H323" s="201" t="s">
        <v>21</v>
      </c>
      <c r="I323" s="203"/>
      <c r="J323" s="199"/>
      <c r="K323" s="199"/>
      <c r="L323" s="204"/>
      <c r="M323" s="205"/>
      <c r="N323" s="206"/>
      <c r="O323" s="206"/>
      <c r="P323" s="206"/>
      <c r="Q323" s="206"/>
      <c r="R323" s="206"/>
      <c r="S323" s="206"/>
      <c r="T323" s="207"/>
      <c r="AT323" s="208" t="s">
        <v>141</v>
      </c>
      <c r="AU323" s="208" t="s">
        <v>78</v>
      </c>
      <c r="AV323" s="11" t="s">
        <v>76</v>
      </c>
      <c r="AW323" s="11" t="s">
        <v>33</v>
      </c>
      <c r="AX323" s="11" t="s">
        <v>69</v>
      </c>
      <c r="AY323" s="208" t="s">
        <v>133</v>
      </c>
    </row>
    <row r="324" spans="2:65" s="12" customFormat="1" ht="12">
      <c r="B324" s="209"/>
      <c r="C324" s="210"/>
      <c r="D324" s="200" t="s">
        <v>141</v>
      </c>
      <c r="E324" s="211" t="s">
        <v>21</v>
      </c>
      <c r="F324" s="212" t="s">
        <v>139</v>
      </c>
      <c r="G324" s="210"/>
      <c r="H324" s="213">
        <v>4</v>
      </c>
      <c r="I324" s="214"/>
      <c r="J324" s="210"/>
      <c r="K324" s="210"/>
      <c r="L324" s="215"/>
      <c r="M324" s="216"/>
      <c r="N324" s="217"/>
      <c r="O324" s="217"/>
      <c r="P324" s="217"/>
      <c r="Q324" s="217"/>
      <c r="R324" s="217"/>
      <c r="S324" s="217"/>
      <c r="T324" s="218"/>
      <c r="AT324" s="219" t="s">
        <v>141</v>
      </c>
      <c r="AU324" s="219" t="s">
        <v>78</v>
      </c>
      <c r="AV324" s="12" t="s">
        <v>78</v>
      </c>
      <c r="AW324" s="12" t="s">
        <v>33</v>
      </c>
      <c r="AX324" s="12" t="s">
        <v>76</v>
      </c>
      <c r="AY324" s="219" t="s">
        <v>133</v>
      </c>
    </row>
    <row r="325" spans="2:65" s="1" customFormat="1" ht="16.5" customHeight="1">
      <c r="B325" s="39"/>
      <c r="C325" s="186" t="s">
        <v>611</v>
      </c>
      <c r="D325" s="186" t="s">
        <v>135</v>
      </c>
      <c r="E325" s="187" t="s">
        <v>612</v>
      </c>
      <c r="F325" s="188" t="s">
        <v>613</v>
      </c>
      <c r="G325" s="189" t="s">
        <v>166</v>
      </c>
      <c r="H325" s="190">
        <v>0.80200000000000005</v>
      </c>
      <c r="I325" s="191"/>
      <c r="J325" s="192">
        <f>ROUND(I325*H325,2)</f>
        <v>0</v>
      </c>
      <c r="K325" s="188" t="s">
        <v>21</v>
      </c>
      <c r="L325" s="59"/>
      <c r="M325" s="193" t="s">
        <v>21</v>
      </c>
      <c r="N325" s="194" t="s">
        <v>42</v>
      </c>
      <c r="O325" s="40"/>
      <c r="P325" s="195">
        <f>O325*H325</f>
        <v>0</v>
      </c>
      <c r="Q325" s="195">
        <v>0</v>
      </c>
      <c r="R325" s="195">
        <f>Q325*H325</f>
        <v>0</v>
      </c>
      <c r="S325" s="195">
        <v>0</v>
      </c>
      <c r="T325" s="196">
        <f>S325*H325</f>
        <v>0</v>
      </c>
      <c r="AR325" s="22" t="s">
        <v>224</v>
      </c>
      <c r="AT325" s="22" t="s">
        <v>135</v>
      </c>
      <c r="AU325" s="22" t="s">
        <v>78</v>
      </c>
      <c r="AY325" s="22" t="s">
        <v>133</v>
      </c>
      <c r="BE325" s="197">
        <f>IF(N325="základní",J325,0)</f>
        <v>0</v>
      </c>
      <c r="BF325" s="197">
        <f>IF(N325="snížená",J325,0)</f>
        <v>0</v>
      </c>
      <c r="BG325" s="197">
        <f>IF(N325="zákl. přenesená",J325,0)</f>
        <v>0</v>
      </c>
      <c r="BH325" s="197">
        <f>IF(N325="sníž. přenesená",J325,0)</f>
        <v>0</v>
      </c>
      <c r="BI325" s="197">
        <f>IF(N325="nulová",J325,0)</f>
        <v>0</v>
      </c>
      <c r="BJ325" s="22" t="s">
        <v>139</v>
      </c>
      <c r="BK325" s="197">
        <f>ROUND(I325*H325,2)</f>
        <v>0</v>
      </c>
      <c r="BL325" s="22" t="s">
        <v>224</v>
      </c>
      <c r="BM325" s="22" t="s">
        <v>614</v>
      </c>
    </row>
    <row r="326" spans="2:65" s="10" customFormat="1" ht="29.9" customHeight="1">
      <c r="B326" s="170"/>
      <c r="C326" s="171"/>
      <c r="D326" s="172" t="s">
        <v>68</v>
      </c>
      <c r="E326" s="184" t="s">
        <v>615</v>
      </c>
      <c r="F326" s="184" t="s">
        <v>616</v>
      </c>
      <c r="G326" s="171"/>
      <c r="H326" s="171"/>
      <c r="I326" s="174"/>
      <c r="J326" s="185">
        <f>BK326</f>
        <v>0</v>
      </c>
      <c r="K326" s="171"/>
      <c r="L326" s="176"/>
      <c r="M326" s="177"/>
      <c r="N326" s="178"/>
      <c r="O326" s="178"/>
      <c r="P326" s="179">
        <f>SUM(P327:P343)</f>
        <v>0</v>
      </c>
      <c r="Q326" s="178"/>
      <c r="R326" s="179">
        <f>SUM(R327:R343)</f>
        <v>0.25910000000000005</v>
      </c>
      <c r="S326" s="178"/>
      <c r="T326" s="180">
        <f>SUM(T327:T343)</f>
        <v>0</v>
      </c>
      <c r="AR326" s="181" t="s">
        <v>78</v>
      </c>
      <c r="AT326" s="182" t="s">
        <v>68</v>
      </c>
      <c r="AU326" s="182" t="s">
        <v>76</v>
      </c>
      <c r="AY326" s="181" t="s">
        <v>133</v>
      </c>
      <c r="BK326" s="183">
        <f>SUM(BK327:BK343)</f>
        <v>0</v>
      </c>
    </row>
    <row r="327" spans="2:65" s="1" customFormat="1" ht="16.5" customHeight="1">
      <c r="B327" s="39"/>
      <c r="C327" s="186" t="s">
        <v>617</v>
      </c>
      <c r="D327" s="186" t="s">
        <v>135</v>
      </c>
      <c r="E327" s="187" t="s">
        <v>618</v>
      </c>
      <c r="F327" s="188" t="s">
        <v>619</v>
      </c>
      <c r="G327" s="189" t="s">
        <v>191</v>
      </c>
      <c r="H327" s="190">
        <v>5.04</v>
      </c>
      <c r="I327" s="191"/>
      <c r="J327" s="192">
        <f>ROUND(I327*H327,2)</f>
        <v>0</v>
      </c>
      <c r="K327" s="188" t="s">
        <v>21</v>
      </c>
      <c r="L327" s="59"/>
      <c r="M327" s="193" t="s">
        <v>21</v>
      </c>
      <c r="N327" s="194" t="s">
        <v>42</v>
      </c>
      <c r="O327" s="40"/>
      <c r="P327" s="195">
        <f>O327*H327</f>
        <v>0</v>
      </c>
      <c r="Q327" s="195">
        <v>0</v>
      </c>
      <c r="R327" s="195">
        <f>Q327*H327</f>
        <v>0</v>
      </c>
      <c r="S327" s="195">
        <v>0</v>
      </c>
      <c r="T327" s="196">
        <f>S327*H327</f>
        <v>0</v>
      </c>
      <c r="AR327" s="22" t="s">
        <v>224</v>
      </c>
      <c r="AT327" s="22" t="s">
        <v>135</v>
      </c>
      <c r="AU327" s="22" t="s">
        <v>78</v>
      </c>
      <c r="AY327" s="22" t="s">
        <v>133</v>
      </c>
      <c r="BE327" s="197">
        <f>IF(N327="základní",J327,0)</f>
        <v>0</v>
      </c>
      <c r="BF327" s="197">
        <f>IF(N327="snížená",J327,0)</f>
        <v>0</v>
      </c>
      <c r="BG327" s="197">
        <f>IF(N327="zákl. přenesená",J327,0)</f>
        <v>0</v>
      </c>
      <c r="BH327" s="197">
        <f>IF(N327="sníž. přenesená",J327,0)</f>
        <v>0</v>
      </c>
      <c r="BI327" s="197">
        <f>IF(N327="nulová",J327,0)</f>
        <v>0</v>
      </c>
      <c r="BJ327" s="22" t="s">
        <v>139</v>
      </c>
      <c r="BK327" s="197">
        <f>ROUND(I327*H327,2)</f>
        <v>0</v>
      </c>
      <c r="BL327" s="22" t="s">
        <v>224</v>
      </c>
      <c r="BM327" s="22" t="s">
        <v>620</v>
      </c>
    </row>
    <row r="328" spans="2:65" s="11" customFormat="1" ht="12">
      <c r="B328" s="198"/>
      <c r="C328" s="199"/>
      <c r="D328" s="200" t="s">
        <v>141</v>
      </c>
      <c r="E328" s="201" t="s">
        <v>21</v>
      </c>
      <c r="F328" s="202" t="s">
        <v>621</v>
      </c>
      <c r="G328" s="199"/>
      <c r="H328" s="201" t="s">
        <v>21</v>
      </c>
      <c r="I328" s="203"/>
      <c r="J328" s="199"/>
      <c r="K328" s="199"/>
      <c r="L328" s="204"/>
      <c r="M328" s="205"/>
      <c r="N328" s="206"/>
      <c r="O328" s="206"/>
      <c r="P328" s="206"/>
      <c r="Q328" s="206"/>
      <c r="R328" s="206"/>
      <c r="S328" s="206"/>
      <c r="T328" s="207"/>
      <c r="AT328" s="208" t="s">
        <v>141</v>
      </c>
      <c r="AU328" s="208" t="s">
        <v>78</v>
      </c>
      <c r="AV328" s="11" t="s">
        <v>76</v>
      </c>
      <c r="AW328" s="11" t="s">
        <v>33</v>
      </c>
      <c r="AX328" s="11" t="s">
        <v>69</v>
      </c>
      <c r="AY328" s="208" t="s">
        <v>133</v>
      </c>
    </row>
    <row r="329" spans="2:65" s="12" customFormat="1" ht="12">
      <c r="B329" s="209"/>
      <c r="C329" s="210"/>
      <c r="D329" s="200" t="s">
        <v>141</v>
      </c>
      <c r="E329" s="211" t="s">
        <v>21</v>
      </c>
      <c r="F329" s="212" t="s">
        <v>622</v>
      </c>
      <c r="G329" s="210"/>
      <c r="H329" s="213">
        <v>4.2</v>
      </c>
      <c r="I329" s="214"/>
      <c r="J329" s="210"/>
      <c r="K329" s="210"/>
      <c r="L329" s="215"/>
      <c r="M329" s="216"/>
      <c r="N329" s="217"/>
      <c r="O329" s="217"/>
      <c r="P329" s="217"/>
      <c r="Q329" s="217"/>
      <c r="R329" s="217"/>
      <c r="S329" s="217"/>
      <c r="T329" s="218"/>
      <c r="AT329" s="219" t="s">
        <v>141</v>
      </c>
      <c r="AU329" s="219" t="s">
        <v>78</v>
      </c>
      <c r="AV329" s="12" t="s">
        <v>78</v>
      </c>
      <c r="AW329" s="12" t="s">
        <v>33</v>
      </c>
      <c r="AX329" s="12" t="s">
        <v>69</v>
      </c>
      <c r="AY329" s="219" t="s">
        <v>133</v>
      </c>
    </row>
    <row r="330" spans="2:65" s="11" customFormat="1" ht="12">
      <c r="B330" s="198"/>
      <c r="C330" s="199"/>
      <c r="D330" s="200" t="s">
        <v>141</v>
      </c>
      <c r="E330" s="201" t="s">
        <v>21</v>
      </c>
      <c r="F330" s="202" t="s">
        <v>623</v>
      </c>
      <c r="G330" s="199"/>
      <c r="H330" s="201" t="s">
        <v>21</v>
      </c>
      <c r="I330" s="203"/>
      <c r="J330" s="199"/>
      <c r="K330" s="199"/>
      <c r="L330" s="204"/>
      <c r="M330" s="205"/>
      <c r="N330" s="206"/>
      <c r="O330" s="206"/>
      <c r="P330" s="206"/>
      <c r="Q330" s="206"/>
      <c r="R330" s="206"/>
      <c r="S330" s="206"/>
      <c r="T330" s="207"/>
      <c r="AT330" s="208" t="s">
        <v>141</v>
      </c>
      <c r="AU330" s="208" t="s">
        <v>78</v>
      </c>
      <c r="AV330" s="11" t="s">
        <v>76</v>
      </c>
      <c r="AW330" s="11" t="s">
        <v>33</v>
      </c>
      <c r="AX330" s="11" t="s">
        <v>69</v>
      </c>
      <c r="AY330" s="208" t="s">
        <v>133</v>
      </c>
    </row>
    <row r="331" spans="2:65" s="12" customFormat="1" ht="12">
      <c r="B331" s="209"/>
      <c r="C331" s="210"/>
      <c r="D331" s="200" t="s">
        <v>141</v>
      </c>
      <c r="E331" s="211" t="s">
        <v>21</v>
      </c>
      <c r="F331" s="212" t="s">
        <v>624</v>
      </c>
      <c r="G331" s="210"/>
      <c r="H331" s="213">
        <v>0.84</v>
      </c>
      <c r="I331" s="214"/>
      <c r="J331" s="210"/>
      <c r="K331" s="210"/>
      <c r="L331" s="215"/>
      <c r="M331" s="216"/>
      <c r="N331" s="217"/>
      <c r="O331" s="217"/>
      <c r="P331" s="217"/>
      <c r="Q331" s="217"/>
      <c r="R331" s="217"/>
      <c r="S331" s="217"/>
      <c r="T331" s="218"/>
      <c r="AT331" s="219" t="s">
        <v>141</v>
      </c>
      <c r="AU331" s="219" t="s">
        <v>78</v>
      </c>
      <c r="AV331" s="12" t="s">
        <v>78</v>
      </c>
      <c r="AW331" s="12" t="s">
        <v>33</v>
      </c>
      <c r="AX331" s="12" t="s">
        <v>69</v>
      </c>
      <c r="AY331" s="219" t="s">
        <v>133</v>
      </c>
    </row>
    <row r="332" spans="2:65" s="13" customFormat="1" ht="12">
      <c r="B332" s="220"/>
      <c r="C332" s="221"/>
      <c r="D332" s="200" t="s">
        <v>141</v>
      </c>
      <c r="E332" s="222" t="s">
        <v>21</v>
      </c>
      <c r="F332" s="223" t="s">
        <v>147</v>
      </c>
      <c r="G332" s="221"/>
      <c r="H332" s="224">
        <v>5.04</v>
      </c>
      <c r="I332" s="225"/>
      <c r="J332" s="221"/>
      <c r="K332" s="221"/>
      <c r="L332" s="226"/>
      <c r="M332" s="227"/>
      <c r="N332" s="228"/>
      <c r="O332" s="228"/>
      <c r="P332" s="228"/>
      <c r="Q332" s="228"/>
      <c r="R332" s="228"/>
      <c r="S332" s="228"/>
      <c r="T332" s="229"/>
      <c r="AT332" s="230" t="s">
        <v>141</v>
      </c>
      <c r="AU332" s="230" t="s">
        <v>78</v>
      </c>
      <c r="AV332" s="13" t="s">
        <v>139</v>
      </c>
      <c r="AW332" s="13" t="s">
        <v>33</v>
      </c>
      <c r="AX332" s="13" t="s">
        <v>76</v>
      </c>
      <c r="AY332" s="230" t="s">
        <v>133</v>
      </c>
    </row>
    <row r="333" spans="2:65" s="1" customFormat="1" ht="16.5" customHeight="1">
      <c r="B333" s="39"/>
      <c r="C333" s="231" t="s">
        <v>625</v>
      </c>
      <c r="D333" s="231" t="s">
        <v>220</v>
      </c>
      <c r="E333" s="232" t="s">
        <v>626</v>
      </c>
      <c r="F333" s="233" t="s">
        <v>627</v>
      </c>
      <c r="G333" s="234" t="s">
        <v>359</v>
      </c>
      <c r="H333" s="235">
        <v>1</v>
      </c>
      <c r="I333" s="236"/>
      <c r="J333" s="237">
        <f>ROUND(I333*H333,2)</f>
        <v>0</v>
      </c>
      <c r="K333" s="233" t="s">
        <v>21</v>
      </c>
      <c r="L333" s="238"/>
      <c r="M333" s="239" t="s">
        <v>21</v>
      </c>
      <c r="N333" s="240" t="s">
        <v>42</v>
      </c>
      <c r="O333" s="40"/>
      <c r="P333" s="195">
        <f>O333*H333</f>
        <v>0</v>
      </c>
      <c r="Q333" s="195">
        <v>1.0500000000000001E-2</v>
      </c>
      <c r="R333" s="195">
        <f>Q333*H333</f>
        <v>1.0500000000000001E-2</v>
      </c>
      <c r="S333" s="195">
        <v>0</v>
      </c>
      <c r="T333" s="196">
        <f>S333*H333</f>
        <v>0</v>
      </c>
      <c r="AR333" s="22" t="s">
        <v>311</v>
      </c>
      <c r="AT333" s="22" t="s">
        <v>220</v>
      </c>
      <c r="AU333" s="22" t="s">
        <v>78</v>
      </c>
      <c r="AY333" s="22" t="s">
        <v>133</v>
      </c>
      <c r="BE333" s="197">
        <f>IF(N333="základní",J333,0)</f>
        <v>0</v>
      </c>
      <c r="BF333" s="197">
        <f>IF(N333="snížená",J333,0)</f>
        <v>0</v>
      </c>
      <c r="BG333" s="197">
        <f>IF(N333="zákl. přenesená",J333,0)</f>
        <v>0</v>
      </c>
      <c r="BH333" s="197">
        <f>IF(N333="sníž. přenesená",J333,0)</f>
        <v>0</v>
      </c>
      <c r="BI333" s="197">
        <f>IF(N333="nulová",J333,0)</f>
        <v>0</v>
      </c>
      <c r="BJ333" s="22" t="s">
        <v>139</v>
      </c>
      <c r="BK333" s="197">
        <f>ROUND(I333*H333,2)</f>
        <v>0</v>
      </c>
      <c r="BL333" s="22" t="s">
        <v>224</v>
      </c>
      <c r="BM333" s="22" t="s">
        <v>628</v>
      </c>
    </row>
    <row r="334" spans="2:65" s="11" customFormat="1" ht="12">
      <c r="B334" s="198"/>
      <c r="C334" s="199"/>
      <c r="D334" s="200" t="s">
        <v>141</v>
      </c>
      <c r="E334" s="201" t="s">
        <v>21</v>
      </c>
      <c r="F334" s="202" t="s">
        <v>629</v>
      </c>
      <c r="G334" s="199"/>
      <c r="H334" s="201" t="s">
        <v>21</v>
      </c>
      <c r="I334" s="203"/>
      <c r="J334" s="199"/>
      <c r="K334" s="199"/>
      <c r="L334" s="204"/>
      <c r="M334" s="205"/>
      <c r="N334" s="206"/>
      <c r="O334" s="206"/>
      <c r="P334" s="206"/>
      <c r="Q334" s="206"/>
      <c r="R334" s="206"/>
      <c r="S334" s="206"/>
      <c r="T334" s="207"/>
      <c r="AT334" s="208" t="s">
        <v>141</v>
      </c>
      <c r="AU334" s="208" t="s">
        <v>78</v>
      </c>
      <c r="AV334" s="11" t="s">
        <v>76</v>
      </c>
      <c r="AW334" s="11" t="s">
        <v>33</v>
      </c>
      <c r="AX334" s="11" t="s">
        <v>69</v>
      </c>
      <c r="AY334" s="208" t="s">
        <v>133</v>
      </c>
    </row>
    <row r="335" spans="2:65" s="12" customFormat="1" ht="12">
      <c r="B335" s="209"/>
      <c r="C335" s="210"/>
      <c r="D335" s="200" t="s">
        <v>141</v>
      </c>
      <c r="E335" s="211" t="s">
        <v>21</v>
      </c>
      <c r="F335" s="212" t="s">
        <v>76</v>
      </c>
      <c r="G335" s="210"/>
      <c r="H335" s="213">
        <v>1</v>
      </c>
      <c r="I335" s="214"/>
      <c r="J335" s="210"/>
      <c r="K335" s="210"/>
      <c r="L335" s="215"/>
      <c r="M335" s="216"/>
      <c r="N335" s="217"/>
      <c r="O335" s="217"/>
      <c r="P335" s="217"/>
      <c r="Q335" s="217"/>
      <c r="R335" s="217"/>
      <c r="S335" s="217"/>
      <c r="T335" s="218"/>
      <c r="AT335" s="219" t="s">
        <v>141</v>
      </c>
      <c r="AU335" s="219" t="s">
        <v>78</v>
      </c>
      <c r="AV335" s="12" t="s">
        <v>78</v>
      </c>
      <c r="AW335" s="12" t="s">
        <v>33</v>
      </c>
      <c r="AX335" s="12" t="s">
        <v>76</v>
      </c>
      <c r="AY335" s="219" t="s">
        <v>133</v>
      </c>
    </row>
    <row r="336" spans="2:65" s="1" customFormat="1" ht="16.5" customHeight="1">
      <c r="B336" s="39"/>
      <c r="C336" s="231" t="s">
        <v>630</v>
      </c>
      <c r="D336" s="231" t="s">
        <v>220</v>
      </c>
      <c r="E336" s="232" t="s">
        <v>631</v>
      </c>
      <c r="F336" s="233" t="s">
        <v>632</v>
      </c>
      <c r="G336" s="234" t="s">
        <v>359</v>
      </c>
      <c r="H336" s="235">
        <v>1</v>
      </c>
      <c r="I336" s="236"/>
      <c r="J336" s="237">
        <f>ROUND(I336*H336,2)</f>
        <v>0</v>
      </c>
      <c r="K336" s="233" t="s">
        <v>21</v>
      </c>
      <c r="L336" s="238"/>
      <c r="M336" s="239" t="s">
        <v>21</v>
      </c>
      <c r="N336" s="240" t="s">
        <v>42</v>
      </c>
      <c r="O336" s="40"/>
      <c r="P336" s="195">
        <f>O336*H336</f>
        <v>0</v>
      </c>
      <c r="Q336" s="195">
        <v>1.0500000000000001E-2</v>
      </c>
      <c r="R336" s="195">
        <f>Q336*H336</f>
        <v>1.0500000000000001E-2</v>
      </c>
      <c r="S336" s="195">
        <v>0</v>
      </c>
      <c r="T336" s="196">
        <f>S336*H336</f>
        <v>0</v>
      </c>
      <c r="AR336" s="22" t="s">
        <v>311</v>
      </c>
      <c r="AT336" s="22" t="s">
        <v>220</v>
      </c>
      <c r="AU336" s="22" t="s">
        <v>78</v>
      </c>
      <c r="AY336" s="22" t="s">
        <v>133</v>
      </c>
      <c r="BE336" s="197">
        <f>IF(N336="základní",J336,0)</f>
        <v>0</v>
      </c>
      <c r="BF336" s="197">
        <f>IF(N336="snížená",J336,0)</f>
        <v>0</v>
      </c>
      <c r="BG336" s="197">
        <f>IF(N336="zákl. přenesená",J336,0)</f>
        <v>0</v>
      </c>
      <c r="BH336" s="197">
        <f>IF(N336="sníž. přenesená",J336,0)</f>
        <v>0</v>
      </c>
      <c r="BI336" s="197">
        <f>IF(N336="nulová",J336,0)</f>
        <v>0</v>
      </c>
      <c r="BJ336" s="22" t="s">
        <v>139</v>
      </c>
      <c r="BK336" s="197">
        <f>ROUND(I336*H336,2)</f>
        <v>0</v>
      </c>
      <c r="BL336" s="22" t="s">
        <v>224</v>
      </c>
      <c r="BM336" s="22" t="s">
        <v>633</v>
      </c>
    </row>
    <row r="337" spans="2:65" s="11" customFormat="1" ht="12">
      <c r="B337" s="198"/>
      <c r="C337" s="199"/>
      <c r="D337" s="200" t="s">
        <v>141</v>
      </c>
      <c r="E337" s="201" t="s">
        <v>21</v>
      </c>
      <c r="F337" s="202" t="s">
        <v>634</v>
      </c>
      <c r="G337" s="199"/>
      <c r="H337" s="201" t="s">
        <v>21</v>
      </c>
      <c r="I337" s="203"/>
      <c r="J337" s="199"/>
      <c r="K337" s="199"/>
      <c r="L337" s="204"/>
      <c r="M337" s="205"/>
      <c r="N337" s="206"/>
      <c r="O337" s="206"/>
      <c r="P337" s="206"/>
      <c r="Q337" s="206"/>
      <c r="R337" s="206"/>
      <c r="S337" s="206"/>
      <c r="T337" s="207"/>
      <c r="AT337" s="208" t="s">
        <v>141</v>
      </c>
      <c r="AU337" s="208" t="s">
        <v>78</v>
      </c>
      <c r="AV337" s="11" t="s">
        <v>76</v>
      </c>
      <c r="AW337" s="11" t="s">
        <v>33</v>
      </c>
      <c r="AX337" s="11" t="s">
        <v>69</v>
      </c>
      <c r="AY337" s="208" t="s">
        <v>133</v>
      </c>
    </row>
    <row r="338" spans="2:65" s="12" customFormat="1" ht="12">
      <c r="B338" s="209"/>
      <c r="C338" s="210"/>
      <c r="D338" s="200" t="s">
        <v>141</v>
      </c>
      <c r="E338" s="211" t="s">
        <v>21</v>
      </c>
      <c r="F338" s="212" t="s">
        <v>76</v>
      </c>
      <c r="G338" s="210"/>
      <c r="H338" s="213">
        <v>1</v>
      </c>
      <c r="I338" s="214"/>
      <c r="J338" s="210"/>
      <c r="K338" s="210"/>
      <c r="L338" s="215"/>
      <c r="M338" s="216"/>
      <c r="N338" s="217"/>
      <c r="O338" s="217"/>
      <c r="P338" s="217"/>
      <c r="Q338" s="217"/>
      <c r="R338" s="217"/>
      <c r="S338" s="217"/>
      <c r="T338" s="218"/>
      <c r="AT338" s="219" t="s">
        <v>141</v>
      </c>
      <c r="AU338" s="219" t="s">
        <v>78</v>
      </c>
      <c r="AV338" s="12" t="s">
        <v>78</v>
      </c>
      <c r="AW338" s="12" t="s">
        <v>33</v>
      </c>
      <c r="AX338" s="12" t="s">
        <v>76</v>
      </c>
      <c r="AY338" s="219" t="s">
        <v>133</v>
      </c>
    </row>
    <row r="339" spans="2:65" s="1" customFormat="1" ht="16.5" customHeight="1">
      <c r="B339" s="39"/>
      <c r="C339" s="186" t="s">
        <v>635</v>
      </c>
      <c r="D339" s="186" t="s">
        <v>135</v>
      </c>
      <c r="E339" s="187" t="s">
        <v>636</v>
      </c>
      <c r="F339" s="188" t="s">
        <v>637</v>
      </c>
      <c r="G339" s="189" t="s">
        <v>359</v>
      </c>
      <c r="H339" s="190">
        <v>30</v>
      </c>
      <c r="I339" s="191"/>
      <c r="J339" s="192">
        <f>ROUND(I339*H339,2)</f>
        <v>0</v>
      </c>
      <c r="K339" s="188" t="s">
        <v>21</v>
      </c>
      <c r="L339" s="59"/>
      <c r="M339" s="193" t="s">
        <v>21</v>
      </c>
      <c r="N339" s="194" t="s">
        <v>42</v>
      </c>
      <c r="O339" s="40"/>
      <c r="P339" s="195">
        <f>O339*H339</f>
        <v>0</v>
      </c>
      <c r="Q339" s="195">
        <v>1.7000000000000001E-4</v>
      </c>
      <c r="R339" s="195">
        <f>Q339*H339</f>
        <v>5.1000000000000004E-3</v>
      </c>
      <c r="S339" s="195">
        <v>0</v>
      </c>
      <c r="T339" s="196">
        <f>S339*H339</f>
        <v>0</v>
      </c>
      <c r="AR339" s="22" t="s">
        <v>224</v>
      </c>
      <c r="AT339" s="22" t="s">
        <v>135</v>
      </c>
      <c r="AU339" s="22" t="s">
        <v>78</v>
      </c>
      <c r="AY339" s="22" t="s">
        <v>133</v>
      </c>
      <c r="BE339" s="197">
        <f>IF(N339="základní",J339,0)</f>
        <v>0</v>
      </c>
      <c r="BF339" s="197">
        <f>IF(N339="snížená",J339,0)</f>
        <v>0</v>
      </c>
      <c r="BG339" s="197">
        <f>IF(N339="zákl. přenesená",J339,0)</f>
        <v>0</v>
      </c>
      <c r="BH339" s="197">
        <f>IF(N339="sníž. přenesená",J339,0)</f>
        <v>0</v>
      </c>
      <c r="BI339" s="197">
        <f>IF(N339="nulová",J339,0)</f>
        <v>0</v>
      </c>
      <c r="BJ339" s="22" t="s">
        <v>139</v>
      </c>
      <c r="BK339" s="197">
        <f>ROUND(I339*H339,2)</f>
        <v>0</v>
      </c>
      <c r="BL339" s="22" t="s">
        <v>224</v>
      </c>
      <c r="BM339" s="22" t="s">
        <v>638</v>
      </c>
    </row>
    <row r="340" spans="2:65" s="1" customFormat="1" ht="16.5" customHeight="1">
      <c r="B340" s="39"/>
      <c r="C340" s="231" t="s">
        <v>639</v>
      </c>
      <c r="D340" s="231" t="s">
        <v>220</v>
      </c>
      <c r="E340" s="232" t="s">
        <v>640</v>
      </c>
      <c r="F340" s="233" t="s">
        <v>641</v>
      </c>
      <c r="G340" s="234" t="s">
        <v>359</v>
      </c>
      <c r="H340" s="235">
        <v>30</v>
      </c>
      <c r="I340" s="236"/>
      <c r="J340" s="237">
        <f>ROUND(I340*H340,2)</f>
        <v>0</v>
      </c>
      <c r="K340" s="233" t="s">
        <v>21</v>
      </c>
      <c r="L340" s="238"/>
      <c r="M340" s="239" t="s">
        <v>21</v>
      </c>
      <c r="N340" s="240" t="s">
        <v>42</v>
      </c>
      <c r="O340" s="40"/>
      <c r="P340" s="195">
        <f>O340*H340</f>
        <v>0</v>
      </c>
      <c r="Q340" s="195">
        <v>6.1000000000000004E-3</v>
      </c>
      <c r="R340" s="195">
        <f>Q340*H340</f>
        <v>0.18300000000000002</v>
      </c>
      <c r="S340" s="195">
        <v>0</v>
      </c>
      <c r="T340" s="196">
        <f>S340*H340</f>
        <v>0</v>
      </c>
      <c r="AR340" s="22" t="s">
        <v>311</v>
      </c>
      <c r="AT340" s="22" t="s">
        <v>220</v>
      </c>
      <c r="AU340" s="22" t="s">
        <v>78</v>
      </c>
      <c r="AY340" s="22" t="s">
        <v>133</v>
      </c>
      <c r="BE340" s="197">
        <f>IF(N340="základní",J340,0)</f>
        <v>0</v>
      </c>
      <c r="BF340" s="197">
        <f>IF(N340="snížená",J340,0)</f>
        <v>0</v>
      </c>
      <c r="BG340" s="197">
        <f>IF(N340="zákl. přenesená",J340,0)</f>
        <v>0</v>
      </c>
      <c r="BH340" s="197">
        <f>IF(N340="sníž. přenesená",J340,0)</f>
        <v>0</v>
      </c>
      <c r="BI340" s="197">
        <f>IF(N340="nulová",J340,0)</f>
        <v>0</v>
      </c>
      <c r="BJ340" s="22" t="s">
        <v>139</v>
      </c>
      <c r="BK340" s="197">
        <f>ROUND(I340*H340,2)</f>
        <v>0</v>
      </c>
      <c r="BL340" s="22" t="s">
        <v>224</v>
      </c>
      <c r="BM340" s="22" t="s">
        <v>642</v>
      </c>
    </row>
    <row r="341" spans="2:65" s="1" customFormat="1" ht="16.5" customHeight="1">
      <c r="B341" s="39"/>
      <c r="C341" s="186" t="s">
        <v>643</v>
      </c>
      <c r="D341" s="186" t="s">
        <v>135</v>
      </c>
      <c r="E341" s="187" t="s">
        <v>644</v>
      </c>
      <c r="F341" s="188" t="s">
        <v>645</v>
      </c>
      <c r="G341" s="189" t="s">
        <v>359</v>
      </c>
      <c r="H341" s="190">
        <v>1</v>
      </c>
      <c r="I341" s="191"/>
      <c r="J341" s="192">
        <f>ROUND(I341*H341,2)</f>
        <v>0</v>
      </c>
      <c r="K341" s="188" t="s">
        <v>21</v>
      </c>
      <c r="L341" s="59"/>
      <c r="M341" s="193" t="s">
        <v>21</v>
      </c>
      <c r="N341" s="194" t="s">
        <v>42</v>
      </c>
      <c r="O341" s="40"/>
      <c r="P341" s="195">
        <f>O341*H341</f>
        <v>0</v>
      </c>
      <c r="Q341" s="195">
        <v>0</v>
      </c>
      <c r="R341" s="195">
        <f>Q341*H341</f>
        <v>0</v>
      </c>
      <c r="S341" s="195">
        <v>0</v>
      </c>
      <c r="T341" s="196">
        <f>S341*H341</f>
        <v>0</v>
      </c>
      <c r="AR341" s="22" t="s">
        <v>224</v>
      </c>
      <c r="AT341" s="22" t="s">
        <v>135</v>
      </c>
      <c r="AU341" s="22" t="s">
        <v>78</v>
      </c>
      <c r="AY341" s="22" t="s">
        <v>133</v>
      </c>
      <c r="BE341" s="197">
        <f>IF(N341="základní",J341,0)</f>
        <v>0</v>
      </c>
      <c r="BF341" s="197">
        <f>IF(N341="snížená",J341,0)</f>
        <v>0</v>
      </c>
      <c r="BG341" s="197">
        <f>IF(N341="zákl. přenesená",J341,0)</f>
        <v>0</v>
      </c>
      <c r="BH341" s="197">
        <f>IF(N341="sníž. přenesená",J341,0)</f>
        <v>0</v>
      </c>
      <c r="BI341" s="197">
        <f>IF(N341="nulová",J341,0)</f>
        <v>0</v>
      </c>
      <c r="BJ341" s="22" t="s">
        <v>139</v>
      </c>
      <c r="BK341" s="197">
        <f>ROUND(I341*H341,2)</f>
        <v>0</v>
      </c>
      <c r="BL341" s="22" t="s">
        <v>224</v>
      </c>
      <c r="BM341" s="22" t="s">
        <v>646</v>
      </c>
    </row>
    <row r="342" spans="2:65" s="1" customFormat="1" ht="25.5" customHeight="1">
      <c r="B342" s="39"/>
      <c r="C342" s="186" t="s">
        <v>647</v>
      </c>
      <c r="D342" s="186" t="s">
        <v>135</v>
      </c>
      <c r="E342" s="187" t="s">
        <v>648</v>
      </c>
      <c r="F342" s="188" t="s">
        <v>649</v>
      </c>
      <c r="G342" s="189" t="s">
        <v>350</v>
      </c>
      <c r="H342" s="190">
        <v>1</v>
      </c>
      <c r="I342" s="191"/>
      <c r="J342" s="192">
        <f>ROUND(I342*H342,2)</f>
        <v>0</v>
      </c>
      <c r="K342" s="188" t="s">
        <v>21</v>
      </c>
      <c r="L342" s="59"/>
      <c r="M342" s="193" t="s">
        <v>21</v>
      </c>
      <c r="N342" s="194" t="s">
        <v>42</v>
      </c>
      <c r="O342" s="40"/>
      <c r="P342" s="195">
        <f>O342*H342</f>
        <v>0</v>
      </c>
      <c r="Q342" s="195">
        <v>0.05</v>
      </c>
      <c r="R342" s="195">
        <f>Q342*H342</f>
        <v>0.05</v>
      </c>
      <c r="S342" s="195">
        <v>0</v>
      </c>
      <c r="T342" s="196">
        <f>S342*H342</f>
        <v>0</v>
      </c>
      <c r="AR342" s="22" t="s">
        <v>224</v>
      </c>
      <c r="AT342" s="22" t="s">
        <v>135</v>
      </c>
      <c r="AU342" s="22" t="s">
        <v>78</v>
      </c>
      <c r="AY342" s="22" t="s">
        <v>133</v>
      </c>
      <c r="BE342" s="197">
        <f>IF(N342="základní",J342,0)</f>
        <v>0</v>
      </c>
      <c r="BF342" s="197">
        <f>IF(N342="snížená",J342,0)</f>
        <v>0</v>
      </c>
      <c r="BG342" s="197">
        <f>IF(N342="zákl. přenesená",J342,0)</f>
        <v>0</v>
      </c>
      <c r="BH342" s="197">
        <f>IF(N342="sníž. přenesená",J342,0)</f>
        <v>0</v>
      </c>
      <c r="BI342" s="197">
        <f>IF(N342="nulová",J342,0)</f>
        <v>0</v>
      </c>
      <c r="BJ342" s="22" t="s">
        <v>139</v>
      </c>
      <c r="BK342" s="197">
        <f>ROUND(I342*H342,2)</f>
        <v>0</v>
      </c>
      <c r="BL342" s="22" t="s">
        <v>224</v>
      </c>
      <c r="BM342" s="22" t="s">
        <v>650</v>
      </c>
    </row>
    <row r="343" spans="2:65" s="1" customFormat="1" ht="16.5" customHeight="1">
      <c r="B343" s="39"/>
      <c r="C343" s="186" t="s">
        <v>651</v>
      </c>
      <c r="D343" s="186" t="s">
        <v>135</v>
      </c>
      <c r="E343" s="187" t="s">
        <v>652</v>
      </c>
      <c r="F343" s="188" t="s">
        <v>653</v>
      </c>
      <c r="G343" s="189" t="s">
        <v>166</v>
      </c>
      <c r="H343" s="190">
        <v>0.25900000000000001</v>
      </c>
      <c r="I343" s="191"/>
      <c r="J343" s="192">
        <f>ROUND(I343*H343,2)</f>
        <v>0</v>
      </c>
      <c r="K343" s="188" t="s">
        <v>21</v>
      </c>
      <c r="L343" s="59"/>
      <c r="M343" s="193" t="s">
        <v>21</v>
      </c>
      <c r="N343" s="194" t="s">
        <v>42</v>
      </c>
      <c r="O343" s="40"/>
      <c r="P343" s="195">
        <f>O343*H343</f>
        <v>0</v>
      </c>
      <c r="Q343" s="195">
        <v>0</v>
      </c>
      <c r="R343" s="195">
        <f>Q343*H343</f>
        <v>0</v>
      </c>
      <c r="S343" s="195">
        <v>0</v>
      </c>
      <c r="T343" s="196">
        <f>S343*H343</f>
        <v>0</v>
      </c>
      <c r="AR343" s="22" t="s">
        <v>224</v>
      </c>
      <c r="AT343" s="22" t="s">
        <v>135</v>
      </c>
      <c r="AU343" s="22" t="s">
        <v>78</v>
      </c>
      <c r="AY343" s="22" t="s">
        <v>133</v>
      </c>
      <c r="BE343" s="197">
        <f>IF(N343="základní",J343,0)</f>
        <v>0</v>
      </c>
      <c r="BF343" s="197">
        <f>IF(N343="snížená",J343,0)</f>
        <v>0</v>
      </c>
      <c r="BG343" s="197">
        <f>IF(N343="zákl. přenesená",J343,0)</f>
        <v>0</v>
      </c>
      <c r="BH343" s="197">
        <f>IF(N343="sníž. přenesená",J343,0)</f>
        <v>0</v>
      </c>
      <c r="BI343" s="197">
        <f>IF(N343="nulová",J343,0)</f>
        <v>0</v>
      </c>
      <c r="BJ343" s="22" t="s">
        <v>139</v>
      </c>
      <c r="BK343" s="197">
        <f>ROUND(I343*H343,2)</f>
        <v>0</v>
      </c>
      <c r="BL343" s="22" t="s">
        <v>224</v>
      </c>
      <c r="BM343" s="22" t="s">
        <v>654</v>
      </c>
    </row>
    <row r="344" spans="2:65" s="10" customFormat="1" ht="29.9" customHeight="1">
      <c r="B344" s="170"/>
      <c r="C344" s="171"/>
      <c r="D344" s="172" t="s">
        <v>68</v>
      </c>
      <c r="E344" s="184" t="s">
        <v>655</v>
      </c>
      <c r="F344" s="184" t="s">
        <v>656</v>
      </c>
      <c r="G344" s="171"/>
      <c r="H344" s="171"/>
      <c r="I344" s="174"/>
      <c r="J344" s="185">
        <f>BK344</f>
        <v>0</v>
      </c>
      <c r="K344" s="171"/>
      <c r="L344" s="176"/>
      <c r="M344" s="177"/>
      <c r="N344" s="178"/>
      <c r="O344" s="178"/>
      <c r="P344" s="179">
        <f>SUM(P345:P351)</f>
        <v>0</v>
      </c>
      <c r="Q344" s="178"/>
      <c r="R344" s="179">
        <f>SUM(R345:R351)</f>
        <v>2.0590200000000003E-2</v>
      </c>
      <c r="S344" s="178"/>
      <c r="T344" s="180">
        <f>SUM(T345:T351)</f>
        <v>0</v>
      </c>
      <c r="AR344" s="181" t="s">
        <v>78</v>
      </c>
      <c r="AT344" s="182" t="s">
        <v>68</v>
      </c>
      <c r="AU344" s="182" t="s">
        <v>76</v>
      </c>
      <c r="AY344" s="181" t="s">
        <v>133</v>
      </c>
      <c r="BK344" s="183">
        <f>SUM(BK345:BK351)</f>
        <v>0</v>
      </c>
    </row>
    <row r="345" spans="2:65" s="1" customFormat="1" ht="16.5" customHeight="1">
      <c r="B345" s="39"/>
      <c r="C345" s="186" t="s">
        <v>657</v>
      </c>
      <c r="D345" s="186" t="s">
        <v>135</v>
      </c>
      <c r="E345" s="187" t="s">
        <v>658</v>
      </c>
      <c r="F345" s="188" t="s">
        <v>659</v>
      </c>
      <c r="G345" s="189" t="s">
        <v>191</v>
      </c>
      <c r="H345" s="190">
        <v>66.42</v>
      </c>
      <c r="I345" s="191"/>
      <c r="J345" s="192">
        <f>ROUND(I345*H345,2)</f>
        <v>0</v>
      </c>
      <c r="K345" s="188" t="s">
        <v>21</v>
      </c>
      <c r="L345" s="59"/>
      <c r="M345" s="193" t="s">
        <v>21</v>
      </c>
      <c r="N345" s="194" t="s">
        <v>42</v>
      </c>
      <c r="O345" s="40"/>
      <c r="P345" s="195">
        <f>O345*H345</f>
        <v>0</v>
      </c>
      <c r="Q345" s="195">
        <v>1.7000000000000001E-4</v>
      </c>
      <c r="R345" s="195">
        <f>Q345*H345</f>
        <v>1.1291400000000002E-2</v>
      </c>
      <c r="S345" s="195">
        <v>0</v>
      </c>
      <c r="T345" s="196">
        <f>S345*H345</f>
        <v>0</v>
      </c>
      <c r="AR345" s="22" t="s">
        <v>224</v>
      </c>
      <c r="AT345" s="22" t="s">
        <v>135</v>
      </c>
      <c r="AU345" s="22" t="s">
        <v>78</v>
      </c>
      <c r="AY345" s="22" t="s">
        <v>133</v>
      </c>
      <c r="BE345" s="197">
        <f>IF(N345="základní",J345,0)</f>
        <v>0</v>
      </c>
      <c r="BF345" s="197">
        <f>IF(N345="snížená",J345,0)</f>
        <v>0</v>
      </c>
      <c r="BG345" s="197">
        <f>IF(N345="zákl. přenesená",J345,0)</f>
        <v>0</v>
      </c>
      <c r="BH345" s="197">
        <f>IF(N345="sníž. přenesená",J345,0)</f>
        <v>0</v>
      </c>
      <c r="BI345" s="197">
        <f>IF(N345="nulová",J345,0)</f>
        <v>0</v>
      </c>
      <c r="BJ345" s="22" t="s">
        <v>139</v>
      </c>
      <c r="BK345" s="197">
        <f>ROUND(I345*H345,2)</f>
        <v>0</v>
      </c>
      <c r="BL345" s="22" t="s">
        <v>224</v>
      </c>
      <c r="BM345" s="22" t="s">
        <v>660</v>
      </c>
    </row>
    <row r="346" spans="2:65" s="11" customFormat="1" ht="12">
      <c r="B346" s="198"/>
      <c r="C346" s="199"/>
      <c r="D346" s="200" t="s">
        <v>141</v>
      </c>
      <c r="E346" s="201" t="s">
        <v>21</v>
      </c>
      <c r="F346" s="202" t="s">
        <v>661</v>
      </c>
      <c r="G346" s="199"/>
      <c r="H346" s="201" t="s">
        <v>21</v>
      </c>
      <c r="I346" s="203"/>
      <c r="J346" s="199"/>
      <c r="K346" s="199"/>
      <c r="L346" s="204"/>
      <c r="M346" s="205"/>
      <c r="N346" s="206"/>
      <c r="O346" s="206"/>
      <c r="P346" s="206"/>
      <c r="Q346" s="206"/>
      <c r="R346" s="206"/>
      <c r="S346" s="206"/>
      <c r="T346" s="207"/>
      <c r="AT346" s="208" t="s">
        <v>141</v>
      </c>
      <c r="AU346" s="208" t="s">
        <v>78</v>
      </c>
      <c r="AV346" s="11" t="s">
        <v>76</v>
      </c>
      <c r="AW346" s="11" t="s">
        <v>33</v>
      </c>
      <c r="AX346" s="11" t="s">
        <v>69</v>
      </c>
      <c r="AY346" s="208" t="s">
        <v>133</v>
      </c>
    </row>
    <row r="347" spans="2:65" s="12" customFormat="1" ht="12">
      <c r="B347" s="209"/>
      <c r="C347" s="210"/>
      <c r="D347" s="200" t="s">
        <v>141</v>
      </c>
      <c r="E347" s="211" t="s">
        <v>21</v>
      </c>
      <c r="F347" s="212" t="s">
        <v>662</v>
      </c>
      <c r="G347" s="210"/>
      <c r="H347" s="213">
        <v>42.42</v>
      </c>
      <c r="I347" s="214"/>
      <c r="J347" s="210"/>
      <c r="K347" s="210"/>
      <c r="L347" s="215"/>
      <c r="M347" s="216"/>
      <c r="N347" s="217"/>
      <c r="O347" s="217"/>
      <c r="P347" s="217"/>
      <c r="Q347" s="217"/>
      <c r="R347" s="217"/>
      <c r="S347" s="217"/>
      <c r="T347" s="218"/>
      <c r="AT347" s="219" t="s">
        <v>141</v>
      </c>
      <c r="AU347" s="219" t="s">
        <v>78</v>
      </c>
      <c r="AV347" s="12" t="s">
        <v>78</v>
      </c>
      <c r="AW347" s="12" t="s">
        <v>33</v>
      </c>
      <c r="AX347" s="12" t="s">
        <v>69</v>
      </c>
      <c r="AY347" s="219" t="s">
        <v>133</v>
      </c>
    </row>
    <row r="348" spans="2:65" s="11" customFormat="1" ht="12">
      <c r="B348" s="198"/>
      <c r="C348" s="199"/>
      <c r="D348" s="200" t="s">
        <v>141</v>
      </c>
      <c r="E348" s="201" t="s">
        <v>21</v>
      </c>
      <c r="F348" s="202" t="s">
        <v>663</v>
      </c>
      <c r="G348" s="199"/>
      <c r="H348" s="201" t="s">
        <v>21</v>
      </c>
      <c r="I348" s="203"/>
      <c r="J348" s="199"/>
      <c r="K348" s="199"/>
      <c r="L348" s="204"/>
      <c r="M348" s="205"/>
      <c r="N348" s="206"/>
      <c r="O348" s="206"/>
      <c r="P348" s="206"/>
      <c r="Q348" s="206"/>
      <c r="R348" s="206"/>
      <c r="S348" s="206"/>
      <c r="T348" s="207"/>
      <c r="AT348" s="208" t="s">
        <v>141</v>
      </c>
      <c r="AU348" s="208" t="s">
        <v>78</v>
      </c>
      <c r="AV348" s="11" t="s">
        <v>76</v>
      </c>
      <c r="AW348" s="11" t="s">
        <v>33</v>
      </c>
      <c r="AX348" s="11" t="s">
        <v>69</v>
      </c>
      <c r="AY348" s="208" t="s">
        <v>133</v>
      </c>
    </row>
    <row r="349" spans="2:65" s="12" customFormat="1" ht="12">
      <c r="B349" s="209"/>
      <c r="C349" s="210"/>
      <c r="D349" s="200" t="s">
        <v>141</v>
      </c>
      <c r="E349" s="211" t="s">
        <v>21</v>
      </c>
      <c r="F349" s="212" t="s">
        <v>275</v>
      </c>
      <c r="G349" s="210"/>
      <c r="H349" s="213">
        <v>24</v>
      </c>
      <c r="I349" s="214"/>
      <c r="J349" s="210"/>
      <c r="K349" s="210"/>
      <c r="L349" s="215"/>
      <c r="M349" s="216"/>
      <c r="N349" s="217"/>
      <c r="O349" s="217"/>
      <c r="P349" s="217"/>
      <c r="Q349" s="217"/>
      <c r="R349" s="217"/>
      <c r="S349" s="217"/>
      <c r="T349" s="218"/>
      <c r="AT349" s="219" t="s">
        <v>141</v>
      </c>
      <c r="AU349" s="219" t="s">
        <v>78</v>
      </c>
      <c r="AV349" s="12" t="s">
        <v>78</v>
      </c>
      <c r="AW349" s="12" t="s">
        <v>33</v>
      </c>
      <c r="AX349" s="12" t="s">
        <v>69</v>
      </c>
      <c r="AY349" s="219" t="s">
        <v>133</v>
      </c>
    </row>
    <row r="350" spans="2:65" s="13" customFormat="1" ht="12">
      <c r="B350" s="220"/>
      <c r="C350" s="221"/>
      <c r="D350" s="200" t="s">
        <v>141</v>
      </c>
      <c r="E350" s="222" t="s">
        <v>21</v>
      </c>
      <c r="F350" s="223" t="s">
        <v>147</v>
      </c>
      <c r="G350" s="221"/>
      <c r="H350" s="224">
        <v>66.42</v>
      </c>
      <c r="I350" s="225"/>
      <c r="J350" s="221"/>
      <c r="K350" s="221"/>
      <c r="L350" s="226"/>
      <c r="M350" s="227"/>
      <c r="N350" s="228"/>
      <c r="O350" s="228"/>
      <c r="P350" s="228"/>
      <c r="Q350" s="228"/>
      <c r="R350" s="228"/>
      <c r="S350" s="228"/>
      <c r="T350" s="229"/>
      <c r="AT350" s="230" t="s">
        <v>141</v>
      </c>
      <c r="AU350" s="230" t="s">
        <v>78</v>
      </c>
      <c r="AV350" s="13" t="s">
        <v>139</v>
      </c>
      <c r="AW350" s="13" t="s">
        <v>33</v>
      </c>
      <c r="AX350" s="13" t="s">
        <v>76</v>
      </c>
      <c r="AY350" s="230" t="s">
        <v>133</v>
      </c>
    </row>
    <row r="351" spans="2:65" s="1" customFormat="1" ht="16.5" customHeight="1">
      <c r="B351" s="39"/>
      <c r="C351" s="186" t="s">
        <v>664</v>
      </c>
      <c r="D351" s="186" t="s">
        <v>135</v>
      </c>
      <c r="E351" s="187" t="s">
        <v>665</v>
      </c>
      <c r="F351" s="188" t="s">
        <v>666</v>
      </c>
      <c r="G351" s="189" t="s">
        <v>191</v>
      </c>
      <c r="H351" s="190">
        <v>66.42</v>
      </c>
      <c r="I351" s="191"/>
      <c r="J351" s="192">
        <f>ROUND(I351*H351,2)</f>
        <v>0</v>
      </c>
      <c r="K351" s="188" t="s">
        <v>21</v>
      </c>
      <c r="L351" s="59"/>
      <c r="M351" s="193" t="s">
        <v>21</v>
      </c>
      <c r="N351" s="194" t="s">
        <v>42</v>
      </c>
      <c r="O351" s="40"/>
      <c r="P351" s="195">
        <f>O351*H351</f>
        <v>0</v>
      </c>
      <c r="Q351" s="195">
        <v>1.3999999999999999E-4</v>
      </c>
      <c r="R351" s="195">
        <f>Q351*H351</f>
        <v>9.2987999999999994E-3</v>
      </c>
      <c r="S351" s="195">
        <v>0</v>
      </c>
      <c r="T351" s="196">
        <f>S351*H351</f>
        <v>0</v>
      </c>
      <c r="AR351" s="22" t="s">
        <v>224</v>
      </c>
      <c r="AT351" s="22" t="s">
        <v>135</v>
      </c>
      <c r="AU351" s="22" t="s">
        <v>78</v>
      </c>
      <c r="AY351" s="22" t="s">
        <v>133</v>
      </c>
      <c r="BE351" s="197">
        <f>IF(N351="základní",J351,0)</f>
        <v>0</v>
      </c>
      <c r="BF351" s="197">
        <f>IF(N351="snížená",J351,0)</f>
        <v>0</v>
      </c>
      <c r="BG351" s="197">
        <f>IF(N351="zákl. přenesená",J351,0)</f>
        <v>0</v>
      </c>
      <c r="BH351" s="197">
        <f>IF(N351="sníž. přenesená",J351,0)</f>
        <v>0</v>
      </c>
      <c r="BI351" s="197">
        <f>IF(N351="nulová",J351,0)</f>
        <v>0</v>
      </c>
      <c r="BJ351" s="22" t="s">
        <v>139</v>
      </c>
      <c r="BK351" s="197">
        <f>ROUND(I351*H351,2)</f>
        <v>0</v>
      </c>
      <c r="BL351" s="22" t="s">
        <v>224</v>
      </c>
      <c r="BM351" s="22" t="s">
        <v>667</v>
      </c>
    </row>
    <row r="352" spans="2:65" s="10" customFormat="1" ht="29.9" customHeight="1">
      <c r="B352" s="170"/>
      <c r="C352" s="171"/>
      <c r="D352" s="172" t="s">
        <v>68</v>
      </c>
      <c r="E352" s="184" t="s">
        <v>668</v>
      </c>
      <c r="F352" s="184" t="s">
        <v>656</v>
      </c>
      <c r="G352" s="171"/>
      <c r="H352" s="171"/>
      <c r="I352" s="174"/>
      <c r="J352" s="185">
        <f>BK352</f>
        <v>0</v>
      </c>
      <c r="K352" s="171"/>
      <c r="L352" s="176"/>
      <c r="M352" s="177"/>
      <c r="N352" s="178"/>
      <c r="O352" s="178"/>
      <c r="P352" s="179">
        <f>SUM(P353:P355)</f>
        <v>0</v>
      </c>
      <c r="Q352" s="178"/>
      <c r="R352" s="179">
        <f>SUM(R353:R355)</f>
        <v>0</v>
      </c>
      <c r="S352" s="178"/>
      <c r="T352" s="180">
        <f>SUM(T353:T355)</f>
        <v>0</v>
      </c>
      <c r="AR352" s="181" t="s">
        <v>78</v>
      </c>
      <c r="AT352" s="182" t="s">
        <v>68</v>
      </c>
      <c r="AU352" s="182" t="s">
        <v>76</v>
      </c>
      <c r="AY352" s="181" t="s">
        <v>133</v>
      </c>
      <c r="BK352" s="183">
        <f>SUM(BK353:BK355)</f>
        <v>0</v>
      </c>
    </row>
    <row r="353" spans="2:65" s="1" customFormat="1" ht="16.5" customHeight="1">
      <c r="B353" s="39"/>
      <c r="C353" s="186" t="s">
        <v>669</v>
      </c>
      <c r="D353" s="186" t="s">
        <v>135</v>
      </c>
      <c r="E353" s="187" t="s">
        <v>670</v>
      </c>
      <c r="F353" s="188" t="s">
        <v>671</v>
      </c>
      <c r="G353" s="189" t="s">
        <v>191</v>
      </c>
      <c r="H353" s="190">
        <v>174.72</v>
      </c>
      <c r="I353" s="191"/>
      <c r="J353" s="192">
        <f>ROUND(I353*H353,2)</f>
        <v>0</v>
      </c>
      <c r="K353" s="188" t="s">
        <v>21</v>
      </c>
      <c r="L353" s="59"/>
      <c r="M353" s="193" t="s">
        <v>21</v>
      </c>
      <c r="N353" s="194" t="s">
        <v>42</v>
      </c>
      <c r="O353" s="40"/>
      <c r="P353" s="195">
        <f>O353*H353</f>
        <v>0</v>
      </c>
      <c r="Q353" s="195">
        <v>0</v>
      </c>
      <c r="R353" s="195">
        <f>Q353*H353</f>
        <v>0</v>
      </c>
      <c r="S353" s="195">
        <v>0</v>
      </c>
      <c r="T353" s="196">
        <f>S353*H353</f>
        <v>0</v>
      </c>
      <c r="AR353" s="22" t="s">
        <v>224</v>
      </c>
      <c r="AT353" s="22" t="s">
        <v>135</v>
      </c>
      <c r="AU353" s="22" t="s">
        <v>78</v>
      </c>
      <c r="AY353" s="22" t="s">
        <v>133</v>
      </c>
      <c r="BE353" s="197">
        <f>IF(N353="základní",J353,0)</f>
        <v>0</v>
      </c>
      <c r="BF353" s="197">
        <f>IF(N353="snížená",J353,0)</f>
        <v>0</v>
      </c>
      <c r="BG353" s="197">
        <f>IF(N353="zákl. přenesená",J353,0)</f>
        <v>0</v>
      </c>
      <c r="BH353" s="197">
        <f>IF(N353="sníž. přenesená",J353,0)</f>
        <v>0</v>
      </c>
      <c r="BI353" s="197">
        <f>IF(N353="nulová",J353,0)</f>
        <v>0</v>
      </c>
      <c r="BJ353" s="22" t="s">
        <v>139</v>
      </c>
      <c r="BK353" s="197">
        <f>ROUND(I353*H353,2)</f>
        <v>0</v>
      </c>
      <c r="BL353" s="22" t="s">
        <v>224</v>
      </c>
      <c r="BM353" s="22" t="s">
        <v>672</v>
      </c>
    </row>
    <row r="354" spans="2:65" s="12" customFormat="1" ht="12">
      <c r="B354" s="209"/>
      <c r="C354" s="210"/>
      <c r="D354" s="200" t="s">
        <v>141</v>
      </c>
      <c r="E354" s="211" t="s">
        <v>21</v>
      </c>
      <c r="F354" s="212" t="s">
        <v>673</v>
      </c>
      <c r="G354" s="210"/>
      <c r="H354" s="213">
        <v>174.72</v>
      </c>
      <c r="I354" s="214"/>
      <c r="J354" s="210"/>
      <c r="K354" s="210"/>
      <c r="L354" s="215"/>
      <c r="M354" s="216"/>
      <c r="N354" s="217"/>
      <c r="O354" s="217"/>
      <c r="P354" s="217"/>
      <c r="Q354" s="217"/>
      <c r="R354" s="217"/>
      <c r="S354" s="217"/>
      <c r="T354" s="218"/>
      <c r="AT354" s="219" t="s">
        <v>141</v>
      </c>
      <c r="AU354" s="219" t="s">
        <v>78</v>
      </c>
      <c r="AV354" s="12" t="s">
        <v>78</v>
      </c>
      <c r="AW354" s="12" t="s">
        <v>33</v>
      </c>
      <c r="AX354" s="12" t="s">
        <v>76</v>
      </c>
      <c r="AY354" s="219" t="s">
        <v>133</v>
      </c>
    </row>
    <row r="355" spans="2:65" s="1" customFormat="1" ht="16.5" customHeight="1">
      <c r="B355" s="39"/>
      <c r="C355" s="186" t="s">
        <v>674</v>
      </c>
      <c r="D355" s="186" t="s">
        <v>135</v>
      </c>
      <c r="E355" s="187" t="s">
        <v>675</v>
      </c>
      <c r="F355" s="188" t="s">
        <v>676</v>
      </c>
      <c r="G355" s="189" t="s">
        <v>166</v>
      </c>
      <c r="H355" s="190">
        <v>1.325</v>
      </c>
      <c r="I355" s="191"/>
      <c r="J355" s="192">
        <f>ROUND(I355*H355,2)</f>
        <v>0</v>
      </c>
      <c r="K355" s="188" t="s">
        <v>21</v>
      </c>
      <c r="L355" s="59"/>
      <c r="M355" s="193" t="s">
        <v>21</v>
      </c>
      <c r="N355" s="194" t="s">
        <v>42</v>
      </c>
      <c r="O355" s="40"/>
      <c r="P355" s="195">
        <f>O355*H355</f>
        <v>0</v>
      </c>
      <c r="Q355" s="195">
        <v>0</v>
      </c>
      <c r="R355" s="195">
        <f>Q355*H355</f>
        <v>0</v>
      </c>
      <c r="S355" s="195">
        <v>0</v>
      </c>
      <c r="T355" s="196">
        <f>S355*H355</f>
        <v>0</v>
      </c>
      <c r="AR355" s="22" t="s">
        <v>224</v>
      </c>
      <c r="AT355" s="22" t="s">
        <v>135</v>
      </c>
      <c r="AU355" s="22" t="s">
        <v>78</v>
      </c>
      <c r="AY355" s="22" t="s">
        <v>133</v>
      </c>
      <c r="BE355" s="197">
        <f>IF(N355="základní",J355,0)</f>
        <v>0</v>
      </c>
      <c r="BF355" s="197">
        <f>IF(N355="snížená",J355,0)</f>
        <v>0</v>
      </c>
      <c r="BG355" s="197">
        <f>IF(N355="zákl. přenesená",J355,0)</f>
        <v>0</v>
      </c>
      <c r="BH355" s="197">
        <f>IF(N355="sníž. přenesená",J355,0)</f>
        <v>0</v>
      </c>
      <c r="BI355" s="197">
        <f>IF(N355="nulová",J355,0)</f>
        <v>0</v>
      </c>
      <c r="BJ355" s="22" t="s">
        <v>139</v>
      </c>
      <c r="BK355" s="197">
        <f>ROUND(I355*H355,2)</f>
        <v>0</v>
      </c>
      <c r="BL355" s="22" t="s">
        <v>224</v>
      </c>
      <c r="BM355" s="22" t="s">
        <v>677</v>
      </c>
    </row>
    <row r="356" spans="2:65" s="10" customFormat="1" ht="37.4" customHeight="1">
      <c r="B356" s="170"/>
      <c r="C356" s="171"/>
      <c r="D356" s="172" t="s">
        <v>68</v>
      </c>
      <c r="E356" s="173" t="s">
        <v>678</v>
      </c>
      <c r="F356" s="173" t="s">
        <v>679</v>
      </c>
      <c r="G356" s="171"/>
      <c r="H356" s="171"/>
      <c r="I356" s="174"/>
      <c r="J356" s="175">
        <f>BK356</f>
        <v>0</v>
      </c>
      <c r="K356" s="171"/>
      <c r="L356" s="176"/>
      <c r="M356" s="177"/>
      <c r="N356" s="178"/>
      <c r="O356" s="178"/>
      <c r="P356" s="179">
        <f>SUM(P357:P366)</f>
        <v>0</v>
      </c>
      <c r="Q356" s="178"/>
      <c r="R356" s="179">
        <f>SUM(R357:R366)</f>
        <v>0</v>
      </c>
      <c r="S356" s="178"/>
      <c r="T356" s="180">
        <f>SUM(T357:T366)</f>
        <v>0</v>
      </c>
      <c r="AR356" s="181" t="s">
        <v>139</v>
      </c>
      <c r="AT356" s="182" t="s">
        <v>68</v>
      </c>
      <c r="AU356" s="182" t="s">
        <v>69</v>
      </c>
      <c r="AY356" s="181" t="s">
        <v>133</v>
      </c>
      <c r="BK356" s="183">
        <f>SUM(BK357:BK366)</f>
        <v>0</v>
      </c>
    </row>
    <row r="357" spans="2:65" s="1" customFormat="1" ht="16.5" customHeight="1">
      <c r="B357" s="39"/>
      <c r="C357" s="186" t="s">
        <v>680</v>
      </c>
      <c r="D357" s="186" t="s">
        <v>135</v>
      </c>
      <c r="E357" s="187" t="s">
        <v>681</v>
      </c>
      <c r="F357" s="188" t="s">
        <v>682</v>
      </c>
      <c r="G357" s="189" t="s">
        <v>683</v>
      </c>
      <c r="H357" s="190">
        <v>45</v>
      </c>
      <c r="I357" s="191"/>
      <c r="J357" s="192">
        <f>ROUND(I357*H357,2)</f>
        <v>0</v>
      </c>
      <c r="K357" s="188" t="s">
        <v>21</v>
      </c>
      <c r="L357" s="59"/>
      <c r="M357" s="193" t="s">
        <v>21</v>
      </c>
      <c r="N357" s="194" t="s">
        <v>42</v>
      </c>
      <c r="O357" s="40"/>
      <c r="P357" s="195">
        <f>O357*H357</f>
        <v>0</v>
      </c>
      <c r="Q357" s="195">
        <v>0</v>
      </c>
      <c r="R357" s="195">
        <f>Q357*H357</f>
        <v>0</v>
      </c>
      <c r="S357" s="195">
        <v>0</v>
      </c>
      <c r="T357" s="196">
        <f>S357*H357</f>
        <v>0</v>
      </c>
      <c r="AR357" s="22" t="s">
        <v>684</v>
      </c>
      <c r="AT357" s="22" t="s">
        <v>135</v>
      </c>
      <c r="AU357" s="22" t="s">
        <v>76</v>
      </c>
      <c r="AY357" s="22" t="s">
        <v>133</v>
      </c>
      <c r="BE357" s="197">
        <f>IF(N357="základní",J357,0)</f>
        <v>0</v>
      </c>
      <c r="BF357" s="197">
        <f>IF(N357="snížená",J357,0)</f>
        <v>0</v>
      </c>
      <c r="BG357" s="197">
        <f>IF(N357="zákl. přenesená",J357,0)</f>
        <v>0</v>
      </c>
      <c r="BH357" s="197">
        <f>IF(N357="sníž. přenesená",J357,0)</f>
        <v>0</v>
      </c>
      <c r="BI357" s="197">
        <f>IF(N357="nulová",J357,0)</f>
        <v>0</v>
      </c>
      <c r="BJ357" s="22" t="s">
        <v>139</v>
      </c>
      <c r="BK357" s="197">
        <f>ROUND(I357*H357,2)</f>
        <v>0</v>
      </c>
      <c r="BL357" s="22" t="s">
        <v>684</v>
      </c>
      <c r="BM357" s="22" t="s">
        <v>685</v>
      </c>
    </row>
    <row r="358" spans="2:65" s="11" customFormat="1" ht="12">
      <c r="B358" s="198"/>
      <c r="C358" s="199"/>
      <c r="D358" s="200" t="s">
        <v>141</v>
      </c>
      <c r="E358" s="201" t="s">
        <v>21</v>
      </c>
      <c r="F358" s="202" t="s">
        <v>686</v>
      </c>
      <c r="G358" s="199"/>
      <c r="H358" s="201" t="s">
        <v>21</v>
      </c>
      <c r="I358" s="203"/>
      <c r="J358" s="199"/>
      <c r="K358" s="199"/>
      <c r="L358" s="204"/>
      <c r="M358" s="205"/>
      <c r="N358" s="206"/>
      <c r="O358" s="206"/>
      <c r="P358" s="206"/>
      <c r="Q358" s="206"/>
      <c r="R358" s="206"/>
      <c r="S358" s="206"/>
      <c r="T358" s="207"/>
      <c r="AT358" s="208" t="s">
        <v>141</v>
      </c>
      <c r="AU358" s="208" t="s">
        <v>76</v>
      </c>
      <c r="AV358" s="11" t="s">
        <v>76</v>
      </c>
      <c r="AW358" s="11" t="s">
        <v>33</v>
      </c>
      <c r="AX358" s="11" t="s">
        <v>69</v>
      </c>
      <c r="AY358" s="208" t="s">
        <v>133</v>
      </c>
    </row>
    <row r="359" spans="2:65" s="12" customFormat="1" ht="12">
      <c r="B359" s="209"/>
      <c r="C359" s="210"/>
      <c r="D359" s="200" t="s">
        <v>141</v>
      </c>
      <c r="E359" s="211" t="s">
        <v>21</v>
      </c>
      <c r="F359" s="212" t="s">
        <v>687</v>
      </c>
      <c r="G359" s="210"/>
      <c r="H359" s="213">
        <v>45</v>
      </c>
      <c r="I359" s="214"/>
      <c r="J359" s="210"/>
      <c r="K359" s="210"/>
      <c r="L359" s="215"/>
      <c r="M359" s="216"/>
      <c r="N359" s="217"/>
      <c r="O359" s="217"/>
      <c r="P359" s="217"/>
      <c r="Q359" s="217"/>
      <c r="R359" s="217"/>
      <c r="S359" s="217"/>
      <c r="T359" s="218"/>
      <c r="AT359" s="219" t="s">
        <v>141</v>
      </c>
      <c r="AU359" s="219" t="s">
        <v>76</v>
      </c>
      <c r="AV359" s="12" t="s">
        <v>78</v>
      </c>
      <c r="AW359" s="12" t="s">
        <v>33</v>
      </c>
      <c r="AX359" s="12" t="s">
        <v>76</v>
      </c>
      <c r="AY359" s="219" t="s">
        <v>133</v>
      </c>
    </row>
    <row r="360" spans="2:65" s="1" customFormat="1" ht="16.5" customHeight="1">
      <c r="B360" s="39"/>
      <c r="C360" s="186" t="s">
        <v>688</v>
      </c>
      <c r="D360" s="186" t="s">
        <v>135</v>
      </c>
      <c r="E360" s="187" t="s">
        <v>689</v>
      </c>
      <c r="F360" s="188" t="s">
        <v>690</v>
      </c>
      <c r="G360" s="189" t="s">
        <v>683</v>
      </c>
      <c r="H360" s="190">
        <v>25</v>
      </c>
      <c r="I360" s="191"/>
      <c r="J360" s="192">
        <f>ROUND(I360*H360,2)</f>
        <v>0</v>
      </c>
      <c r="K360" s="188" t="s">
        <v>21</v>
      </c>
      <c r="L360" s="59"/>
      <c r="M360" s="193" t="s">
        <v>21</v>
      </c>
      <c r="N360" s="194" t="s">
        <v>42</v>
      </c>
      <c r="O360" s="40"/>
      <c r="P360" s="195">
        <f>O360*H360</f>
        <v>0</v>
      </c>
      <c r="Q360" s="195">
        <v>0</v>
      </c>
      <c r="R360" s="195">
        <f>Q360*H360</f>
        <v>0</v>
      </c>
      <c r="S360" s="195">
        <v>0</v>
      </c>
      <c r="T360" s="196">
        <f>S360*H360</f>
        <v>0</v>
      </c>
      <c r="AR360" s="22" t="s">
        <v>684</v>
      </c>
      <c r="AT360" s="22" t="s">
        <v>135</v>
      </c>
      <c r="AU360" s="22" t="s">
        <v>76</v>
      </c>
      <c r="AY360" s="22" t="s">
        <v>133</v>
      </c>
      <c r="BE360" s="197">
        <f>IF(N360="základní",J360,0)</f>
        <v>0</v>
      </c>
      <c r="BF360" s="197">
        <f>IF(N360="snížená",J360,0)</f>
        <v>0</v>
      </c>
      <c r="BG360" s="197">
        <f>IF(N360="zákl. přenesená",J360,0)</f>
        <v>0</v>
      </c>
      <c r="BH360" s="197">
        <f>IF(N360="sníž. přenesená",J360,0)</f>
        <v>0</v>
      </c>
      <c r="BI360" s="197">
        <f>IF(N360="nulová",J360,0)</f>
        <v>0</v>
      </c>
      <c r="BJ360" s="22" t="s">
        <v>139</v>
      </c>
      <c r="BK360" s="197">
        <f>ROUND(I360*H360,2)</f>
        <v>0</v>
      </c>
      <c r="BL360" s="22" t="s">
        <v>684</v>
      </c>
      <c r="BM360" s="22" t="s">
        <v>691</v>
      </c>
    </row>
    <row r="361" spans="2:65" s="1" customFormat="1" ht="16.5" customHeight="1">
      <c r="B361" s="39"/>
      <c r="C361" s="186" t="s">
        <v>692</v>
      </c>
      <c r="D361" s="186" t="s">
        <v>135</v>
      </c>
      <c r="E361" s="187" t="s">
        <v>693</v>
      </c>
      <c r="F361" s="188" t="s">
        <v>694</v>
      </c>
      <c r="G361" s="189" t="s">
        <v>683</v>
      </c>
      <c r="H361" s="190">
        <v>48</v>
      </c>
      <c r="I361" s="191"/>
      <c r="J361" s="192">
        <f>ROUND(I361*H361,2)</f>
        <v>0</v>
      </c>
      <c r="K361" s="188" t="s">
        <v>21</v>
      </c>
      <c r="L361" s="59"/>
      <c r="M361" s="193" t="s">
        <v>21</v>
      </c>
      <c r="N361" s="194" t="s">
        <v>42</v>
      </c>
      <c r="O361" s="40"/>
      <c r="P361" s="195">
        <f>O361*H361</f>
        <v>0</v>
      </c>
      <c r="Q361" s="195">
        <v>0</v>
      </c>
      <c r="R361" s="195">
        <f>Q361*H361</f>
        <v>0</v>
      </c>
      <c r="S361" s="195">
        <v>0</v>
      </c>
      <c r="T361" s="196">
        <f>S361*H361</f>
        <v>0</v>
      </c>
      <c r="AR361" s="22" t="s">
        <v>684</v>
      </c>
      <c r="AT361" s="22" t="s">
        <v>135</v>
      </c>
      <c r="AU361" s="22" t="s">
        <v>76</v>
      </c>
      <c r="AY361" s="22" t="s">
        <v>133</v>
      </c>
      <c r="BE361" s="197">
        <f>IF(N361="základní",J361,0)</f>
        <v>0</v>
      </c>
      <c r="BF361" s="197">
        <f>IF(N361="snížená",J361,0)</f>
        <v>0</v>
      </c>
      <c r="BG361" s="197">
        <f>IF(N361="zákl. přenesená",J361,0)</f>
        <v>0</v>
      </c>
      <c r="BH361" s="197">
        <f>IF(N361="sníž. přenesená",J361,0)</f>
        <v>0</v>
      </c>
      <c r="BI361" s="197">
        <f>IF(N361="nulová",J361,0)</f>
        <v>0</v>
      </c>
      <c r="BJ361" s="22" t="s">
        <v>139</v>
      </c>
      <c r="BK361" s="197">
        <f>ROUND(I361*H361,2)</f>
        <v>0</v>
      </c>
      <c r="BL361" s="22" t="s">
        <v>684</v>
      </c>
      <c r="BM361" s="22" t="s">
        <v>695</v>
      </c>
    </row>
    <row r="362" spans="2:65" s="11" customFormat="1" ht="12">
      <c r="B362" s="198"/>
      <c r="C362" s="199"/>
      <c r="D362" s="200" t="s">
        <v>141</v>
      </c>
      <c r="E362" s="201" t="s">
        <v>21</v>
      </c>
      <c r="F362" s="202" t="s">
        <v>696</v>
      </c>
      <c r="G362" s="199"/>
      <c r="H362" s="201" t="s">
        <v>21</v>
      </c>
      <c r="I362" s="203"/>
      <c r="J362" s="199"/>
      <c r="K362" s="199"/>
      <c r="L362" s="204"/>
      <c r="M362" s="205"/>
      <c r="N362" s="206"/>
      <c r="O362" s="206"/>
      <c r="P362" s="206"/>
      <c r="Q362" s="206"/>
      <c r="R362" s="206"/>
      <c r="S362" s="206"/>
      <c r="T362" s="207"/>
      <c r="AT362" s="208" t="s">
        <v>141</v>
      </c>
      <c r="AU362" s="208" t="s">
        <v>76</v>
      </c>
      <c r="AV362" s="11" t="s">
        <v>76</v>
      </c>
      <c r="AW362" s="11" t="s">
        <v>33</v>
      </c>
      <c r="AX362" s="11" t="s">
        <v>69</v>
      </c>
      <c r="AY362" s="208" t="s">
        <v>133</v>
      </c>
    </row>
    <row r="363" spans="2:65" s="12" customFormat="1" ht="12">
      <c r="B363" s="209"/>
      <c r="C363" s="210"/>
      <c r="D363" s="200" t="s">
        <v>141</v>
      </c>
      <c r="E363" s="211" t="s">
        <v>21</v>
      </c>
      <c r="F363" s="212" t="s">
        <v>697</v>
      </c>
      <c r="G363" s="210"/>
      <c r="H363" s="213">
        <v>32</v>
      </c>
      <c r="I363" s="214"/>
      <c r="J363" s="210"/>
      <c r="K363" s="210"/>
      <c r="L363" s="215"/>
      <c r="M363" s="216"/>
      <c r="N363" s="217"/>
      <c r="O363" s="217"/>
      <c r="P363" s="217"/>
      <c r="Q363" s="217"/>
      <c r="R363" s="217"/>
      <c r="S363" s="217"/>
      <c r="T363" s="218"/>
      <c r="AT363" s="219" t="s">
        <v>141</v>
      </c>
      <c r="AU363" s="219" t="s">
        <v>76</v>
      </c>
      <c r="AV363" s="12" t="s">
        <v>78</v>
      </c>
      <c r="AW363" s="12" t="s">
        <v>33</v>
      </c>
      <c r="AX363" s="12" t="s">
        <v>69</v>
      </c>
      <c r="AY363" s="219" t="s">
        <v>133</v>
      </c>
    </row>
    <row r="364" spans="2:65" s="11" customFormat="1" ht="12">
      <c r="B364" s="198"/>
      <c r="C364" s="199"/>
      <c r="D364" s="200" t="s">
        <v>141</v>
      </c>
      <c r="E364" s="201" t="s">
        <v>21</v>
      </c>
      <c r="F364" s="202" t="s">
        <v>698</v>
      </c>
      <c r="G364" s="199"/>
      <c r="H364" s="201" t="s">
        <v>21</v>
      </c>
      <c r="I364" s="203"/>
      <c r="J364" s="199"/>
      <c r="K364" s="199"/>
      <c r="L364" s="204"/>
      <c r="M364" s="205"/>
      <c r="N364" s="206"/>
      <c r="O364" s="206"/>
      <c r="P364" s="206"/>
      <c r="Q364" s="206"/>
      <c r="R364" s="206"/>
      <c r="S364" s="206"/>
      <c r="T364" s="207"/>
      <c r="AT364" s="208" t="s">
        <v>141</v>
      </c>
      <c r="AU364" s="208" t="s">
        <v>76</v>
      </c>
      <c r="AV364" s="11" t="s">
        <v>76</v>
      </c>
      <c r="AW364" s="11" t="s">
        <v>33</v>
      </c>
      <c r="AX364" s="11" t="s">
        <v>69</v>
      </c>
      <c r="AY364" s="208" t="s">
        <v>133</v>
      </c>
    </row>
    <row r="365" spans="2:65" s="12" customFormat="1" ht="12">
      <c r="B365" s="209"/>
      <c r="C365" s="210"/>
      <c r="D365" s="200" t="s">
        <v>141</v>
      </c>
      <c r="E365" s="211" t="s">
        <v>21</v>
      </c>
      <c r="F365" s="212" t="s">
        <v>699</v>
      </c>
      <c r="G365" s="210"/>
      <c r="H365" s="213">
        <v>16</v>
      </c>
      <c r="I365" s="214"/>
      <c r="J365" s="210"/>
      <c r="K365" s="210"/>
      <c r="L365" s="215"/>
      <c r="M365" s="216"/>
      <c r="N365" s="217"/>
      <c r="O365" s="217"/>
      <c r="P365" s="217"/>
      <c r="Q365" s="217"/>
      <c r="R365" s="217"/>
      <c r="S365" s="217"/>
      <c r="T365" s="218"/>
      <c r="AT365" s="219" t="s">
        <v>141</v>
      </c>
      <c r="AU365" s="219" t="s">
        <v>76</v>
      </c>
      <c r="AV365" s="12" t="s">
        <v>78</v>
      </c>
      <c r="AW365" s="12" t="s">
        <v>33</v>
      </c>
      <c r="AX365" s="12" t="s">
        <v>69</v>
      </c>
      <c r="AY365" s="219" t="s">
        <v>133</v>
      </c>
    </row>
    <row r="366" spans="2:65" s="13" customFormat="1" ht="12">
      <c r="B366" s="220"/>
      <c r="C366" s="221"/>
      <c r="D366" s="200" t="s">
        <v>141</v>
      </c>
      <c r="E366" s="222" t="s">
        <v>21</v>
      </c>
      <c r="F366" s="223" t="s">
        <v>147</v>
      </c>
      <c r="G366" s="221"/>
      <c r="H366" s="224">
        <v>48</v>
      </c>
      <c r="I366" s="225"/>
      <c r="J366" s="221"/>
      <c r="K366" s="221"/>
      <c r="L366" s="226"/>
      <c r="M366" s="227"/>
      <c r="N366" s="228"/>
      <c r="O366" s="228"/>
      <c r="P366" s="228"/>
      <c r="Q366" s="228"/>
      <c r="R366" s="228"/>
      <c r="S366" s="228"/>
      <c r="T366" s="229"/>
      <c r="AT366" s="230" t="s">
        <v>141</v>
      </c>
      <c r="AU366" s="230" t="s">
        <v>76</v>
      </c>
      <c r="AV366" s="13" t="s">
        <v>139</v>
      </c>
      <c r="AW366" s="13" t="s">
        <v>33</v>
      </c>
      <c r="AX366" s="13" t="s">
        <v>76</v>
      </c>
      <c r="AY366" s="230" t="s">
        <v>133</v>
      </c>
    </row>
    <row r="367" spans="2:65" s="10" customFormat="1" ht="37.4" customHeight="1">
      <c r="B367" s="170"/>
      <c r="C367" s="171"/>
      <c r="D367" s="172" t="s">
        <v>68</v>
      </c>
      <c r="E367" s="173" t="s">
        <v>700</v>
      </c>
      <c r="F367" s="173" t="s">
        <v>701</v>
      </c>
      <c r="G367" s="171"/>
      <c r="H367" s="171"/>
      <c r="I367" s="174"/>
      <c r="J367" s="175">
        <f>BK367</f>
        <v>0</v>
      </c>
      <c r="K367" s="171"/>
      <c r="L367" s="176"/>
      <c r="M367" s="177"/>
      <c r="N367" s="178"/>
      <c r="O367" s="178"/>
      <c r="P367" s="179">
        <f>P368+P370</f>
        <v>0</v>
      </c>
      <c r="Q367" s="178"/>
      <c r="R367" s="179">
        <f>R368+R370</f>
        <v>0</v>
      </c>
      <c r="S367" s="178"/>
      <c r="T367" s="180">
        <f>T368+T370</f>
        <v>0</v>
      </c>
      <c r="AR367" s="181" t="s">
        <v>159</v>
      </c>
      <c r="AT367" s="182" t="s">
        <v>68</v>
      </c>
      <c r="AU367" s="182" t="s">
        <v>69</v>
      </c>
      <c r="AY367" s="181" t="s">
        <v>133</v>
      </c>
      <c r="BK367" s="183">
        <f>BK368+BK370</f>
        <v>0</v>
      </c>
    </row>
    <row r="368" spans="2:65" s="10" customFormat="1" ht="19.899999999999999" customHeight="1">
      <c r="B368" s="170"/>
      <c r="C368" s="171"/>
      <c r="D368" s="172" t="s">
        <v>68</v>
      </c>
      <c r="E368" s="184" t="s">
        <v>702</v>
      </c>
      <c r="F368" s="184" t="s">
        <v>703</v>
      </c>
      <c r="G368" s="171"/>
      <c r="H368" s="171"/>
      <c r="I368" s="174"/>
      <c r="J368" s="185">
        <f>BK368</f>
        <v>0</v>
      </c>
      <c r="K368" s="171"/>
      <c r="L368" s="176"/>
      <c r="M368" s="177"/>
      <c r="N368" s="178"/>
      <c r="O368" s="178"/>
      <c r="P368" s="179">
        <f>P369</f>
        <v>0</v>
      </c>
      <c r="Q368" s="178"/>
      <c r="R368" s="179">
        <f>R369</f>
        <v>0</v>
      </c>
      <c r="S368" s="178"/>
      <c r="T368" s="180">
        <f>T369</f>
        <v>0</v>
      </c>
      <c r="AR368" s="181" t="s">
        <v>159</v>
      </c>
      <c r="AT368" s="182" t="s">
        <v>68</v>
      </c>
      <c r="AU368" s="182" t="s">
        <v>76</v>
      </c>
      <c r="AY368" s="181" t="s">
        <v>133</v>
      </c>
      <c r="BK368" s="183">
        <f>BK369</f>
        <v>0</v>
      </c>
    </row>
    <row r="369" spans="2:65" s="1" customFormat="1" ht="16.5" customHeight="1">
      <c r="B369" s="39"/>
      <c r="C369" s="186" t="s">
        <v>704</v>
      </c>
      <c r="D369" s="186" t="s">
        <v>135</v>
      </c>
      <c r="E369" s="187" t="s">
        <v>705</v>
      </c>
      <c r="F369" s="188" t="s">
        <v>706</v>
      </c>
      <c r="G369" s="189" t="s">
        <v>350</v>
      </c>
      <c r="H369" s="190">
        <v>1</v>
      </c>
      <c r="I369" s="191"/>
      <c r="J369" s="192">
        <f>ROUND(I369*H369,2)</f>
        <v>0</v>
      </c>
      <c r="K369" s="188" t="s">
        <v>21</v>
      </c>
      <c r="L369" s="59"/>
      <c r="M369" s="193" t="s">
        <v>21</v>
      </c>
      <c r="N369" s="194" t="s">
        <v>42</v>
      </c>
      <c r="O369" s="40"/>
      <c r="P369" s="195">
        <f>O369*H369</f>
        <v>0</v>
      </c>
      <c r="Q369" s="195">
        <v>0</v>
      </c>
      <c r="R369" s="195">
        <f>Q369*H369</f>
        <v>0</v>
      </c>
      <c r="S369" s="195">
        <v>0</v>
      </c>
      <c r="T369" s="196">
        <f>S369*H369</f>
        <v>0</v>
      </c>
      <c r="AR369" s="22" t="s">
        <v>707</v>
      </c>
      <c r="AT369" s="22" t="s">
        <v>135</v>
      </c>
      <c r="AU369" s="22" t="s">
        <v>78</v>
      </c>
      <c r="AY369" s="22" t="s">
        <v>133</v>
      </c>
      <c r="BE369" s="197">
        <f>IF(N369="základní",J369,0)</f>
        <v>0</v>
      </c>
      <c r="BF369" s="197">
        <f>IF(N369="snížená",J369,0)</f>
        <v>0</v>
      </c>
      <c r="BG369" s="197">
        <f>IF(N369="zákl. přenesená",J369,0)</f>
        <v>0</v>
      </c>
      <c r="BH369" s="197">
        <f>IF(N369="sníž. přenesená",J369,0)</f>
        <v>0</v>
      </c>
      <c r="BI369" s="197">
        <f>IF(N369="nulová",J369,0)</f>
        <v>0</v>
      </c>
      <c r="BJ369" s="22" t="s">
        <v>139</v>
      </c>
      <c r="BK369" s="197">
        <f>ROUND(I369*H369,2)</f>
        <v>0</v>
      </c>
      <c r="BL369" s="22" t="s">
        <v>707</v>
      </c>
      <c r="BM369" s="22" t="s">
        <v>708</v>
      </c>
    </row>
    <row r="370" spans="2:65" s="10" customFormat="1" ht="29.9" customHeight="1">
      <c r="B370" s="170"/>
      <c r="C370" s="171"/>
      <c r="D370" s="172" t="s">
        <v>68</v>
      </c>
      <c r="E370" s="184" t="s">
        <v>709</v>
      </c>
      <c r="F370" s="184" t="s">
        <v>710</v>
      </c>
      <c r="G370" s="171"/>
      <c r="H370" s="171"/>
      <c r="I370" s="174"/>
      <c r="J370" s="185">
        <f>BK370</f>
        <v>0</v>
      </c>
      <c r="K370" s="171"/>
      <c r="L370" s="176"/>
      <c r="M370" s="177"/>
      <c r="N370" s="178"/>
      <c r="O370" s="178"/>
      <c r="P370" s="179">
        <f>P371</f>
        <v>0</v>
      </c>
      <c r="Q370" s="178"/>
      <c r="R370" s="179">
        <f>R371</f>
        <v>0</v>
      </c>
      <c r="S370" s="178"/>
      <c r="T370" s="180">
        <f>T371</f>
        <v>0</v>
      </c>
      <c r="AR370" s="181" t="s">
        <v>159</v>
      </c>
      <c r="AT370" s="182" t="s">
        <v>68</v>
      </c>
      <c r="AU370" s="182" t="s">
        <v>76</v>
      </c>
      <c r="AY370" s="181" t="s">
        <v>133</v>
      </c>
      <c r="BK370" s="183">
        <f>BK371</f>
        <v>0</v>
      </c>
    </row>
    <row r="371" spans="2:65" s="1" customFormat="1" ht="16.5" customHeight="1">
      <c r="B371" s="39"/>
      <c r="C371" s="186" t="s">
        <v>711</v>
      </c>
      <c r="D371" s="186" t="s">
        <v>135</v>
      </c>
      <c r="E371" s="187" t="s">
        <v>712</v>
      </c>
      <c r="F371" s="188" t="s">
        <v>713</v>
      </c>
      <c r="G371" s="189" t="s">
        <v>714</v>
      </c>
      <c r="H371" s="190">
        <v>1</v>
      </c>
      <c r="I371" s="191"/>
      <c r="J371" s="192">
        <f>ROUND(I371*H371,2)</f>
        <v>0</v>
      </c>
      <c r="K371" s="188" t="s">
        <v>21</v>
      </c>
      <c r="L371" s="59"/>
      <c r="M371" s="193" t="s">
        <v>21</v>
      </c>
      <c r="N371" s="243" t="s">
        <v>42</v>
      </c>
      <c r="O371" s="244"/>
      <c r="P371" s="245">
        <f>O371*H371</f>
        <v>0</v>
      </c>
      <c r="Q371" s="245">
        <v>0</v>
      </c>
      <c r="R371" s="245">
        <f>Q371*H371</f>
        <v>0</v>
      </c>
      <c r="S371" s="245">
        <v>0</v>
      </c>
      <c r="T371" s="246">
        <f>S371*H371</f>
        <v>0</v>
      </c>
      <c r="AR371" s="22" t="s">
        <v>707</v>
      </c>
      <c r="AT371" s="22" t="s">
        <v>135</v>
      </c>
      <c r="AU371" s="22" t="s">
        <v>78</v>
      </c>
      <c r="AY371" s="22" t="s">
        <v>133</v>
      </c>
      <c r="BE371" s="197">
        <f>IF(N371="základní",J371,0)</f>
        <v>0</v>
      </c>
      <c r="BF371" s="197">
        <f>IF(N371="snížená",J371,0)</f>
        <v>0</v>
      </c>
      <c r="BG371" s="197">
        <f>IF(N371="zákl. přenesená",J371,0)</f>
        <v>0</v>
      </c>
      <c r="BH371" s="197">
        <f>IF(N371="sníž. přenesená",J371,0)</f>
        <v>0</v>
      </c>
      <c r="BI371" s="197">
        <f>IF(N371="nulová",J371,0)</f>
        <v>0</v>
      </c>
      <c r="BJ371" s="22" t="s">
        <v>139</v>
      </c>
      <c r="BK371" s="197">
        <f>ROUND(I371*H371,2)</f>
        <v>0</v>
      </c>
      <c r="BL371" s="22" t="s">
        <v>707</v>
      </c>
      <c r="BM371" s="22" t="s">
        <v>715</v>
      </c>
    </row>
    <row r="372" spans="2:65" s="1" customFormat="1" ht="7" customHeight="1">
      <c r="B372" s="54"/>
      <c r="C372" s="55"/>
      <c r="D372" s="55"/>
      <c r="E372" s="55"/>
      <c r="F372" s="55"/>
      <c r="G372" s="55"/>
      <c r="H372" s="55"/>
      <c r="I372" s="133"/>
      <c r="J372" s="55"/>
      <c r="K372" s="55"/>
      <c r="L372" s="59"/>
    </row>
  </sheetData>
  <sheetProtection algorithmName="SHA-512" hashValue="MZRPe0Vc7R3zVv8XkUx89eYElPbFfu+vSpTm7MGRhMNL9yGa2bmhG2KLPyjYKe9Pxjcqp153b0iyytzSjsuOeA==" saltValue="FKnaNAhsAtlM+qZnSECkLDP77vC7FaZiqVFUWPgNVOK5AlS65gLVkOq1fL/3vAdoRLx7aUORZ4/NO0Axl4GhmQ==" spinCount="100000" sheet="1" objects="1" scenarios="1" formatColumns="0" formatRows="0" autoFilter="0"/>
  <autoFilter ref="C98:K371"/>
  <mergeCells count="10">
    <mergeCell ref="J51:J52"/>
    <mergeCell ref="E89:H89"/>
    <mergeCell ref="E91:H9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9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4</vt:i4>
      </vt:variant>
    </vt:vector>
  </HeadingPairs>
  <TitlesOfParts>
    <vt:vector size="6" baseType="lpstr">
      <vt:lpstr>Rekapitulace stavby</vt:lpstr>
      <vt:lpstr>65418068 - Rekonstrukce b...</vt:lpstr>
      <vt:lpstr>'65418068 - Rekonstrukce b...'!Názvy_tisku</vt:lpstr>
      <vt:lpstr>'Rekapitulace stavby'!Názvy_tisku</vt:lpstr>
      <vt:lpstr>'65418068 - Rekonstrukce b...'!Oblast_tisku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Bouček Václav, Ing.</dc:creator>
  <cp:lastModifiedBy>Bouček Václav, Ing.</cp:lastModifiedBy>
  <dcterms:created xsi:type="dcterms:W3CDTF">2018-05-21T07:53:57Z</dcterms:created>
  <dcterms:modified xsi:type="dcterms:W3CDTF">2018-05-21T07:55:55Z</dcterms:modified>
</cp:coreProperties>
</file>