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" sheetId="2" r:id="rId2"/>
    <sheet name="SO 98-98" sheetId="3" r:id="rId3"/>
    <sheet name="SO 01" sheetId="4" r:id="rId4"/>
  </sheets>
  <definedNames/>
  <calcPr fullCalcOnLoad="1"/>
</workbook>
</file>

<file path=xl/sharedStrings.xml><?xml version="1.0" encoding="utf-8"?>
<sst xmlns="http://schemas.openxmlformats.org/spreadsheetml/2006/main" count="1991" uniqueCount="525">
  <si>
    <t>Aspe</t>
  </si>
  <si>
    <t>Rekapitulace ceny</t>
  </si>
  <si>
    <t>S631900194-zm01</t>
  </si>
  <si>
    <t>Doplnění závor a rekonstrukce PZS (P550) v km 84,542 trati Protivín – Zdice</t>
  </si>
  <si>
    <t>ZŘ</t>
  </si>
  <si>
    <t>20210701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</si>
  <si>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</si>
  <si>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</si>
  <si>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</si>
  <si>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</si>
  <si>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</si>
  <si>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</si>
  <si>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</si>
  <si>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</si>
  <si>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</t>
  </si>
  <si>
    <t>Železniční zabezpečovací zařízení</t>
  </si>
  <si>
    <t xml:space="preserve">  PS 01</t>
  </si>
  <si>
    <t>PZS v km 84,542 (P550)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</si>
  <si>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</si>
  <si>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</si>
  <si>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</si>
  <si>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</si>
  <si>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</si>
  <si>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</si>
  <si>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</si>
  <si>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</si>
  <si>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</si>
  <si>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</si>
  <si>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</si>
  <si>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</si>
  <si>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</si>
  <si>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</si>
  <si>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</si>
  <si>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</si>
  <si>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</si>
  <si>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</si>
  <si>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</si>
  <si>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</si>
  <si>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</si>
  <si>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</si>
  <si>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</si>
  <si>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</si>
  <si>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</si>
  <si>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</si>
  <si>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</si>
  <si>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</t>
  </si>
  <si>
    <t>SD</t>
  </si>
  <si>
    <t>1</t>
  </si>
  <si>
    <t>Přejezdová technologie</t>
  </si>
  <si>
    <t>P</t>
  </si>
  <si>
    <t>75B111</t>
  </si>
  <si>
    <t/>
  </si>
  <si>
    <t>VNITŘNÍ KABELOVÉ ROZVODY DO 20 KABELŮ - DODÁVKA</t>
  </si>
  <si>
    <t>M</t>
  </si>
  <si>
    <t>OTSKP 2020</t>
  </si>
  <si>
    <t>PP</t>
  </si>
  <si>
    <t>popis položky</t>
  </si>
  <si>
    <t>VV</t>
  </si>
  <si>
    <t>výkaz výměr</t>
  </si>
  <si>
    <t>TS</t>
  </si>
  <si>
    <t>Technická specifikace položky odpovídá příslušné cenové soustavě.</t>
  </si>
  <si>
    <t>75B117</t>
  </si>
  <si>
    <t>VNITŘNÍ KABELOVÉ ROZVODY DO 20 KABELŮ - MONTÁŽ</t>
  </si>
  <si>
    <t>75B6A1</t>
  </si>
  <si>
    <t>USMĚRŇOVAČ 24 V/50 A - DODÁVKA</t>
  </si>
  <si>
    <t>KUS</t>
  </si>
  <si>
    <t>4</t>
  </si>
  <si>
    <t>75B6G7</t>
  </si>
  <si>
    <t>USMĚRŇOVAČ - MONTÁŽ</t>
  </si>
  <si>
    <t>5</t>
  </si>
  <si>
    <t>R1</t>
  </si>
  <si>
    <t>BEZÚDRŽBOVÁ BATERIE 24 V/259 AH - DODÁVKA</t>
  </si>
  <si>
    <t>R-položky</t>
  </si>
  <si>
    <t>Položka obsahuje dodání kompletní baterie podle typu včetně potřebného pomocného materiálu a jeho dopravy na místo určení</t>
  </si>
  <si>
    <t>6</t>
  </si>
  <si>
    <t>75B6T7</t>
  </si>
  <si>
    <t>BATERIE - MONTÁŽ</t>
  </si>
  <si>
    <t>7</t>
  </si>
  <si>
    <t>R2</t>
  </si>
  <si>
    <t>DOPLNĚNÍ LOGIKY RELÉOVÉHO PŘEJEZDOVÉHO ZABEZPEČOVACÍHO ZAŘÍZENÍ</t>
  </si>
  <si>
    <t>1. Položka obsahuje:  
 – kompletní doplnění logiky reléového přejezdového zabezpečovacího zařízení vč. potřebného pomocného materiálu a dopravy do staveništního skladu</t>
  </si>
  <si>
    <t>8</t>
  </si>
  <si>
    <t>R3</t>
  </si>
  <si>
    <t>DOPLNĚNÍ LOGIKY RELÉOVÉHO PŘEJEZDOVÉHO ZABEZPEČOVACÍHO ZAŘÍZENÍ - MONTÁŽ</t>
  </si>
  <si>
    <t>OTSKP 2019</t>
  </si>
  <si>
    <t>17</t>
  </si>
  <si>
    <t>R4</t>
  </si>
  <si>
    <t>Úprava adresného software (SZZ, DOZ, diag.) - dodávka i montáž</t>
  </si>
  <si>
    <t>Položka obsahuje veškeré činnosti spojené s úpravou adresného software (SZZ, DOZ, diag.), jeho nasazením / instalací včetně kompletního přezkoušení a projekční přípravy dle nabídky od výrobce.</t>
  </si>
  <si>
    <t>18</t>
  </si>
  <si>
    <t>91297</t>
  </si>
  <si>
    <t>DOPRAVNÍ ZRCADLO</t>
  </si>
  <si>
    <t>R5</t>
  </si>
  <si>
    <t>VÝSTRAŽNÍK SE ZÁVOROU, 2 SKŘÍNĚ - DODÁVKA</t>
  </si>
  <si>
    <t>Položka obsahuje dodávka výstražníku se závorou 2 skříně podle jeho typu a potřebného pomocného materiálu a dopravy do staveništního skladu, včetně DZ A32a</t>
  </si>
  <si>
    <t>19</t>
  </si>
  <si>
    <t>75D237</t>
  </si>
  <si>
    <t>VÝSTRAŽNÍK SE ZÁVOROU, 2 SKŘÍNĚ - MONTÁŽ</t>
  </si>
  <si>
    <t>R6</t>
  </si>
  <si>
    <t>VÝSTRAŽNÍK SE ZÁVOROU, 1 SKŘÍŇ - DODÁVKA</t>
  </si>
  <si>
    <t>Výkaz výměr</t>
  </si>
  <si>
    <t>Položka obsahuje dodávka výstražníku se závorou 1 skříň podle jeho typu a potřebného pomocného materiálu a dopravy do staveništního skladu, včetně DZ A32a</t>
  </si>
  <si>
    <t>20</t>
  </si>
  <si>
    <t>75D217</t>
  </si>
  <si>
    <t>VÝSTRAŽNÍK SE ZÁVOROU, 1 SKŘÍŇ - MONTÁŽ</t>
  </si>
  <si>
    <t>21</t>
  </si>
  <si>
    <t>75D221</t>
  </si>
  <si>
    <t>VÝSTRAŽNÍK BEZ ZÁVORY, 1 SKŘÍŇ - DODÁVKA</t>
  </si>
  <si>
    <t>22</t>
  </si>
  <si>
    <t>75D227</t>
  </si>
  <si>
    <t>VÝSTRAŽNÍK BEZ ZÁVORY, 1 SKŘÍŇ - MONTÁŽ</t>
  </si>
  <si>
    <t>23</t>
  </si>
  <si>
    <t>75D271</t>
  </si>
  <si>
    <t>ZAŘÍZENÍ (PZZ) PRO NEVIDOMÉ - DODÁVKA</t>
  </si>
  <si>
    <t>24</t>
  </si>
  <si>
    <t>75D277</t>
  </si>
  <si>
    <t>ZAŘÍZENÍ (PZZ) PRO NEVIDOMÉ - MONTÁŽ</t>
  </si>
  <si>
    <t>25</t>
  </si>
  <si>
    <t>75C918</t>
  </si>
  <si>
    <t>SNÍMAČ POČÍTAČE NÁPRAV - DEMONTÁŽ</t>
  </si>
  <si>
    <t>75E117</t>
  </si>
  <si>
    <t>DOZOR PRACOVNÍKŮ PROVOZOVATELE PŘI PRÁCI NA ŽIVÉM ZAŘÍZENÍ</t>
  </si>
  <si>
    <t>HOD</t>
  </si>
  <si>
    <t>26</t>
  </si>
  <si>
    <t>75C917</t>
  </si>
  <si>
    <t>SNÍMAČ POČÍTAČE NÁPRAV - MONTÁŽ</t>
  </si>
  <si>
    <t>27</t>
  </si>
  <si>
    <t>75E197</t>
  </si>
  <si>
    <t>PŘÍPRAVA A CELKOVÉ ZKOUŠKY PŘEJEZDOVÉHO ZABEZPEČOVACÍHO ZAŘÍZENÍ PRO JEDNU KOLEJ</t>
  </si>
  <si>
    <t>28</t>
  </si>
  <si>
    <t>75E127</t>
  </si>
  <si>
    <t>CELKOVÁ PROHLÍDKA ZAŘÍZENÍ A VYHOTOVENÍ REVIZNÍ ZPRÁVY</t>
  </si>
  <si>
    <t>29</t>
  </si>
  <si>
    <t>75E1B7</t>
  </si>
  <si>
    <t>REGULACE A ZKOUŠENÍ ZABEZPEČOVACÍHO ZAŘÍZENÍ</t>
  </si>
  <si>
    <t>30</t>
  </si>
  <si>
    <t>74F323</t>
  </si>
  <si>
    <t>PROTOKOL UTZ</t>
  </si>
  <si>
    <t>34</t>
  </si>
  <si>
    <t>R7</t>
  </si>
  <si>
    <t>Přechodné dopravní značení - DODÁVKA A MONTÁŽ</t>
  </si>
  <si>
    <t>Položka zahrnuje:                                                                                                                                                      - vypracování a projednání DIO  
- dodávku a montáž značek v požadovaném provedení  
- u dočasných (provizorních) značek a zařízení údržbu po celou dobu trvání funkce, náhradu zničených nebo ztracených kusů, nutnou opravu poškozených částí</t>
  </si>
  <si>
    <t>35</t>
  </si>
  <si>
    <t>R8</t>
  </si>
  <si>
    <t>Realizační dokumentace</t>
  </si>
  <si>
    <t>Položka zahrnuje vypracování realizační dokumentace předmětného PS - komplet.</t>
  </si>
  <si>
    <t>Kabelizace</t>
  </si>
  <si>
    <t>36</t>
  </si>
  <si>
    <t>75A131</t>
  </si>
  <si>
    <t>KABEL METALICKÝ DVOUPLÁŠŤOVÝ DO 12 PÁRŮ - DODÁVKA</t>
  </si>
  <si>
    <t>KMPÁR</t>
  </si>
  <si>
    <t>37</t>
  </si>
  <si>
    <t>75A217</t>
  </si>
  <si>
    <t>ZATAŽENÍ A SPOJKOVÁNÍ KABELŮ DO 12 PÁRŮ - MONTÁŽ</t>
  </si>
  <si>
    <t>38</t>
  </si>
  <si>
    <t>75A141</t>
  </si>
  <si>
    <t>KABEL METALICKÝ DVOUPLÁŠŤOVÝ PŘES 12 PÁRŮ - DODÁVKA</t>
  </si>
  <si>
    <t>39</t>
  </si>
  <si>
    <t>75A227</t>
  </si>
  <si>
    <t>ZATAŽENÍ A SPOJKOVÁNÍ KABELŮ PŘES 12 PÁRŮ - MONTÁŽ</t>
  </si>
  <si>
    <t>40</t>
  </si>
  <si>
    <t>742H12</t>
  </si>
  <si>
    <t>KABEL NN ČTYŘ- A PĚTIŽÍLOVÝ CU S PLASTOVOU IZOLACÍ OD 4 DO 16 MM2</t>
  </si>
  <si>
    <t>41</t>
  </si>
  <si>
    <t>742L12</t>
  </si>
  <si>
    <t>UKONČENÍ DVOU AŽ PĚTIŽÍLOVÉHO KABELU V ROZVADĚČI NEBO NA PŘÍSTROJI OD 4 DO 16 MM2</t>
  </si>
  <si>
    <t>42</t>
  </si>
  <si>
    <t>75II11</t>
  </si>
  <si>
    <t>SPOJKA PRO CELOPLASTOVÉ KABELY BEZ PANCÍŘE DO 100 ŽIL</t>
  </si>
  <si>
    <t>43</t>
  </si>
  <si>
    <t>75II1X</t>
  </si>
  <si>
    <t>SPOJKA PRO CELOPLASTOVÉ KABELY BEZ PANCÍŘE - MONTÁŽ</t>
  </si>
  <si>
    <t>44</t>
  </si>
  <si>
    <t>701005</t>
  </si>
  <si>
    <t>VYHLEDÁVACÍ MARKER ZEMNÍ S MOŽNOSTÍ ZÁPISU</t>
  </si>
  <si>
    <t>Zemní práce</t>
  </si>
  <si>
    <t>45</t>
  </si>
  <si>
    <t>R9</t>
  </si>
  <si>
    <t>Vytyčení trasy kabelového vedení ve volném terénu</t>
  </si>
  <si>
    <t>KM</t>
  </si>
  <si>
    <t>Položka zahrnuje: Pochůzka projektovanou trasou kabelového vedení, vyznačení trasy kabelu číslovanými kolíky nebo psanými značkami včetně zhotovení a číslování kolíků. Stanovení a označení míst pro kabelové prostupy a podchodové štoly a vyznačení překážek. Dále obsahuje cenu za pom. mechanismy včetně všech ostatních vedlejších nákladů.</t>
  </si>
  <si>
    <t>46</t>
  </si>
  <si>
    <t>709210</t>
  </si>
  <si>
    <t>KŘIŽOVATKA KABELOVÝCH VEDENÍ SE STÁVAJÍCÍ INŽENÝRSKOU SÍTÍ (KABELEM, POTRUBÍM APOD.)</t>
  </si>
  <si>
    <t>47</t>
  </si>
  <si>
    <t>R10</t>
  </si>
  <si>
    <t>POMOC PRÁCE ZŘÍZ NEBO ZAJIŠŤ OCHRANU INŽENÝRSKÝCH SÍTÍ</t>
  </si>
  <si>
    <t>KPL</t>
  </si>
  <si>
    <t>Zahrnuje veškeré náklady spojené s objednatelem požadovanými pracemi</t>
  </si>
  <si>
    <t>48</t>
  </si>
  <si>
    <t>R11</t>
  </si>
  <si>
    <t>HLOUBENÍ JAM ZAPAŽ I NEPAŽ TŘ. I</t>
  </si>
  <si>
    <t>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</si>
  <si>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</t>
  </si>
  <si>
    <t>49</t>
  </si>
  <si>
    <t>R12</t>
  </si>
  <si>
    <t>HLOUBENÍ RÝH ŠÍŘ DO 2M PAŽ I NEPAŽ TŘ. I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</si>
  <si>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</t>
  </si>
  <si>
    <t>50</t>
  </si>
  <si>
    <t>17411</t>
  </si>
  <si>
    <t>ZÁSYP JAM A RÝH ZEMINOU SE ZHUTNĚNÍM</t>
  </si>
  <si>
    <t>51</t>
  </si>
  <si>
    <t>702212</t>
  </si>
  <si>
    <t>KABELOVÁ CHRÁNIČKA ZEMNÍ DN PŘES 100 DO 200 MM</t>
  </si>
  <si>
    <t>52</t>
  </si>
  <si>
    <t>702312</t>
  </si>
  <si>
    <t>ZAKRYTÍ KABELŮ VÝSTRAŽNOU FÓLIÍ ŠÍŘKY PŘES 20 DO 40 CM</t>
  </si>
  <si>
    <t>53</t>
  </si>
  <si>
    <t>14173</t>
  </si>
  <si>
    <t>PROTLAČOVÁNÍ POTRUBÍ Z PLAST HMOT DN DO 200MM</t>
  </si>
  <si>
    <t>54</t>
  </si>
  <si>
    <t>18210</t>
  </si>
  <si>
    <t>ÚPRAVA POVRCHŮ SROVNÁNÍM ÚZEMÍ</t>
  </si>
  <si>
    <t>55</t>
  </si>
  <si>
    <t>R13</t>
  </si>
  <si>
    <t>OSTATNÍ POŽADAVKY - ZEMĚMĚŘIČSKÁ MĚŘENÍ</t>
  </si>
  <si>
    <t>Zahrnuje veškeré náklady spojené s požadovanými pracemi ( dle názvu položky)</t>
  </si>
  <si>
    <t>Demontáže</t>
  </si>
  <si>
    <t>75D228</t>
  </si>
  <si>
    <t>VÝSTRAŽNÍK BEZ ZÁVORY, 1 SKŘÍŇ - DEMONTÁŽ</t>
  </si>
  <si>
    <t>56</t>
  </si>
  <si>
    <t>75D248</t>
  </si>
  <si>
    <t>VÝSTRAŽNÍK BEZ ZÁVORY, 2 SKŘÍNĚ - DEMONTÁŽ</t>
  </si>
  <si>
    <t>57</t>
  </si>
  <si>
    <t>75B6T8</t>
  </si>
  <si>
    <t>BATERIE - DEMONTÁŽ</t>
  </si>
  <si>
    <t>58</t>
  </si>
  <si>
    <t>75B6G8</t>
  </si>
  <si>
    <t>USMĚRŇOVAČ - DEMONTÁŽ</t>
  </si>
  <si>
    <t>D.4</t>
  </si>
  <si>
    <t>Ostatní technologická zařízení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</si>
  <si>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</si>
  <si>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</si>
  <si>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</si>
  <si>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</si>
  <si>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</si>
  <si>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</si>
  <si>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R-položka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</si>
  <si>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</si>
  <si>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</si>
  <si>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</si>
  <si>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</si>
  <si>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</si>
  <si>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</si>
  <si>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</si>
  <si>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</si>
  <si>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</si>
  <si>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</si>
  <si>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</si>
  <si>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</si>
  <si>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</si>
  <si>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</si>
  <si>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</si>
  <si>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</si>
  <si>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</si>
  <si>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</si>
  <si>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</si>
  <si>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</si>
  <si>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VSEOB006</t>
  </si>
  <si>
    <t>Exkurze</t>
  </si>
  <si>
    <t>[bez vazby na CS]</t>
  </si>
  <si>
    <t>dle SoD.</t>
  </si>
  <si>
    <t>Položka zahrnuje veškeré činnosti nezbytné k zajištění exkurze.</t>
  </si>
  <si>
    <t>E.1.3</t>
  </si>
  <si>
    <t>Železniční přejezdy</t>
  </si>
  <si>
    <t xml:space="preserve">  SO 01</t>
  </si>
  <si>
    <t>Přejezd v km 84,542</t>
  </si>
  <si>
    <t>SO 01</t>
  </si>
  <si>
    <t>0</t>
  </si>
  <si>
    <t>Všeobecné položky</t>
  </si>
  <si>
    <t>15113</t>
  </si>
  <si>
    <t>POPLATKY ZA LIKVIDACŮ ODPADŮ NEKONTAMINOVANÝCH - 17 05 04 VYTĚŽENÉ ZEMINY A HORNINY - III. TŘÍDA - TĚŽITELNOSTI</t>
  </si>
  <si>
    <t>T</t>
  </si>
  <si>
    <t>výkopová zemina (odečten objem na zásypy) * objemová hmotnost (2,0) 
(100,25+1,4+18,6+80*0,8)*2=368.500 [A]</t>
  </si>
  <si>
    <t>15130</t>
  </si>
  <si>
    <t>POPLATKY ZA LIKVIDACŮ ODPADŮ NEKONTAMINOVANÝCH - 17 03 02 VYBOURANÝ ASFALTOVÝ BETON BEZ DEHTU</t>
  </si>
  <si>
    <t>1: odstranění asfaltového stávajícího krytu, tl. 100mm * objemová hmotnost (2,5)</t>
  </si>
  <si>
    <t>15140</t>
  </si>
  <si>
    <t>POPLATKY ZA LIKVIDACŮ ODPADŮ NEKONTAMINOVANÝCH - 17 01 01 BETON Z DEMOLIC OBJEKTŮ, ZÁKLADŮ TV</t>
  </si>
  <si>
    <t>1: drobné objekty, základy stožárů apod.*objem.hmotnost, 12*2,5</t>
  </si>
  <si>
    <t>15150</t>
  </si>
  <si>
    <t>POPLATKY ZA LIKVIDACŮ ODPADŮ NEKONTAMINOVANÝCH - 17 05 08 ŠTĚRK Z KOLEJIŠTĚ (ODPAD PO RECYKLACI)</t>
  </si>
  <si>
    <t>objem odtěženého kolejového lože * objemová hmotnost (2,0)</t>
  </si>
  <si>
    <t>15160</t>
  </si>
  <si>
    <t>POPLATKY ZA LIKVIDACŮ ODPADŮ NEKONTAMINOVANÝCH - 02 01 03 SMÝCENÉ STROMY A KEŘE</t>
  </si>
  <si>
    <t>odhad 250kg,  0,25t</t>
  </si>
  <si>
    <t>15210</t>
  </si>
  <si>
    <t>POPLATKY ZA LIKVIDACŮ ODPADŮ NEKONTAMINOVANÝCH - 17 01 01 ŽELEZNIČNÍ PRAŽCE BETONOVÉ</t>
  </si>
  <si>
    <t>19/0,611=32ks*0,260</t>
  </si>
  <si>
    <t>15250</t>
  </si>
  <si>
    <t>POPLATKY ZA LIKVIDACŮ ODPADŮ NEKONTAMINOVANÝCH - 17 02 03 POLYETYLÉNOVÉ PODLOŽKY (ŽEL. SVRŠEK)</t>
  </si>
  <si>
    <t>1: pražce*2*0,09 
2: 42*2*0,09/1000</t>
  </si>
  <si>
    <t>15260</t>
  </si>
  <si>
    <t>POPLATKY ZA LIKVIDACŮ ODPADŮ NEKONTAMINOVANÝCH - 07 02 99 PRYŽOVÉ PODLOŽKY (ŽEL. SVRŠEK)</t>
  </si>
  <si>
    <t>1: pražce*2*0,214/1000 
2: 42*2*0,214/1000</t>
  </si>
  <si>
    <t>9</t>
  </si>
  <si>
    <t>15330</t>
  </si>
  <si>
    <t>POPLATKY ZA LIKVIDACŮ ODPADŮ NEKONTAMINOVANÝCH - 17 05 04 KAMENNÁ SUŤ</t>
  </si>
  <si>
    <t>odstranění podkladních vrstev vozovek z kameniva drceného tl. 300mm*objemová hmotnost (2,0)</t>
  </si>
  <si>
    <t>10</t>
  </si>
  <si>
    <t>15520</t>
  </si>
  <si>
    <t>POPLATKY ZA LIKVIDACŮ ODPADŮ NEBEZPEČNÝCH - 17 02 04* ŽELEZNIČNÍ PRAŽCE DŘEVĚNÉ</t>
  </si>
  <si>
    <t>6/0,611=10ks*0,105</t>
  </si>
  <si>
    <t>11</t>
  </si>
  <si>
    <t>111203</t>
  </si>
  <si>
    <t>ODSTRANĚNÍ KŘOVIN S ODVOZEM DO 3KM</t>
  </si>
  <si>
    <t>M2</t>
  </si>
  <si>
    <t>odhad 150m2</t>
  </si>
  <si>
    <t>12</t>
  </si>
  <si>
    <t>113138</t>
  </si>
  <si>
    <t>ODSTRANĚNÍ KRYTU ZPEVNĚNÝCH PLOCH S ASFALT POJIVEM, ODVOZ DO 20KM</t>
  </si>
  <si>
    <t>odstranění asfalt.stáv.krytu tl. 100mm: (vlevo 29+ vpravo 36)*0,100</t>
  </si>
  <si>
    <t>13</t>
  </si>
  <si>
    <t>113328</t>
  </si>
  <si>
    <t>ODSTRAN PODKL VOZOVEK A CHODNÍKŮ Z KAMENIVA NESTMEL, ODVOZ DO 20KM</t>
  </si>
  <si>
    <t>vč. krajnic</t>
  </si>
  <si>
    <t>odstranění podkladních vrstev z kameniva drceného tl. 300mm: (vlevo 29+ vpravo 36 )*0,300</t>
  </si>
  <si>
    <t>14</t>
  </si>
  <si>
    <t>12110A</t>
  </si>
  <si>
    <t>SEJMUTÍ ORNICE NEBO LESNÍ PŮDY-BEZ DOPRAVY</t>
  </si>
  <si>
    <t>odhad vpravo 20m2, vlevo 40m2, tl. 0,15m</t>
  </si>
  <si>
    <t>15</t>
  </si>
  <si>
    <t>12110B</t>
  </si>
  <si>
    <t>SEJMUTÍ ORNICE NEBO LESNÍ PŮDY-DOPRAVA</t>
  </si>
  <si>
    <t>m3.km</t>
  </si>
  <si>
    <t>vpravo 20m2, vlevo 40m2, tl. 0,15m, odvoz 20 km</t>
  </si>
  <si>
    <t>16</t>
  </si>
  <si>
    <t>123938</t>
  </si>
  <si>
    <t>ODKOP PRO SPOD STAVBU SILNIC A ŽELEZNIC TŘ. III, ODVOZ DO 20KM</t>
  </si>
  <si>
    <t>prohloubení pro sanaci (ZKPP): 6,25*16,05*0,80, levostranný příkop 20m3</t>
  </si>
  <si>
    <t>12933</t>
  </si>
  <si>
    <t>ČIŠTĚNÍ PŘÍKOPŮ OD NÁNOSU PŘES 0,50M3/M</t>
  </si>
  <si>
    <t>délka příkopu 80m drážní levostranný před přejezdem</t>
  </si>
  <si>
    <t>132938</t>
  </si>
  <si>
    <t>HLOUBENÍ RÝH ŠÍŘ DO 2M PAŽ I NEPAŽ TŘ. III, ODVOZ DO 20KM</t>
  </si>
  <si>
    <t>trativod+svodné potrubí:  šířka *  hloubka * délka : 0,6*1,0*31</t>
  </si>
  <si>
    <t>133938</t>
  </si>
  <si>
    <t>HLOUBENÍ ŠACHET ZAPAŽ I NEPAŽ TŘ. III, ODVOZ DO 20KM</t>
  </si>
  <si>
    <t>2 šachty: 2*1*1*0,7</t>
  </si>
  <si>
    <t>zásyp svod.potrubí + tříděný zásyp po propustku; podkl. vrstva zlepš. zemina: 0,6*1,0*31</t>
  </si>
  <si>
    <t>17511</t>
  </si>
  <si>
    <t>OBSYP POTRUBÍ A OBJEKTŮ SE ZHUTNĚNÍM</t>
  </si>
  <si>
    <t>délka svodného potrubí a zatrubnění* šířka rýhy * výška obsypu 31*0,6*0,4</t>
  </si>
  <si>
    <t>18120</t>
  </si>
  <si>
    <t>ÚPRAVA PLÁNĚ SE ZHUTNĚNÍM V HORNINĚ TŘ. II</t>
  </si>
  <si>
    <t>zemní pláň: 6,25*16,05</t>
  </si>
  <si>
    <t>18222</t>
  </si>
  <si>
    <t>ROZPROSTŘENÍ ORNICE VE SVAHU V TL DO 0,15M</t>
  </si>
  <si>
    <t>plochy zatravnění svahu: 44m2</t>
  </si>
  <si>
    <t>18232</t>
  </si>
  <si>
    <t>ROZPROSTŘENÍ ORNICE V ROVINĚ V TL DO 0,15M</t>
  </si>
  <si>
    <t>zelené pásy: vlevo 16m2</t>
  </si>
  <si>
    <t>18241</t>
  </si>
  <si>
    <t>ZALOŽENÍ TRÁVNÍKU RUČNÍM VÝSEVEM</t>
  </si>
  <si>
    <t>1: obnova trávníku v rámci staveniště - odhadovaná plocha 25 x 25 m2 
2: 25*25</t>
  </si>
  <si>
    <t>18242</t>
  </si>
  <si>
    <t>ZALOŽENÍ TRÁVNÍKU HYDROOSEVEM NA ORNICI</t>
  </si>
  <si>
    <t>plochy zatravnění svahu: (44+16)m2</t>
  </si>
  <si>
    <t>18243</t>
  </si>
  <si>
    <t>ZALOŽENÍ TRÁVNÍKU HYDROOSEVEM NA HLUŠINU</t>
  </si>
  <si>
    <t>zelené pásy: vlevo 40m2, vpravo 40m2 odhad</t>
  </si>
  <si>
    <t>18461</t>
  </si>
  <si>
    <t>MULČOVÁNÍ</t>
  </si>
  <si>
    <t>18600</t>
  </si>
  <si>
    <t>ZALÉVÁNÍ VODOU</t>
  </si>
  <si>
    <t>zalévaní svahů + v rovině: (60+40+40)*0,15</t>
  </si>
  <si>
    <t>Základy</t>
  </si>
  <si>
    <t>21197</t>
  </si>
  <si>
    <t>OPLÁŠTĚNÍ ODVODŇOVACÍCH ŽEBER Z GEOTEXTILIE</t>
  </si>
  <si>
    <t>délka trativodu * šířka geotextilie * 20% překryv: 31*0,6*2*1,0*1,2</t>
  </si>
  <si>
    <t>31</t>
  </si>
  <si>
    <t>212637</t>
  </si>
  <si>
    <t>TRATIVODY KOMPL Z TRUB Z PLAST HM DN DO 150MM, RÝHA TŘ III</t>
  </si>
  <si>
    <t>délka trativodu: 31m</t>
  </si>
  <si>
    <t>Vodorovné konstrukce</t>
  </si>
  <si>
    <t>32</t>
  </si>
  <si>
    <t>45152</t>
  </si>
  <si>
    <t>PODKLADNÍ A VÝPLŇOVÉ VRSTVY Z KAMENIVA DRCENÉHO</t>
  </si>
  <si>
    <t>podklad pod dlažbu, plocha * výška vrstvy 5cm*vliv sklonu: (8+4)*0,10*1,5</t>
  </si>
  <si>
    <t>33</t>
  </si>
  <si>
    <t>465512</t>
  </si>
  <si>
    <t>DLAŽBY Z LOMOVÉHO KAMENE NA MC</t>
  </si>
  <si>
    <t>zpevněný povrch drážního příkopu u zatrubnění a výtok od svod.potrubí* výška dlažby*vliv sklonu: (8+4)*0,15*1,5</t>
  </si>
  <si>
    <t>Komunikace</t>
  </si>
  <si>
    <t>501101</t>
  </si>
  <si>
    <t>ZŘÍZENÍ KONSTRUKČNÍ VRSTVY TĚLESA ŽELEZNIČNÍHO SPODKU ZE ŠTĚRKODRTI NOVÉ</t>
  </si>
  <si>
    <t>plocha * výška vrstvy: 16,05*6,25*(0,2+0,3+0,3)</t>
  </si>
  <si>
    <t>502941</t>
  </si>
  <si>
    <t>ZŘÍZENÍ KONSTRUKČNÍ VRSTVY TĚLESA ŽELEZNIČNÍHO SPODKU Z GEOTEXTILIE</t>
  </si>
  <si>
    <t>šířka * délka geotextilie * 20% rezerva: 16,05*6,25*1,2</t>
  </si>
  <si>
    <t>512550</t>
  </si>
  <si>
    <t>KOLEJOVÉ LOŽE - ZŘÍZENÍ Z KAMENIVA HRUBÉHO DRCENÉHO (ŠTĚRK)</t>
  </si>
  <si>
    <t>otevřené ŠL+zapuštěné pod přejezdem: 16,05*2,46</t>
  </si>
  <si>
    <t>513550</t>
  </si>
  <si>
    <t>KOLEJOVÉ LOŽE - DOPLNĚNÍ Z KAMENIVA HRUBÉHO DRCENÉHO (ŠTĚRK)</t>
  </si>
  <si>
    <t>doplnění ŠL 5% obj. při úpravě GPK v rozsahu stavby: (221,527-16,05)*2,46*0,05</t>
  </si>
  <si>
    <t>528152</t>
  </si>
  <si>
    <t>KOLEJ 49 E1, ROZD. "C", BEZSTYKOVÁ, PR. BET. BEZPODKLADNICOVÝ, UP. PRUŽNÉ</t>
  </si>
  <si>
    <t>pod přejezdovou konstrukcí rozd. "u", pražc.kotva na každém 2.pražci</t>
  </si>
  <si>
    <t>pražce bet.těžké, bezpodkladnicové upevnění</t>
  </si>
  <si>
    <t>542121</t>
  </si>
  <si>
    <t>SMĚROVÉ A VÝŠKOVÉ VYROVNÁNÍ KOLEJE NA PRAŽCÍCH BETONOVÝCH DO 0,05 M</t>
  </si>
  <si>
    <t>celý oblouk R=300m s přechodnicemi</t>
  </si>
  <si>
    <t>545121</t>
  </si>
  <si>
    <t>SVAR KOLEJNIC (STEJNÉHO TVARU) 49 E1, T JEDNOTLIVĚ</t>
  </si>
  <si>
    <t>počet svarů: 4ks 49 E1/49 E1</t>
  </si>
  <si>
    <t>549220</t>
  </si>
  <si>
    <t>PRAŽCOVÁ KOTVA VE STÁVAJÍCÍ KOLEJI</t>
  </si>
  <si>
    <t>pražcová kotva na každém druhé pražci</t>
  </si>
  <si>
    <t>25m/0,600=42 pražců/2=21 kotev</t>
  </si>
  <si>
    <t>549311</t>
  </si>
  <si>
    <t>ZRUŠENÍ A ZNOVUZŘÍZENÍ BEZSTYKOVÉ KOLEJE NA NEDEMONTOVANÝCH ÚSECÍCH V KOLEJI</t>
  </si>
  <si>
    <t>25m před + 25 m za přejezdem (před a za novým kolejovým polem + nové kolej.pole)</t>
  </si>
  <si>
    <t>56333</t>
  </si>
  <si>
    <t>VOZOVKOVÉ VRSTVY ZE ŠTĚRKODRTI TL. DO 150MM</t>
  </si>
  <si>
    <t>(29+36)*2</t>
  </si>
  <si>
    <t>56942</t>
  </si>
  <si>
    <t>ZPEVNĚNÍ KRAJNIC ZE ŠTĚRKOPÍSKU TL. DO 100MM</t>
  </si>
  <si>
    <t>12m2</t>
  </si>
  <si>
    <t>572221</t>
  </si>
  <si>
    <t>SPOJOVACÍ POSTŘIK Z ASFALTU DO 1,0KG/M2</t>
  </si>
  <si>
    <t>z půdorysu: (29+36)* 2 mezi vrstvami asfaltu=130m2</t>
  </si>
  <si>
    <t>574A33</t>
  </si>
  <si>
    <t>ASFALTOVÝ BETON PRO OBRUSNÉ VRSTVY ACO 11 TL. 40MM</t>
  </si>
  <si>
    <t>vozovkové vrstvy viz situace přejezdu: 29+36</t>
  </si>
  <si>
    <t>574E46</t>
  </si>
  <si>
    <t>ASFALTOVÝ BETON PRO PODKLADNÍ VRSTVY ACP 16+, 16S TL. 50MM</t>
  </si>
  <si>
    <t>Trubní vedení</t>
  </si>
  <si>
    <t>894846</t>
  </si>
  <si>
    <t>ŠACHTY KANALIZAČNÍ PLASTOVÉ D 400MM</t>
  </si>
  <si>
    <t>3 kusy</t>
  </si>
  <si>
    <t>Ostatní konstrukce a práce</t>
  </si>
  <si>
    <t>914141</t>
  </si>
  <si>
    <t>DOPRAVNÍ ZNAČKY ZÁKL VEL OCEL FÓLIE TŘ 3 - DOD A MONTÁŽ</t>
  </si>
  <si>
    <t>2ks A29, 2 ks E3a, 3 ks A32a, 2ks A31c. Technická specifikace položky odpovídá příslušné cenové soustavě.</t>
  </si>
  <si>
    <t>914143</t>
  </si>
  <si>
    <t>DOPRAVNÍ ZNAČKY ZÁKL VEL OCEL FÓLIE TŘ 3 - DEMONTÁŽ</t>
  </si>
  <si>
    <t>2ks A30, 2ks A32a, 1ks A31c</t>
  </si>
  <si>
    <t>915111</t>
  </si>
  <si>
    <t>VODOROVNÉ DOPRAVNÍ ZNAČENÍ BARVOU HLADKÉ - DODÁVKA A POKLÁDKA</t>
  </si>
  <si>
    <t>vodící čáry V4, š=0,125m, dl. 2*25m</t>
  </si>
  <si>
    <t>918513</t>
  </si>
  <si>
    <t>ČELA PROPUSTU Z KAMENE - OBKLAD</t>
  </si>
  <si>
    <t>obklad čel z dlažby z lomového kamene do betonu u prahové vpusti</t>
  </si>
  <si>
    <t>20 m2 * 0,15</t>
  </si>
  <si>
    <t>919112</t>
  </si>
  <si>
    <t>ŘEZÁNÍ ASFALTOVÉHO KRYTU VOZOVEK TL DO 100MM</t>
  </si>
  <si>
    <t>řezání stávajícího asfaltového krytu: 7+6m</t>
  </si>
  <si>
    <t>921311</t>
  </si>
  <si>
    <t>ŽELEZNIČNÍ PŘEJEZD ŽELEZOBETONOVÝ S NOSIČI</t>
  </si>
  <si>
    <t>pražce bet.těžké, rozd. "u"</t>
  </si>
  <si>
    <t>plocha přejezdu včetně závěrných zídek: 6,0*3,71</t>
  </si>
  <si>
    <t>921910</t>
  </si>
  <si>
    <t>PRAHOVÁ VPUSŤ</t>
  </si>
  <si>
    <t>tř.zatížení F900 kN</t>
  </si>
  <si>
    <t>délka: 8x1,50=12m</t>
  </si>
  <si>
    <t>921930</t>
  </si>
  <si>
    <t>ANTIKOROZNÍ PROVEDENÍ UPEVŇOVADEL A JINÉHO DROBNÉHO KOLEJIVA</t>
  </si>
  <si>
    <t>16ks pražců s upevňovadly s antikorozní úpravou rozdělení "u" - 10m</t>
  </si>
  <si>
    <t>923941</t>
  </si>
  <si>
    <t>ZAJIŠŤOVACÍ ZNAČKA KONZOLOVÁ (K) VČETNĚ OCELOVÉHO SLOUPKU</t>
  </si>
  <si>
    <t>1: počet nových zajišťovacích značek 
2: 7</t>
  </si>
  <si>
    <t>R925110</t>
  </si>
  <si>
    <t>DRÁŽNÍ STEZKY Z DRTI TL. DO 50 MM</t>
  </si>
  <si>
    <t>OTSKP 2018</t>
  </si>
  <si>
    <t>obě strany+úprava GPK: 0,4*16,05*2+205,477*0,4*2</t>
  </si>
  <si>
    <t>Technická specifikace položky odpovídá příslušné cenové soustavě, zvýšení ceny o 25%.</t>
  </si>
  <si>
    <t>59</t>
  </si>
  <si>
    <t>R925120</t>
  </si>
  <si>
    <t>DRÁŽNÍ STEZKY Z DRTI TL. PŘES 50 MM</t>
  </si>
  <si>
    <t>doplnění do ZŠL pod vozovkou tl.700mm: š.1,0m: 16,05*1,0*2</t>
  </si>
  <si>
    <t>60</t>
  </si>
  <si>
    <t>931317</t>
  </si>
  <si>
    <t>TĚSNĚNÍ DILATAČ SPAR ASF ZÁLIVKOU PRŮŘ DO 1000MM2</t>
  </si>
  <si>
    <t>zalití spár na rozhraní n. a stáv. krytu a u záv. zídek, průřez 30 x 50mm: 6+7m</t>
  </si>
  <si>
    <t>61</t>
  </si>
  <si>
    <t>965010</t>
  </si>
  <si>
    <t>Odstranění kolejového lože a drážních stezek</t>
  </si>
  <si>
    <t>stáv.ŠL: 16,05*2,46+ (+stezky) 2*0,40*0,50*16,05</t>
  </si>
  <si>
    <t>62</t>
  </si>
  <si>
    <t>965021</t>
  </si>
  <si>
    <t>Odstranění kolejového lože a drážních stezek - odvoz na skládku</t>
  </si>
  <si>
    <t>(stáv.ŠL: 16,05*2,46+ (+stezky) 2*0,40*0,50*16,05)*20</t>
  </si>
  <si>
    <t>63</t>
  </si>
  <si>
    <t>965114</t>
  </si>
  <si>
    <t>Demontáž koleje na betonových pražcích rozebráním do součástí</t>
  </si>
  <si>
    <t>(25-6)m</t>
  </si>
  <si>
    <t>64</t>
  </si>
  <si>
    <t>965124</t>
  </si>
  <si>
    <t>DEMONTÁŽ KOLEJE NA DŘEVĚNÝCH PRAŽCÍCH ROZEBRÁNÍM DO SOUČÁSTÍ</t>
  </si>
  <si>
    <t>6m pod přejezd.konstrukcí</t>
  </si>
  <si>
    <t>65</t>
  </si>
  <si>
    <t>965116</t>
  </si>
  <si>
    <t>DEMONTÁŽ KOLEJE NA BETONOVÝCH PRAŽCÍCH - ODVOZ ROZEBRANÝCH SOUČÁSTÍ (Z MÍSTA DEMONTÁŽE NEBO Z MONTÁŽNÍ ZÁKLADNY) K LIKVIDACI</t>
  </si>
  <si>
    <t>t.km</t>
  </si>
  <si>
    <t>délka kolejnicového pásu (0,04943 t/m): (0,04943*19*2)*20</t>
  </si>
  <si>
    <t>66</t>
  </si>
  <si>
    <t>965126</t>
  </si>
  <si>
    <t>Demontáž koleje na dřevěných pražcích - odvoz rozebraných součástí (z místa demontáže nebo z - montážní základny) k likvidaci</t>
  </si>
  <si>
    <t>délka kolejnicového pásu (0,04943 t/m): (0,04943*6*2)*20</t>
  </si>
  <si>
    <t>67</t>
  </si>
  <si>
    <t>965311</t>
  </si>
  <si>
    <t>Rozebrání přejezdu, přechodu z dílců</t>
  </si>
  <si>
    <t>živice: 5*4</t>
  </si>
  <si>
    <t>68</t>
  </si>
  <si>
    <t>965312</t>
  </si>
  <si>
    <t>Rozebrání přejezdu, přechodu z dílců - odvoz (na likvidaci odpadů nebo jiné určené místo)</t>
  </si>
  <si>
    <t>plocha * tl. 0,2m * objemová hmotnost: (5*4*0,2*2,5)*20</t>
  </si>
  <si>
    <t>69</t>
  </si>
  <si>
    <t>965851</t>
  </si>
  <si>
    <t>Demontáž zajišťovací značky</t>
  </si>
  <si>
    <t>počet demontovaných zajišťovacích značek: 7</t>
  </si>
  <si>
    <t>70</t>
  </si>
  <si>
    <t>965852</t>
  </si>
  <si>
    <t>Demontáž zajišťovací značky - odvoz (na likvidaci odpadů nebo jiné určené místo)</t>
  </si>
  <si>
    <t>počet demontovaných zajišťovacích značek - odvoz: 7*0,062*20</t>
  </si>
  <si>
    <t>71</t>
  </si>
  <si>
    <t>96611A</t>
  </si>
  <si>
    <t>BOURÁNÍ KONSTRUKCÍ Z BETONOVÝCH DÍLCŮ - BEZ DOPRAVY</t>
  </si>
  <si>
    <t>drobné stavby v trase (např. základy, zatrubnění příkopu)</t>
  </si>
  <si>
    <t>72</t>
  </si>
  <si>
    <t>96611B</t>
  </si>
  <si>
    <t>BOURÁNÍ KONSTRUKCÍ Z BETONOVÝCH DÍLCŮ - DOPRAVA</t>
  </si>
  <si>
    <t>do 20 km</t>
  </si>
  <si>
    <t>(12*2,5)*20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</si>
</sst>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</f>
      </c>
    </row>
    <row r="7" spans="2:3" ht="12.75" customHeight="1">
      <c r="B7" s="8" t="s">
        <v>7</v>
      </c>
      <c r="C7" s="10">
        <f>0+E10+E12+E14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01'!K8+'PS 01'!M8</f>
      </c>
      <c r="D11" s="14">
        <f>C11*0.21</f>
      </c>
      <c r="E11" s="14">
        <f>C11+D11</f>
      </c>
      <c r="F11" s="13">
        <f>'PS 01'!T7</f>
      </c>
    </row>
    <row r="12" spans="1:6" ht="12.75">
      <c r="A12" s="11" t="s">
        <v>229</v>
      </c>
      <c r="B12" s="12" t="s">
        <v>230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231</v>
      </c>
      <c r="B13" s="12" t="s">
        <v>232</v>
      </c>
      <c r="C13" s="14">
        <f>'SO 98-98'!K8+'SO 98-98'!M8</f>
      </c>
      <c r="D13" s="14">
        <f>C13*0.21</f>
      </c>
      <c r="E13" s="14">
        <f>C13+D13</f>
      </c>
      <c r="F13" s="13">
        <f>'SO 98-98'!T7</f>
      </c>
    </row>
    <row r="14" spans="1:6" ht="12.75">
      <c r="A14" s="11" t="s">
        <v>263</v>
      </c>
      <c r="B14" s="12" t="s">
        <v>264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265</v>
      </c>
      <c r="B15" s="12" t="s">
        <v>266</v>
      </c>
      <c r="C15" s="14">
        <f>'SO 01'!K8+'SO 01'!M8</f>
      </c>
      <c r="D15" s="14">
        <f>C15*0.21</f>
      </c>
      <c r="E15" s="14">
        <f>C15+D15</f>
      </c>
      <c r="F15" s="13">
        <f>'SO 01'!T7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COUNTIFS(L8:L213,"=0",A8:A213,"P")+COUNTIFS(L8:L213,"",A8:A213,"P")+SUM(Q8:Q213)</f>
      </c>
    </row>
    <row r="8" spans="1:13" ht="12.75">
      <c r="A8" t="s">
        <v>44</v>
      </c>
      <c r="C8" s="28" t="s">
        <v>45</v>
      </c>
      <c r="E8" s="30" t="s">
        <v>17</v>
      </c>
      <c r="J8" s="29">
        <f>0+J9+J118+J155+J200</f>
      </c>
      <c r="K8" s="29">
        <f>0+K9+K118+K155+K200</f>
      </c>
      <c r="L8" s="29">
        <f>0+L9+L118+L155+L200</f>
      </c>
      <c r="M8" s="29">
        <f>0+M9+M118+M155+M200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0+L10+L14+L18+L22+L26+L30+L34+L38+L42+L46+L50+L54+L58+L62+L66+L70+L74+L78+L82+L86+L90+L94+L98+L102+L106+L110+L114</f>
      </c>
      <c r="M9" s="32">
        <f>0+M10+M14+M18+M22+M26+M30+M34+M38+M42+M46+M50+M54+M58+M62+M66+M70+M74+M78+M82+M86+M90+M94+M98+M102+M106+M110+M114</f>
      </c>
    </row>
    <row r="10" spans="1:16" ht="12.75">
      <c r="A10" t="s">
        <v>49</v>
      </c>
      <c r="B10" s="34" t="s">
        <v>47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20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27</v>
      </c>
      <c r="C14" s="34" t="s">
        <v>61</v>
      </c>
      <c r="D14" s="35" t="s">
        <v>51</v>
      </c>
      <c r="E14" s="6" t="s">
        <v>62</v>
      </c>
      <c r="F14" s="36" t="s">
        <v>53</v>
      </c>
      <c r="G14" s="37">
        <v>20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58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26</v>
      </c>
      <c r="C18" s="34" t="s">
        <v>63</v>
      </c>
      <c r="D18" s="35" t="s">
        <v>51</v>
      </c>
      <c r="E18" s="6" t="s">
        <v>64</v>
      </c>
      <c r="F18" s="36" t="s">
        <v>65</v>
      </c>
      <c r="G18" s="37">
        <v>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58</v>
      </c>
    </row>
    <row r="21" spans="1:5" ht="12.75">
      <c r="A21" t="s">
        <v>59</v>
      </c>
      <c r="E21" s="39" t="s">
        <v>60</v>
      </c>
    </row>
    <row r="22" spans="1:16" ht="12.75">
      <c r="A22" t="s">
        <v>49</v>
      </c>
      <c r="B22" s="34" t="s">
        <v>66</v>
      </c>
      <c r="C22" s="34" t="s">
        <v>67</v>
      </c>
      <c r="D22" s="35" t="s">
        <v>51</v>
      </c>
      <c r="E22" s="6" t="s">
        <v>68</v>
      </c>
      <c r="F22" s="36" t="s">
        <v>65</v>
      </c>
      <c r="G22" s="37">
        <v>2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56</v>
      </c>
    </row>
    <row r="24" spans="1:5" ht="12.75">
      <c r="A24" s="35" t="s">
        <v>57</v>
      </c>
      <c r="E24" s="40" t="s">
        <v>58</v>
      </c>
    </row>
    <row r="25" spans="1:5" ht="12.75">
      <c r="A25" t="s">
        <v>59</v>
      </c>
      <c r="E25" s="39" t="s">
        <v>60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51</v>
      </c>
      <c r="E26" s="6" t="s">
        <v>71</v>
      </c>
      <c r="F26" s="36" t="s">
        <v>65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72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56</v>
      </c>
    </row>
    <row r="28" spans="1:5" ht="12.75">
      <c r="A28" s="35" t="s">
        <v>57</v>
      </c>
      <c r="E28" s="40" t="s">
        <v>58</v>
      </c>
    </row>
    <row r="29" spans="1:5" ht="25.5">
      <c r="A29" t="s">
        <v>59</v>
      </c>
      <c r="E29" s="39" t="s">
        <v>73</v>
      </c>
    </row>
    <row r="30" spans="1:16" ht="12.75">
      <c r="A30" t="s">
        <v>49</v>
      </c>
      <c r="B30" s="34" t="s">
        <v>74</v>
      </c>
      <c r="C30" s="34" t="s">
        <v>75</v>
      </c>
      <c r="D30" s="35" t="s">
        <v>51</v>
      </c>
      <c r="E30" s="6" t="s">
        <v>76</v>
      </c>
      <c r="F30" s="36" t="s">
        <v>65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56</v>
      </c>
    </row>
    <row r="32" spans="1:5" ht="12.75">
      <c r="A32" s="35" t="s">
        <v>57</v>
      </c>
      <c r="E32" s="40" t="s">
        <v>58</v>
      </c>
    </row>
    <row r="33" spans="1:5" ht="12.75">
      <c r="A33" t="s">
        <v>59</v>
      </c>
      <c r="E33" s="39" t="s">
        <v>60</v>
      </c>
    </row>
    <row r="34" spans="1:16" ht="25.5">
      <c r="A34" t="s">
        <v>49</v>
      </c>
      <c r="B34" s="34" t="s">
        <v>77</v>
      </c>
      <c r="C34" s="34" t="s">
        <v>78</v>
      </c>
      <c r="D34" s="35" t="s">
        <v>51</v>
      </c>
      <c r="E34" s="6" t="s">
        <v>79</v>
      </c>
      <c r="F34" s="36" t="s">
        <v>65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72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56</v>
      </c>
    </row>
    <row r="36" spans="1:5" ht="12.75">
      <c r="A36" s="35" t="s">
        <v>57</v>
      </c>
      <c r="E36" s="40" t="s">
        <v>58</v>
      </c>
    </row>
    <row r="37" spans="1:5" ht="38.25">
      <c r="A37" t="s">
        <v>59</v>
      </c>
      <c r="E37" s="39" t="s">
        <v>80</v>
      </c>
    </row>
    <row r="38" spans="1:16" ht="25.5">
      <c r="A38" t="s">
        <v>49</v>
      </c>
      <c r="B38" s="34" t="s">
        <v>81</v>
      </c>
      <c r="C38" s="34" t="s">
        <v>82</v>
      </c>
      <c r="D38" s="35" t="s">
        <v>51</v>
      </c>
      <c r="E38" s="6" t="s">
        <v>83</v>
      </c>
      <c r="F38" s="36" t="s">
        <v>65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84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56</v>
      </c>
    </row>
    <row r="40" spans="1:5" ht="12.75">
      <c r="A40" s="35" t="s">
        <v>57</v>
      </c>
      <c r="E40" s="40" t="s">
        <v>58</v>
      </c>
    </row>
    <row r="41" spans="1:5" ht="12.75">
      <c r="A41" t="s">
        <v>59</v>
      </c>
      <c r="E41" s="39" t="s">
        <v>60</v>
      </c>
    </row>
    <row r="42" spans="1:16" ht="12.75">
      <c r="A42" t="s">
        <v>49</v>
      </c>
      <c r="B42" s="34" t="s">
        <v>85</v>
      </c>
      <c r="C42" s="34" t="s">
        <v>86</v>
      </c>
      <c r="D42" s="35" t="s">
        <v>51</v>
      </c>
      <c r="E42" s="6" t="s">
        <v>87</v>
      </c>
      <c r="F42" s="36" t="s">
        <v>65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72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56</v>
      </c>
    </row>
    <row r="44" spans="1:5" ht="12.75">
      <c r="A44" s="35" t="s">
        <v>57</v>
      </c>
      <c r="E44" s="40" t="s">
        <v>58</v>
      </c>
    </row>
    <row r="45" spans="1:5" ht="38.25">
      <c r="A45" t="s">
        <v>59</v>
      </c>
      <c r="E45" s="39" t="s">
        <v>88</v>
      </c>
    </row>
    <row r="46" spans="1:16" ht="12.75">
      <c r="A46" t="s">
        <v>49</v>
      </c>
      <c r="B46" s="34" t="s">
        <v>89</v>
      </c>
      <c r="C46" s="34" t="s">
        <v>90</v>
      </c>
      <c r="D46" s="35" t="s">
        <v>51</v>
      </c>
      <c r="E46" s="6" t="s">
        <v>91</v>
      </c>
      <c r="F46" s="36" t="s">
        <v>65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56</v>
      </c>
    </row>
    <row r="48" spans="1:5" ht="12.75">
      <c r="A48" s="35" t="s">
        <v>57</v>
      </c>
      <c r="E48" s="40" t="s">
        <v>58</v>
      </c>
    </row>
    <row r="49" spans="1:5" ht="12.75">
      <c r="A49" t="s">
        <v>59</v>
      </c>
      <c r="E49" s="39" t="s">
        <v>60</v>
      </c>
    </row>
    <row r="50" spans="1:16" ht="12.75">
      <c r="A50" t="s">
        <v>49</v>
      </c>
      <c r="B50" s="34" t="s">
        <v>89</v>
      </c>
      <c r="C50" s="34" t="s">
        <v>92</v>
      </c>
      <c r="D50" s="35" t="s">
        <v>51</v>
      </c>
      <c r="E50" s="6" t="s">
        <v>93</v>
      </c>
      <c r="F50" s="36" t="s">
        <v>65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72</v>
      </c>
      <c r="O50">
        <f>(M50*21)/100</f>
      </c>
      <c r="P50" t="s">
        <v>27</v>
      </c>
    </row>
    <row r="51" spans="1:5" ht="12.75">
      <c r="A51" s="35" t="s">
        <v>55</v>
      </c>
      <c r="E51" s="39" t="s">
        <v>56</v>
      </c>
    </row>
    <row r="52" spans="1:5" ht="12.75">
      <c r="A52" s="35" t="s">
        <v>57</v>
      </c>
      <c r="E52" s="40" t="s">
        <v>58</v>
      </c>
    </row>
    <row r="53" spans="1:5" ht="25.5">
      <c r="A53" t="s">
        <v>59</v>
      </c>
      <c r="E53" s="39" t="s">
        <v>94</v>
      </c>
    </row>
    <row r="54" spans="1:16" ht="12.75">
      <c r="A54" t="s">
        <v>49</v>
      </c>
      <c r="B54" s="34" t="s">
        <v>95</v>
      </c>
      <c r="C54" s="34" t="s">
        <v>96</v>
      </c>
      <c r="D54" s="35" t="s">
        <v>51</v>
      </c>
      <c r="E54" s="6" t="s">
        <v>97</v>
      </c>
      <c r="F54" s="36" t="s">
        <v>65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54</v>
      </c>
      <c r="O54">
        <f>(M54*21)/100</f>
      </c>
      <c r="P54" t="s">
        <v>27</v>
      </c>
    </row>
    <row r="55" spans="1:5" ht="12.75">
      <c r="A55" s="35" t="s">
        <v>55</v>
      </c>
      <c r="E55" s="39" t="s">
        <v>56</v>
      </c>
    </row>
    <row r="56" spans="1:5" ht="12.75">
      <c r="A56" s="35" t="s">
        <v>57</v>
      </c>
      <c r="E56" s="40" t="s">
        <v>58</v>
      </c>
    </row>
    <row r="57" spans="1:5" ht="12.75">
      <c r="A57" t="s">
        <v>59</v>
      </c>
      <c r="E57" s="39" t="s">
        <v>60</v>
      </c>
    </row>
    <row r="58" spans="1:16" ht="12.75">
      <c r="A58" t="s">
        <v>49</v>
      </c>
      <c r="B58" s="34" t="s">
        <v>95</v>
      </c>
      <c r="C58" s="34" t="s">
        <v>98</v>
      </c>
      <c r="D58" s="35" t="s">
        <v>51</v>
      </c>
      <c r="E58" s="6" t="s">
        <v>99</v>
      </c>
      <c r="F58" s="36" t="s">
        <v>65</v>
      </c>
      <c r="G58" s="37">
        <v>1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72</v>
      </c>
      <c r="O58">
        <f>(M58*21)/100</f>
      </c>
      <c r="P58" t="s">
        <v>27</v>
      </c>
    </row>
    <row r="59" spans="1:5" ht="12.75">
      <c r="A59" s="35" t="s">
        <v>55</v>
      </c>
      <c r="E59" s="39" t="s">
        <v>9</v>
      </c>
    </row>
    <row r="60" spans="1:5" ht="12.75">
      <c r="A60" s="35" t="s">
        <v>57</v>
      </c>
      <c r="E60" s="40" t="s">
        <v>100</v>
      </c>
    </row>
    <row r="61" spans="1:5" ht="25.5">
      <c r="A61" t="s">
        <v>59</v>
      </c>
      <c r="E61" s="39" t="s">
        <v>101</v>
      </c>
    </row>
    <row r="62" spans="1:16" ht="12.75">
      <c r="A62" t="s">
        <v>49</v>
      </c>
      <c r="B62" s="34" t="s">
        <v>102</v>
      </c>
      <c r="C62" s="34" t="s">
        <v>103</v>
      </c>
      <c r="D62" s="35" t="s">
        <v>51</v>
      </c>
      <c r="E62" s="6" t="s">
        <v>104</v>
      </c>
      <c r="F62" s="36" t="s">
        <v>65</v>
      </c>
      <c r="G62" s="37">
        <v>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54</v>
      </c>
      <c r="O62">
        <f>(M62*21)/100</f>
      </c>
      <c r="P62" t="s">
        <v>27</v>
      </c>
    </row>
    <row r="63" spans="1:5" ht="12.75">
      <c r="A63" s="35" t="s">
        <v>55</v>
      </c>
      <c r="E63" s="39" t="s">
        <v>56</v>
      </c>
    </row>
    <row r="64" spans="1:5" ht="12.75">
      <c r="A64" s="35" t="s">
        <v>57</v>
      </c>
      <c r="E64" s="40" t="s">
        <v>58</v>
      </c>
    </row>
    <row r="65" spans="1:5" ht="12.75">
      <c r="A65" t="s">
        <v>59</v>
      </c>
      <c r="E65" s="39" t="s">
        <v>60</v>
      </c>
    </row>
    <row r="66" spans="1:16" ht="12.75">
      <c r="A66" t="s">
        <v>49</v>
      </c>
      <c r="B66" s="34" t="s">
        <v>105</v>
      </c>
      <c r="C66" s="34" t="s">
        <v>106</v>
      </c>
      <c r="D66" s="35" t="s">
        <v>51</v>
      </c>
      <c r="E66" s="6" t="s">
        <v>107</v>
      </c>
      <c r="F66" s="36" t="s">
        <v>65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54</v>
      </c>
      <c r="O66">
        <f>(M66*21)/100</f>
      </c>
      <c r="P66" t="s">
        <v>27</v>
      </c>
    </row>
    <row r="67" spans="1:5" ht="12.75">
      <c r="A67" s="35" t="s">
        <v>55</v>
      </c>
      <c r="E67" s="39" t="s">
        <v>56</v>
      </c>
    </row>
    <row r="68" spans="1:5" ht="12.75">
      <c r="A68" s="35" t="s">
        <v>57</v>
      </c>
      <c r="E68" s="40" t="s">
        <v>58</v>
      </c>
    </row>
    <row r="69" spans="1:5" ht="12.75">
      <c r="A69" t="s">
        <v>59</v>
      </c>
      <c r="E69" s="39" t="s">
        <v>60</v>
      </c>
    </row>
    <row r="70" spans="1:16" ht="12.75">
      <c r="A70" t="s">
        <v>49</v>
      </c>
      <c r="B70" s="34" t="s">
        <v>108</v>
      </c>
      <c r="C70" s="34" t="s">
        <v>109</v>
      </c>
      <c r="D70" s="35" t="s">
        <v>51</v>
      </c>
      <c r="E70" s="6" t="s">
        <v>110</v>
      </c>
      <c r="F70" s="36" t="s">
        <v>65</v>
      </c>
      <c r="G70" s="37">
        <v>1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54</v>
      </c>
      <c r="O70">
        <f>(M70*21)/100</f>
      </c>
      <c r="P70" t="s">
        <v>27</v>
      </c>
    </row>
    <row r="71" spans="1:5" ht="12.75">
      <c r="A71" s="35" t="s">
        <v>55</v>
      </c>
      <c r="E71" s="39" t="s">
        <v>56</v>
      </c>
    </row>
    <row r="72" spans="1:5" ht="12.75">
      <c r="A72" s="35" t="s">
        <v>57</v>
      </c>
      <c r="E72" s="40" t="s">
        <v>58</v>
      </c>
    </row>
    <row r="73" spans="1:5" ht="12.75">
      <c r="A73" t="s">
        <v>59</v>
      </c>
      <c r="E73" s="39" t="s">
        <v>60</v>
      </c>
    </row>
    <row r="74" spans="1:16" ht="12.75">
      <c r="A74" t="s">
        <v>49</v>
      </c>
      <c r="B74" s="34" t="s">
        <v>111</v>
      </c>
      <c r="C74" s="34" t="s">
        <v>112</v>
      </c>
      <c r="D74" s="35" t="s">
        <v>51</v>
      </c>
      <c r="E74" s="6" t="s">
        <v>113</v>
      </c>
      <c r="F74" s="36" t="s">
        <v>65</v>
      </c>
      <c r="G74" s="37">
        <v>1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54</v>
      </c>
      <c r="O74">
        <f>(M74*21)/100</f>
      </c>
      <c r="P74" t="s">
        <v>27</v>
      </c>
    </row>
    <row r="75" spans="1:5" ht="12.75">
      <c r="A75" s="35" t="s">
        <v>55</v>
      </c>
      <c r="E75" s="39" t="s">
        <v>56</v>
      </c>
    </row>
    <row r="76" spans="1:5" ht="12.75">
      <c r="A76" s="35" t="s">
        <v>57</v>
      </c>
      <c r="E76" s="40" t="s">
        <v>58</v>
      </c>
    </row>
    <row r="77" spans="1:5" ht="12.75">
      <c r="A77" t="s">
        <v>59</v>
      </c>
      <c r="E77" s="39" t="s">
        <v>60</v>
      </c>
    </row>
    <row r="78" spans="1:16" ht="12.75">
      <c r="A78" t="s">
        <v>49</v>
      </c>
      <c r="B78" s="34" t="s">
        <v>114</v>
      </c>
      <c r="C78" s="34" t="s">
        <v>115</v>
      </c>
      <c r="D78" s="35" t="s">
        <v>51</v>
      </c>
      <c r="E78" s="6" t="s">
        <v>116</v>
      </c>
      <c r="F78" s="36" t="s">
        <v>65</v>
      </c>
      <c r="G78" s="37">
        <v>1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54</v>
      </c>
      <c r="O78">
        <f>(M78*21)/100</f>
      </c>
      <c r="P78" t="s">
        <v>27</v>
      </c>
    </row>
    <row r="79" spans="1:5" ht="12.75">
      <c r="A79" s="35" t="s">
        <v>55</v>
      </c>
      <c r="E79" s="39" t="s">
        <v>56</v>
      </c>
    </row>
    <row r="80" spans="1:5" ht="12.75">
      <c r="A80" s="35" t="s">
        <v>57</v>
      </c>
      <c r="E80" s="40" t="s">
        <v>58</v>
      </c>
    </row>
    <row r="81" spans="1:5" ht="12.75">
      <c r="A81" t="s">
        <v>59</v>
      </c>
      <c r="E81" s="39" t="s">
        <v>60</v>
      </c>
    </row>
    <row r="82" spans="1:16" ht="12.75">
      <c r="A82" t="s">
        <v>49</v>
      </c>
      <c r="B82" s="34" t="s">
        <v>117</v>
      </c>
      <c r="C82" s="34" t="s">
        <v>118</v>
      </c>
      <c r="D82" s="35" t="s">
        <v>51</v>
      </c>
      <c r="E82" s="6" t="s">
        <v>119</v>
      </c>
      <c r="F82" s="36" t="s">
        <v>65</v>
      </c>
      <c r="G82" s="37">
        <v>2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54</v>
      </c>
      <c r="O82">
        <f>(M82*21)/100</f>
      </c>
      <c r="P82" t="s">
        <v>27</v>
      </c>
    </row>
    <row r="83" spans="1:5" ht="12.75">
      <c r="A83" s="35" t="s">
        <v>55</v>
      </c>
      <c r="E83" s="39" t="s">
        <v>56</v>
      </c>
    </row>
    <row r="84" spans="1:5" ht="12.75">
      <c r="A84" s="35" t="s">
        <v>57</v>
      </c>
      <c r="E84" s="40" t="s">
        <v>58</v>
      </c>
    </row>
    <row r="85" spans="1:5" ht="12.75">
      <c r="A85" t="s">
        <v>59</v>
      </c>
      <c r="E85" s="39" t="s">
        <v>60</v>
      </c>
    </row>
    <row r="86" spans="1:16" ht="12.75">
      <c r="A86" t="s">
        <v>49</v>
      </c>
      <c r="B86" s="34" t="s">
        <v>117</v>
      </c>
      <c r="C86" s="34" t="s">
        <v>120</v>
      </c>
      <c r="D86" s="35" t="s">
        <v>51</v>
      </c>
      <c r="E86" s="6" t="s">
        <v>121</v>
      </c>
      <c r="F86" s="36" t="s">
        <v>122</v>
      </c>
      <c r="G86" s="37">
        <v>48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54</v>
      </c>
      <c r="O86">
        <f>(M86*21)/100</f>
      </c>
      <c r="P86" t="s">
        <v>27</v>
      </c>
    </row>
    <row r="87" spans="1:5" ht="12.75">
      <c r="A87" s="35" t="s">
        <v>55</v>
      </c>
      <c r="E87" s="39" t="s">
        <v>56</v>
      </c>
    </row>
    <row r="88" spans="1:5" ht="12.75">
      <c r="A88" s="35" t="s">
        <v>57</v>
      </c>
      <c r="E88" s="40" t="s">
        <v>58</v>
      </c>
    </row>
    <row r="89" spans="1:5" ht="12.75">
      <c r="A89" t="s">
        <v>59</v>
      </c>
      <c r="E89" s="39" t="s">
        <v>60</v>
      </c>
    </row>
    <row r="90" spans="1:16" ht="12.75">
      <c r="A90" t="s">
        <v>49</v>
      </c>
      <c r="B90" s="34" t="s">
        <v>123</v>
      </c>
      <c r="C90" s="34" t="s">
        <v>124</v>
      </c>
      <c r="D90" s="35" t="s">
        <v>51</v>
      </c>
      <c r="E90" s="6" t="s">
        <v>125</v>
      </c>
      <c r="F90" s="36" t="s">
        <v>65</v>
      </c>
      <c r="G90" s="37">
        <v>2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54</v>
      </c>
      <c r="O90">
        <f>(M90*21)/100</f>
      </c>
      <c r="P90" t="s">
        <v>27</v>
      </c>
    </row>
    <row r="91" spans="1:5" ht="12.75">
      <c r="A91" s="35" t="s">
        <v>55</v>
      </c>
      <c r="E91" s="39" t="s">
        <v>56</v>
      </c>
    </row>
    <row r="92" spans="1:5" ht="12.75">
      <c r="A92" s="35" t="s">
        <v>57</v>
      </c>
      <c r="E92" s="40" t="s">
        <v>58</v>
      </c>
    </row>
    <row r="93" spans="1:5" ht="12.75">
      <c r="A93" t="s">
        <v>59</v>
      </c>
      <c r="E93" s="39" t="s">
        <v>60</v>
      </c>
    </row>
    <row r="94" spans="1:16" ht="25.5">
      <c r="A94" t="s">
        <v>49</v>
      </c>
      <c r="B94" s="34" t="s">
        <v>126</v>
      </c>
      <c r="C94" s="34" t="s">
        <v>127</v>
      </c>
      <c r="D94" s="35" t="s">
        <v>51</v>
      </c>
      <c r="E94" s="6" t="s">
        <v>128</v>
      </c>
      <c r="F94" s="36" t="s">
        <v>65</v>
      </c>
      <c r="G94" s="37">
        <v>1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54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56</v>
      </c>
    </row>
    <row r="96" spans="1:5" ht="12.75">
      <c r="A96" s="35" t="s">
        <v>57</v>
      </c>
      <c r="E96" s="40" t="s">
        <v>58</v>
      </c>
    </row>
    <row r="97" spans="1:5" ht="12.75">
      <c r="A97" t="s">
        <v>59</v>
      </c>
      <c r="E97" s="39" t="s">
        <v>60</v>
      </c>
    </row>
    <row r="98" spans="1:16" ht="12.75">
      <c r="A98" t="s">
        <v>49</v>
      </c>
      <c r="B98" s="34" t="s">
        <v>129</v>
      </c>
      <c r="C98" s="34" t="s">
        <v>130</v>
      </c>
      <c r="D98" s="35" t="s">
        <v>51</v>
      </c>
      <c r="E98" s="6" t="s">
        <v>131</v>
      </c>
      <c r="F98" s="36" t="s">
        <v>122</v>
      </c>
      <c r="G98" s="37">
        <v>24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54</v>
      </c>
      <c r="O98">
        <f>(M98*21)/100</f>
      </c>
      <c r="P98" t="s">
        <v>27</v>
      </c>
    </row>
    <row r="99" spans="1:5" ht="12.75">
      <c r="A99" s="35" t="s">
        <v>55</v>
      </c>
      <c r="E99" s="39" t="s">
        <v>56</v>
      </c>
    </row>
    <row r="100" spans="1:5" ht="12.75">
      <c r="A100" s="35" t="s">
        <v>57</v>
      </c>
      <c r="E100" s="40" t="s">
        <v>58</v>
      </c>
    </row>
    <row r="101" spans="1:5" ht="12.75">
      <c r="A101" t="s">
        <v>59</v>
      </c>
      <c r="E101" s="39" t="s">
        <v>60</v>
      </c>
    </row>
    <row r="102" spans="1:16" ht="12.75">
      <c r="A102" t="s">
        <v>49</v>
      </c>
      <c r="B102" s="34" t="s">
        <v>132</v>
      </c>
      <c r="C102" s="34" t="s">
        <v>133</v>
      </c>
      <c r="D102" s="35" t="s">
        <v>51</v>
      </c>
      <c r="E102" s="6" t="s">
        <v>134</v>
      </c>
      <c r="F102" s="36" t="s">
        <v>122</v>
      </c>
      <c r="G102" s="37">
        <v>24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54</v>
      </c>
      <c r="O102">
        <f>(M102*21)/100</f>
      </c>
      <c r="P102" t="s">
        <v>27</v>
      </c>
    </row>
    <row r="103" spans="1:5" ht="12.75">
      <c r="A103" s="35" t="s">
        <v>55</v>
      </c>
      <c r="E103" s="39" t="s">
        <v>56</v>
      </c>
    </row>
    <row r="104" spans="1:5" ht="12.75">
      <c r="A104" s="35" t="s">
        <v>57</v>
      </c>
      <c r="E104" s="40" t="s">
        <v>58</v>
      </c>
    </row>
    <row r="105" spans="1:5" ht="12.75">
      <c r="A105" t="s">
        <v>59</v>
      </c>
      <c r="E105" s="39" t="s">
        <v>60</v>
      </c>
    </row>
    <row r="106" spans="1:16" ht="12.75">
      <c r="A106" t="s">
        <v>49</v>
      </c>
      <c r="B106" s="34" t="s">
        <v>135</v>
      </c>
      <c r="C106" s="34" t="s">
        <v>136</v>
      </c>
      <c r="D106" s="35" t="s">
        <v>51</v>
      </c>
      <c r="E106" s="6" t="s">
        <v>137</v>
      </c>
      <c r="F106" s="36" t="s">
        <v>65</v>
      </c>
      <c r="G106" s="37">
        <v>1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54</v>
      </c>
      <c r="O106">
        <f>(M106*21)/100</f>
      </c>
      <c r="P106" t="s">
        <v>27</v>
      </c>
    </row>
    <row r="107" spans="1:5" ht="12.75">
      <c r="A107" s="35" t="s">
        <v>55</v>
      </c>
      <c r="E107" s="39" t="s">
        <v>56</v>
      </c>
    </row>
    <row r="108" spans="1:5" ht="12.75">
      <c r="A108" s="35" t="s">
        <v>57</v>
      </c>
      <c r="E108" s="40" t="s">
        <v>58</v>
      </c>
    </row>
    <row r="109" spans="1:5" ht="12.75">
      <c r="A109" t="s">
        <v>59</v>
      </c>
      <c r="E109" s="39" t="s">
        <v>60</v>
      </c>
    </row>
    <row r="110" spans="1:16" ht="12.75">
      <c r="A110" t="s">
        <v>49</v>
      </c>
      <c r="B110" s="34" t="s">
        <v>138</v>
      </c>
      <c r="C110" s="34" t="s">
        <v>139</v>
      </c>
      <c r="D110" s="35" t="s">
        <v>51</v>
      </c>
      <c r="E110" s="6" t="s">
        <v>140</v>
      </c>
      <c r="F110" s="36" t="s">
        <v>65</v>
      </c>
      <c r="G110" s="37">
        <v>1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72</v>
      </c>
      <c r="O110">
        <f>(M110*21)/100</f>
      </c>
      <c r="P110" t="s">
        <v>27</v>
      </c>
    </row>
    <row r="111" spans="1:5" ht="12.75">
      <c r="A111" s="35" t="s">
        <v>55</v>
      </c>
      <c r="E111" s="39" t="s">
        <v>9</v>
      </c>
    </row>
    <row r="112" spans="1:5" ht="12.75">
      <c r="A112" s="35" t="s">
        <v>57</v>
      </c>
      <c r="E112" s="40" t="s">
        <v>100</v>
      </c>
    </row>
    <row r="113" spans="1:5" ht="63.75">
      <c r="A113" t="s">
        <v>59</v>
      </c>
      <c r="E113" s="39" t="s">
        <v>141</v>
      </c>
    </row>
    <row r="114" spans="1:16" ht="12.75">
      <c r="A114" t="s">
        <v>49</v>
      </c>
      <c r="B114" s="34" t="s">
        <v>142</v>
      </c>
      <c r="C114" s="34" t="s">
        <v>143</v>
      </c>
      <c r="D114" s="35" t="s">
        <v>51</v>
      </c>
      <c r="E114" s="6" t="s">
        <v>144</v>
      </c>
      <c r="F114" s="36" t="s">
        <v>65</v>
      </c>
      <c r="G114" s="37">
        <v>1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72</v>
      </c>
      <c r="O114">
        <f>(M114*21)/100</f>
      </c>
      <c r="P114" t="s">
        <v>27</v>
      </c>
    </row>
    <row r="115" spans="1:5" ht="12.75">
      <c r="A115" s="35" t="s">
        <v>55</v>
      </c>
      <c r="E115" s="39" t="s">
        <v>9</v>
      </c>
    </row>
    <row r="116" spans="1:5" ht="12.75">
      <c r="A116" s="35" t="s">
        <v>57</v>
      </c>
      <c r="E116" s="40" t="s">
        <v>100</v>
      </c>
    </row>
    <row r="117" spans="1:5" ht="12.75">
      <c r="A117" t="s">
        <v>59</v>
      </c>
      <c r="E117" s="39" t="s">
        <v>145</v>
      </c>
    </row>
    <row r="118" spans="1:13" ht="12.75">
      <c r="A118" t="s">
        <v>46</v>
      </c>
      <c r="C118" s="31" t="s">
        <v>27</v>
      </c>
      <c r="E118" s="33" t="s">
        <v>146</v>
      </c>
      <c r="J118" s="32">
        <f>0</f>
      </c>
      <c r="K118" s="32">
        <f>0</f>
      </c>
      <c r="L118" s="32">
        <f>0+L119+L123+L127+L131+L135+L139+L143+L147+L151</f>
      </c>
      <c r="M118" s="32">
        <f>0+M119+M123+M127+M131+M135+M139+M143+M147+M151</f>
      </c>
    </row>
    <row r="119" spans="1:16" ht="12.75">
      <c r="A119" t="s">
        <v>49</v>
      </c>
      <c r="B119" s="34" t="s">
        <v>147</v>
      </c>
      <c r="C119" s="34" t="s">
        <v>148</v>
      </c>
      <c r="D119" s="35" t="s">
        <v>51</v>
      </c>
      <c r="E119" s="6" t="s">
        <v>149</v>
      </c>
      <c r="F119" s="36" t="s">
        <v>150</v>
      </c>
      <c r="G119" s="37">
        <v>0.68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54</v>
      </c>
      <c r="O119">
        <f>(M119*21)/100</f>
      </c>
      <c r="P119" t="s">
        <v>27</v>
      </c>
    </row>
    <row r="120" spans="1:5" ht="12.75">
      <c r="A120" s="35" t="s">
        <v>55</v>
      </c>
      <c r="E120" s="39" t="s">
        <v>56</v>
      </c>
    </row>
    <row r="121" spans="1:5" ht="12.75">
      <c r="A121" s="35" t="s">
        <v>57</v>
      </c>
      <c r="E121" s="40" t="s">
        <v>58</v>
      </c>
    </row>
    <row r="122" spans="1:5" ht="12.75">
      <c r="A122" t="s">
        <v>59</v>
      </c>
      <c r="E122" s="39" t="s">
        <v>60</v>
      </c>
    </row>
    <row r="123" spans="1:16" ht="12.75">
      <c r="A123" t="s">
        <v>49</v>
      </c>
      <c r="B123" s="34" t="s">
        <v>151</v>
      </c>
      <c r="C123" s="34" t="s">
        <v>152</v>
      </c>
      <c r="D123" s="35" t="s">
        <v>51</v>
      </c>
      <c r="E123" s="6" t="s">
        <v>153</v>
      </c>
      <c r="F123" s="36" t="s">
        <v>150</v>
      </c>
      <c r="G123" s="37">
        <v>0.68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54</v>
      </c>
      <c r="O123">
        <f>(M123*21)/100</f>
      </c>
      <c r="P123" t="s">
        <v>27</v>
      </c>
    </row>
    <row r="124" spans="1:5" ht="12.75">
      <c r="A124" s="35" t="s">
        <v>55</v>
      </c>
      <c r="E124" s="39" t="s">
        <v>56</v>
      </c>
    </row>
    <row r="125" spans="1:5" ht="12.75">
      <c r="A125" s="35" t="s">
        <v>57</v>
      </c>
      <c r="E125" s="40" t="s">
        <v>58</v>
      </c>
    </row>
    <row r="126" spans="1:5" ht="12.75">
      <c r="A126" t="s">
        <v>59</v>
      </c>
      <c r="E126" s="39" t="s">
        <v>60</v>
      </c>
    </row>
    <row r="127" spans="1:16" ht="12.75">
      <c r="A127" t="s">
        <v>49</v>
      </c>
      <c r="B127" s="34" t="s">
        <v>154</v>
      </c>
      <c r="C127" s="34" t="s">
        <v>155</v>
      </c>
      <c r="D127" s="35" t="s">
        <v>51</v>
      </c>
      <c r="E127" s="6" t="s">
        <v>156</v>
      </c>
      <c r="F127" s="36" t="s">
        <v>150</v>
      </c>
      <c r="G127" s="37">
        <v>1.64</v>
      </c>
      <c r="H127" s="36">
        <v>0</v>
      </c>
      <c r="I127" s="36">
        <f>ROUND(G127*H127,6)</f>
      </c>
      <c r="L127" s="38">
        <v>0</v>
      </c>
      <c r="M127" s="32">
        <f>ROUND(ROUND(L127,2)*ROUND(G127,3),2)</f>
      </c>
      <c r="N127" s="36" t="s">
        <v>54</v>
      </c>
      <c r="O127">
        <f>(M127*21)/100</f>
      </c>
      <c r="P127" t="s">
        <v>27</v>
      </c>
    </row>
    <row r="128" spans="1:5" ht="12.75">
      <c r="A128" s="35" t="s">
        <v>55</v>
      </c>
      <c r="E128" s="39" t="s">
        <v>56</v>
      </c>
    </row>
    <row r="129" spans="1:5" ht="12.75">
      <c r="A129" s="35" t="s">
        <v>57</v>
      </c>
      <c r="E129" s="40" t="s">
        <v>58</v>
      </c>
    </row>
    <row r="130" spans="1:5" ht="12.75">
      <c r="A130" t="s">
        <v>59</v>
      </c>
      <c r="E130" s="39" t="s">
        <v>60</v>
      </c>
    </row>
    <row r="131" spans="1:16" ht="12.75">
      <c r="A131" t="s">
        <v>49</v>
      </c>
      <c r="B131" s="34" t="s">
        <v>157</v>
      </c>
      <c r="C131" s="34" t="s">
        <v>158</v>
      </c>
      <c r="D131" s="35" t="s">
        <v>51</v>
      </c>
      <c r="E131" s="6" t="s">
        <v>159</v>
      </c>
      <c r="F131" s="36" t="s">
        <v>150</v>
      </c>
      <c r="G131" s="37">
        <v>1.64</v>
      </c>
      <c r="H131" s="36">
        <v>0</v>
      </c>
      <c r="I131" s="36">
        <f>ROUND(G131*H131,6)</f>
      </c>
      <c r="L131" s="38">
        <v>0</v>
      </c>
      <c r="M131" s="32">
        <f>ROUND(ROUND(L131,2)*ROUND(G131,3),2)</f>
      </c>
      <c r="N131" s="36" t="s">
        <v>54</v>
      </c>
      <c r="O131">
        <f>(M131*21)/100</f>
      </c>
      <c r="P131" t="s">
        <v>27</v>
      </c>
    </row>
    <row r="132" spans="1:5" ht="12.75">
      <c r="A132" s="35" t="s">
        <v>55</v>
      </c>
      <c r="E132" s="39" t="s">
        <v>56</v>
      </c>
    </row>
    <row r="133" spans="1:5" ht="12.75">
      <c r="A133" s="35" t="s">
        <v>57</v>
      </c>
      <c r="E133" s="40" t="s">
        <v>58</v>
      </c>
    </row>
    <row r="134" spans="1:5" ht="12.75">
      <c r="A134" t="s">
        <v>59</v>
      </c>
      <c r="E134" s="39" t="s">
        <v>60</v>
      </c>
    </row>
    <row r="135" spans="1:16" ht="12.75">
      <c r="A135" t="s">
        <v>49</v>
      </c>
      <c r="B135" s="34" t="s">
        <v>160</v>
      </c>
      <c r="C135" s="34" t="s">
        <v>161</v>
      </c>
      <c r="D135" s="35" t="s">
        <v>51</v>
      </c>
      <c r="E135" s="6" t="s">
        <v>162</v>
      </c>
      <c r="F135" s="36" t="s">
        <v>53</v>
      </c>
      <c r="G135" s="37">
        <v>65</v>
      </c>
      <c r="H135" s="36">
        <v>0</v>
      </c>
      <c r="I135" s="36">
        <f>ROUND(G135*H135,6)</f>
      </c>
      <c r="L135" s="38">
        <v>0</v>
      </c>
      <c r="M135" s="32">
        <f>ROUND(ROUND(L135,2)*ROUND(G135,3),2)</f>
      </c>
      <c r="N135" s="36" t="s">
        <v>54</v>
      </c>
      <c r="O135">
        <f>(M135*21)/100</f>
      </c>
      <c r="P135" t="s">
        <v>27</v>
      </c>
    </row>
    <row r="136" spans="1:5" ht="12.75">
      <c r="A136" s="35" t="s">
        <v>55</v>
      </c>
      <c r="E136" s="39" t="s">
        <v>56</v>
      </c>
    </row>
    <row r="137" spans="1:5" ht="12.75">
      <c r="A137" s="35" t="s">
        <v>57</v>
      </c>
      <c r="E137" s="40" t="s">
        <v>58</v>
      </c>
    </row>
    <row r="138" spans="1:5" ht="12.75">
      <c r="A138" t="s">
        <v>59</v>
      </c>
      <c r="E138" s="39" t="s">
        <v>60</v>
      </c>
    </row>
    <row r="139" spans="1:16" ht="25.5">
      <c r="A139" t="s">
        <v>49</v>
      </c>
      <c r="B139" s="34" t="s">
        <v>163</v>
      </c>
      <c r="C139" s="34" t="s">
        <v>164</v>
      </c>
      <c r="D139" s="35" t="s">
        <v>51</v>
      </c>
      <c r="E139" s="6" t="s">
        <v>165</v>
      </c>
      <c r="F139" s="36" t="s">
        <v>65</v>
      </c>
      <c r="G139" s="37">
        <v>4</v>
      </c>
      <c r="H139" s="36">
        <v>0</v>
      </c>
      <c r="I139" s="36">
        <f>ROUND(G139*H139,6)</f>
      </c>
      <c r="L139" s="38">
        <v>0</v>
      </c>
      <c r="M139" s="32">
        <f>ROUND(ROUND(L139,2)*ROUND(G139,3),2)</f>
      </c>
      <c r="N139" s="36" t="s">
        <v>54</v>
      </c>
      <c r="O139">
        <f>(M139*21)/100</f>
      </c>
      <c r="P139" t="s">
        <v>27</v>
      </c>
    </row>
    <row r="140" spans="1:5" ht="12.75">
      <c r="A140" s="35" t="s">
        <v>55</v>
      </c>
      <c r="E140" s="39" t="s">
        <v>56</v>
      </c>
    </row>
    <row r="141" spans="1:5" ht="12.75">
      <c r="A141" s="35" t="s">
        <v>57</v>
      </c>
      <c r="E141" s="40" t="s">
        <v>58</v>
      </c>
    </row>
    <row r="142" spans="1:5" ht="12.75">
      <c r="A142" t="s">
        <v>59</v>
      </c>
      <c r="E142" s="39" t="s">
        <v>60</v>
      </c>
    </row>
    <row r="143" spans="1:16" ht="12.75">
      <c r="A143" t="s">
        <v>49</v>
      </c>
      <c r="B143" s="34" t="s">
        <v>166</v>
      </c>
      <c r="C143" s="34" t="s">
        <v>167</v>
      </c>
      <c r="D143" s="35" t="s">
        <v>51</v>
      </c>
      <c r="E143" s="6" t="s">
        <v>168</v>
      </c>
      <c r="F143" s="36" t="s">
        <v>65</v>
      </c>
      <c r="G143" s="37">
        <v>5</v>
      </c>
      <c r="H143" s="36">
        <v>0</v>
      </c>
      <c r="I143" s="36">
        <f>ROUND(G143*H143,6)</f>
      </c>
      <c r="L143" s="38">
        <v>0</v>
      </c>
      <c r="M143" s="32">
        <f>ROUND(ROUND(L143,2)*ROUND(G143,3),2)</f>
      </c>
      <c r="N143" s="36" t="s">
        <v>54</v>
      </c>
      <c r="O143">
        <f>(M143*21)/100</f>
      </c>
      <c r="P143" t="s">
        <v>27</v>
      </c>
    </row>
    <row r="144" spans="1:5" ht="12.75">
      <c r="A144" s="35" t="s">
        <v>55</v>
      </c>
      <c r="E144" s="39" t="s">
        <v>56</v>
      </c>
    </row>
    <row r="145" spans="1:5" ht="12.75">
      <c r="A145" s="35" t="s">
        <v>57</v>
      </c>
      <c r="E145" s="40" t="s">
        <v>58</v>
      </c>
    </row>
    <row r="146" spans="1:5" ht="12.75">
      <c r="A146" t="s">
        <v>59</v>
      </c>
      <c r="E146" s="39" t="s">
        <v>60</v>
      </c>
    </row>
    <row r="147" spans="1:16" ht="12.75">
      <c r="A147" t="s">
        <v>49</v>
      </c>
      <c r="B147" s="34" t="s">
        <v>169</v>
      </c>
      <c r="C147" s="34" t="s">
        <v>170</v>
      </c>
      <c r="D147" s="35" t="s">
        <v>51</v>
      </c>
      <c r="E147" s="6" t="s">
        <v>171</v>
      </c>
      <c r="F147" s="36" t="s">
        <v>65</v>
      </c>
      <c r="G147" s="37">
        <v>5</v>
      </c>
      <c r="H147" s="36">
        <v>0</v>
      </c>
      <c r="I147" s="36">
        <f>ROUND(G147*H147,6)</f>
      </c>
      <c r="L147" s="38">
        <v>0</v>
      </c>
      <c r="M147" s="32">
        <f>ROUND(ROUND(L147,2)*ROUND(G147,3),2)</f>
      </c>
      <c r="N147" s="36" t="s">
        <v>54</v>
      </c>
      <c r="O147">
        <f>(M147*21)/100</f>
      </c>
      <c r="P147" t="s">
        <v>27</v>
      </c>
    </row>
    <row r="148" spans="1:5" ht="12.75">
      <c r="A148" s="35" t="s">
        <v>55</v>
      </c>
      <c r="E148" s="39" t="s">
        <v>56</v>
      </c>
    </row>
    <row r="149" spans="1:5" ht="12.75">
      <c r="A149" s="35" t="s">
        <v>57</v>
      </c>
      <c r="E149" s="40" t="s">
        <v>58</v>
      </c>
    </row>
    <row r="150" spans="1:5" ht="12.75">
      <c r="A150" t="s">
        <v>59</v>
      </c>
      <c r="E150" s="39" t="s">
        <v>60</v>
      </c>
    </row>
    <row r="151" spans="1:16" ht="12.75">
      <c r="A151" t="s">
        <v>49</v>
      </c>
      <c r="B151" s="34" t="s">
        <v>172</v>
      </c>
      <c r="C151" s="34" t="s">
        <v>173</v>
      </c>
      <c r="D151" s="35" t="s">
        <v>51</v>
      </c>
      <c r="E151" s="6" t="s">
        <v>174</v>
      </c>
      <c r="F151" s="36" t="s">
        <v>65</v>
      </c>
      <c r="G151" s="37">
        <v>5</v>
      </c>
      <c r="H151" s="36">
        <v>0</v>
      </c>
      <c r="I151" s="36">
        <f>ROUND(G151*H151,6)</f>
      </c>
      <c r="L151" s="38">
        <v>0</v>
      </c>
      <c r="M151" s="32">
        <f>ROUND(ROUND(L151,2)*ROUND(G151,3),2)</f>
      </c>
      <c r="N151" s="36" t="s">
        <v>54</v>
      </c>
      <c r="O151">
        <f>(M151*21)/100</f>
      </c>
      <c r="P151" t="s">
        <v>27</v>
      </c>
    </row>
    <row r="152" spans="1:5" ht="12.75">
      <c r="A152" s="35" t="s">
        <v>55</v>
      </c>
      <c r="E152" s="39" t="s">
        <v>56</v>
      </c>
    </row>
    <row r="153" spans="1:5" ht="12.75">
      <c r="A153" s="35" t="s">
        <v>57</v>
      </c>
      <c r="E153" s="40" t="s">
        <v>58</v>
      </c>
    </row>
    <row r="154" spans="1:5" ht="12.75">
      <c r="A154" t="s">
        <v>59</v>
      </c>
      <c r="E154" s="39" t="s">
        <v>60</v>
      </c>
    </row>
    <row r="155" spans="1:13" ht="12.75">
      <c r="A155" t="s">
        <v>46</v>
      </c>
      <c r="C155" s="31" t="s">
        <v>26</v>
      </c>
      <c r="E155" s="33" t="s">
        <v>175</v>
      </c>
      <c r="J155" s="32">
        <f>0</f>
      </c>
      <c r="K155" s="32">
        <f>0</f>
      </c>
      <c r="L155" s="32">
        <f>0+L156+L160+L164+L168+L172+L176+L180+L184+L188+L192+L196</f>
      </c>
      <c r="M155" s="32">
        <f>0+M156+M160+M164+M168+M172+M176+M180+M184+M188+M192+M196</f>
      </c>
    </row>
    <row r="156" spans="1:16" ht="12.75">
      <c r="A156" t="s">
        <v>49</v>
      </c>
      <c r="B156" s="34" t="s">
        <v>176</v>
      </c>
      <c r="C156" s="34" t="s">
        <v>177</v>
      </c>
      <c r="D156" s="35" t="s">
        <v>51</v>
      </c>
      <c r="E156" s="6" t="s">
        <v>178</v>
      </c>
      <c r="F156" s="36" t="s">
        <v>179</v>
      </c>
      <c r="G156" s="37">
        <v>0.06</v>
      </c>
      <c r="H156" s="36">
        <v>0</v>
      </c>
      <c r="I156" s="36">
        <f>ROUND(G156*H156,6)</f>
      </c>
      <c r="L156" s="38">
        <v>0</v>
      </c>
      <c r="M156" s="32">
        <f>ROUND(ROUND(L156,2)*ROUND(G156,3),2)</f>
      </c>
      <c r="N156" s="36" t="s">
        <v>72</v>
      </c>
      <c r="O156">
        <f>(M156*21)/100</f>
      </c>
      <c r="P156" t="s">
        <v>27</v>
      </c>
    </row>
    <row r="157" spans="1:5" ht="12.75">
      <c r="A157" s="35" t="s">
        <v>55</v>
      </c>
      <c r="E157" s="39" t="s">
        <v>56</v>
      </c>
    </row>
    <row r="158" spans="1:5" ht="12.75">
      <c r="A158" s="35" t="s">
        <v>57</v>
      </c>
      <c r="E158" s="40" t="s">
        <v>58</v>
      </c>
    </row>
    <row r="159" spans="1:5" ht="63.75">
      <c r="A159" t="s">
        <v>59</v>
      </c>
      <c r="E159" s="39" t="s">
        <v>180</v>
      </c>
    </row>
    <row r="160" spans="1:16" ht="25.5">
      <c r="A160" t="s">
        <v>49</v>
      </c>
      <c r="B160" s="34" t="s">
        <v>181</v>
      </c>
      <c r="C160" s="34" t="s">
        <v>182</v>
      </c>
      <c r="D160" s="35" t="s">
        <v>51</v>
      </c>
      <c r="E160" s="6" t="s">
        <v>183</v>
      </c>
      <c r="F160" s="36" t="s">
        <v>65</v>
      </c>
      <c r="G160" s="37">
        <v>5</v>
      </c>
      <c r="H160" s="36">
        <v>0</v>
      </c>
      <c r="I160" s="36">
        <f>ROUND(G160*H160,6)</f>
      </c>
      <c r="L160" s="38">
        <v>0</v>
      </c>
      <c r="M160" s="32">
        <f>ROUND(ROUND(L160,2)*ROUND(G160,3),2)</f>
      </c>
      <c r="N160" s="36" t="s">
        <v>54</v>
      </c>
      <c r="O160">
        <f>(M160*21)/100</f>
      </c>
      <c r="P160" t="s">
        <v>27</v>
      </c>
    </row>
    <row r="161" spans="1:5" ht="12.75">
      <c r="A161" s="35" t="s">
        <v>55</v>
      </c>
      <c r="E161" s="39" t="s">
        <v>56</v>
      </c>
    </row>
    <row r="162" spans="1:5" ht="12.75">
      <c r="A162" s="35" t="s">
        <v>57</v>
      </c>
      <c r="E162" s="40" t="s">
        <v>58</v>
      </c>
    </row>
    <row r="163" spans="1:5" ht="12.75">
      <c r="A163" t="s">
        <v>59</v>
      </c>
      <c r="E163" s="39" t="s">
        <v>60</v>
      </c>
    </row>
    <row r="164" spans="1:16" ht="12.75">
      <c r="A164" t="s">
        <v>49</v>
      </c>
      <c r="B164" s="34" t="s">
        <v>184</v>
      </c>
      <c r="C164" s="34" t="s">
        <v>185</v>
      </c>
      <c r="D164" s="35" t="s">
        <v>51</v>
      </c>
      <c r="E164" s="6" t="s">
        <v>186</v>
      </c>
      <c r="F164" s="36" t="s">
        <v>187</v>
      </c>
      <c r="G164" s="37">
        <v>1</v>
      </c>
      <c r="H164" s="36">
        <v>0</v>
      </c>
      <c r="I164" s="36">
        <f>ROUND(G164*H164,6)</f>
      </c>
      <c r="L164" s="38">
        <v>0</v>
      </c>
      <c r="M164" s="32">
        <f>ROUND(ROUND(L164,2)*ROUND(G164,3),2)</f>
      </c>
      <c r="N164" s="36" t="s">
        <v>72</v>
      </c>
      <c r="O164">
        <f>(M164*21)/100</f>
      </c>
      <c r="P164" t="s">
        <v>27</v>
      </c>
    </row>
    <row r="165" spans="1:5" ht="12.75">
      <c r="A165" s="35" t="s">
        <v>55</v>
      </c>
      <c r="E165" s="39" t="s">
        <v>56</v>
      </c>
    </row>
    <row r="166" spans="1:5" ht="12.75">
      <c r="A166" s="35" t="s">
        <v>57</v>
      </c>
      <c r="E166" s="40" t="s">
        <v>58</v>
      </c>
    </row>
    <row r="167" spans="1:5" ht="12.75">
      <c r="A167" t="s">
        <v>59</v>
      </c>
      <c r="E167" s="39" t="s">
        <v>188</v>
      </c>
    </row>
    <row r="168" spans="1:16" ht="12.75">
      <c r="A168" t="s">
        <v>49</v>
      </c>
      <c r="B168" s="34" t="s">
        <v>189</v>
      </c>
      <c r="C168" s="34" t="s">
        <v>190</v>
      </c>
      <c r="D168" s="35" t="s">
        <v>51</v>
      </c>
      <c r="E168" s="6" t="s">
        <v>191</v>
      </c>
      <c r="F168" s="36" t="s">
        <v>192</v>
      </c>
      <c r="G168" s="37">
        <v>9</v>
      </c>
      <c r="H168" s="36">
        <v>0</v>
      </c>
      <c r="I168" s="36">
        <f>ROUND(G168*H168,6)</f>
      </c>
      <c r="L168" s="38">
        <v>0</v>
      </c>
      <c r="M168" s="32">
        <f>ROUND(ROUND(L168,2)*ROUND(G168,3),2)</f>
      </c>
      <c r="N168" s="36" t="s">
        <v>72</v>
      </c>
      <c r="O168">
        <f>(M168*21)/100</f>
      </c>
      <c r="P168" t="s">
        <v>27</v>
      </c>
    </row>
    <row r="169" spans="1:5" ht="12.75">
      <c r="A169" s="35" t="s">
        <v>55</v>
      </c>
      <c r="E169" s="39" t="s">
        <v>56</v>
      </c>
    </row>
    <row r="170" spans="1:5" ht="12.75">
      <c r="A170" s="35" t="s">
        <v>57</v>
      </c>
      <c r="E170" s="40" t="s">
        <v>58</v>
      </c>
    </row>
    <row r="171" spans="1:5" ht="293.25">
      <c r="A171" t="s">
        <v>59</v>
      </c>
      <c r="E171" s="39" t="s">
        <v>193</v>
      </c>
    </row>
    <row r="172" spans="1:16" ht="12.75">
      <c r="A172" t="s">
        <v>49</v>
      </c>
      <c r="B172" s="34" t="s">
        <v>194</v>
      </c>
      <c r="C172" s="34" t="s">
        <v>195</v>
      </c>
      <c r="D172" s="35" t="s">
        <v>51</v>
      </c>
      <c r="E172" s="6" t="s">
        <v>196</v>
      </c>
      <c r="F172" s="36" t="s">
        <v>192</v>
      </c>
      <c r="G172" s="37">
        <v>18.9</v>
      </c>
      <c r="H172" s="36">
        <v>0</v>
      </c>
      <c r="I172" s="36">
        <f>ROUND(G172*H172,6)</f>
      </c>
      <c r="L172" s="38">
        <v>0</v>
      </c>
      <c r="M172" s="32">
        <f>ROUND(ROUND(L172,2)*ROUND(G172,3),2)</f>
      </c>
      <c r="N172" s="36" t="s">
        <v>72</v>
      </c>
      <c r="O172">
        <f>(M172*21)/100</f>
      </c>
      <c r="P172" t="s">
        <v>27</v>
      </c>
    </row>
    <row r="173" spans="1:5" ht="12.75">
      <c r="A173" s="35" t="s">
        <v>55</v>
      </c>
      <c r="E173" s="39" t="s">
        <v>56</v>
      </c>
    </row>
    <row r="174" spans="1:5" ht="12.75">
      <c r="A174" s="35" t="s">
        <v>57</v>
      </c>
      <c r="E174" s="40" t="s">
        <v>58</v>
      </c>
    </row>
    <row r="175" spans="1:5" ht="293.25">
      <c r="A175" t="s">
        <v>59</v>
      </c>
      <c r="E175" s="39" t="s">
        <v>197</v>
      </c>
    </row>
    <row r="176" spans="1:16" ht="12.75">
      <c r="A176" t="s">
        <v>49</v>
      </c>
      <c r="B176" s="34" t="s">
        <v>198</v>
      </c>
      <c r="C176" s="34" t="s">
        <v>199</v>
      </c>
      <c r="D176" s="35" t="s">
        <v>51</v>
      </c>
      <c r="E176" s="6" t="s">
        <v>200</v>
      </c>
      <c r="F176" s="36" t="s">
        <v>192</v>
      </c>
      <c r="G176" s="37">
        <v>27.9</v>
      </c>
      <c r="H176" s="36">
        <v>0</v>
      </c>
      <c r="I176" s="36">
        <f>ROUND(G176*H176,6)</f>
      </c>
      <c r="L176" s="38">
        <v>0</v>
      </c>
      <c r="M176" s="32">
        <f>ROUND(ROUND(L176,2)*ROUND(G176,3),2)</f>
      </c>
      <c r="N176" s="36" t="s">
        <v>54</v>
      </c>
      <c r="O176">
        <f>(M176*21)/100</f>
      </c>
      <c r="P176" t="s">
        <v>27</v>
      </c>
    </row>
    <row r="177" spans="1:5" ht="12.75">
      <c r="A177" s="35" t="s">
        <v>55</v>
      </c>
      <c r="E177" s="39" t="s">
        <v>56</v>
      </c>
    </row>
    <row r="178" spans="1:5" ht="12.75">
      <c r="A178" s="35" t="s">
        <v>57</v>
      </c>
      <c r="E178" s="40" t="s">
        <v>58</v>
      </c>
    </row>
    <row r="179" spans="1:5" ht="12.75">
      <c r="A179" t="s">
        <v>59</v>
      </c>
      <c r="E179" s="39" t="s">
        <v>60</v>
      </c>
    </row>
    <row r="180" spans="1:16" ht="12.75">
      <c r="A180" t="s">
        <v>49</v>
      </c>
      <c r="B180" s="34" t="s">
        <v>201</v>
      </c>
      <c r="C180" s="34" t="s">
        <v>202</v>
      </c>
      <c r="D180" s="35" t="s">
        <v>51</v>
      </c>
      <c r="E180" s="6" t="s">
        <v>203</v>
      </c>
      <c r="F180" s="36" t="s">
        <v>53</v>
      </c>
      <c r="G180" s="37">
        <v>21</v>
      </c>
      <c r="H180" s="36">
        <v>0</v>
      </c>
      <c r="I180" s="36">
        <f>ROUND(G180*H180,6)</f>
      </c>
      <c r="L180" s="38">
        <v>0</v>
      </c>
      <c r="M180" s="32">
        <f>ROUND(ROUND(L180,2)*ROUND(G180,3),2)</f>
      </c>
      <c r="N180" s="36" t="s">
        <v>54</v>
      </c>
      <c r="O180">
        <f>(M180*21)/100</f>
      </c>
      <c r="P180" t="s">
        <v>27</v>
      </c>
    </row>
    <row r="181" spans="1:5" ht="12.75">
      <c r="A181" s="35" t="s">
        <v>55</v>
      </c>
      <c r="E181" s="39" t="s">
        <v>56</v>
      </c>
    </row>
    <row r="182" spans="1:5" ht="12.75">
      <c r="A182" s="35" t="s">
        <v>57</v>
      </c>
      <c r="E182" s="40" t="s">
        <v>58</v>
      </c>
    </row>
    <row r="183" spans="1:5" ht="12.75">
      <c r="A183" t="s">
        <v>59</v>
      </c>
      <c r="E183" s="39" t="s">
        <v>60</v>
      </c>
    </row>
    <row r="184" spans="1:16" ht="12.75">
      <c r="A184" t="s">
        <v>49</v>
      </c>
      <c r="B184" s="34" t="s">
        <v>204</v>
      </c>
      <c r="C184" s="34" t="s">
        <v>205</v>
      </c>
      <c r="D184" s="35" t="s">
        <v>51</v>
      </c>
      <c r="E184" s="6" t="s">
        <v>206</v>
      </c>
      <c r="F184" s="36" t="s">
        <v>53</v>
      </c>
      <c r="G184" s="37">
        <v>60</v>
      </c>
      <c r="H184" s="36">
        <v>0</v>
      </c>
      <c r="I184" s="36">
        <f>ROUND(G184*H184,6)</f>
      </c>
      <c r="L184" s="38">
        <v>0</v>
      </c>
      <c r="M184" s="32">
        <f>ROUND(ROUND(L184,2)*ROUND(G184,3),2)</f>
      </c>
      <c r="N184" s="36" t="s">
        <v>54</v>
      </c>
      <c r="O184">
        <f>(M184*21)/100</f>
      </c>
      <c r="P184" t="s">
        <v>27</v>
      </c>
    </row>
    <row r="185" spans="1:5" ht="12.75">
      <c r="A185" s="35" t="s">
        <v>55</v>
      </c>
      <c r="E185" s="39" t="s">
        <v>56</v>
      </c>
    </row>
    <row r="186" spans="1:5" ht="12.75">
      <c r="A186" s="35" t="s">
        <v>57</v>
      </c>
      <c r="E186" s="40" t="s">
        <v>58</v>
      </c>
    </row>
    <row r="187" spans="1:5" ht="12.75">
      <c r="A187" t="s">
        <v>59</v>
      </c>
      <c r="E187" s="39" t="s">
        <v>60</v>
      </c>
    </row>
    <row r="188" spans="1:16" ht="12.75">
      <c r="A188" t="s">
        <v>49</v>
      </c>
      <c r="B188" s="34" t="s">
        <v>207</v>
      </c>
      <c r="C188" s="34" t="s">
        <v>208</v>
      </c>
      <c r="D188" s="35" t="s">
        <v>51</v>
      </c>
      <c r="E188" s="6" t="s">
        <v>209</v>
      </c>
      <c r="F188" s="36" t="s">
        <v>53</v>
      </c>
      <c r="G188" s="37">
        <v>16</v>
      </c>
      <c r="H188" s="36">
        <v>0</v>
      </c>
      <c r="I188" s="36">
        <f>ROUND(G188*H188,6)</f>
      </c>
      <c r="L188" s="38">
        <v>0</v>
      </c>
      <c r="M188" s="32">
        <f>ROUND(ROUND(L188,2)*ROUND(G188,3),2)</f>
      </c>
      <c r="N188" s="36" t="s">
        <v>54</v>
      </c>
      <c r="O188">
        <f>(M188*21)/100</f>
      </c>
      <c r="P188" t="s">
        <v>27</v>
      </c>
    </row>
    <row r="189" spans="1:5" ht="12.75">
      <c r="A189" s="35" t="s">
        <v>55</v>
      </c>
      <c r="E189" s="39" t="s">
        <v>56</v>
      </c>
    </row>
    <row r="190" spans="1:5" ht="12.75">
      <c r="A190" s="35" t="s">
        <v>57</v>
      </c>
      <c r="E190" s="40" t="s">
        <v>58</v>
      </c>
    </row>
    <row r="191" spans="1:5" ht="12.75">
      <c r="A191" t="s">
        <v>59</v>
      </c>
      <c r="E191" s="39" t="s">
        <v>60</v>
      </c>
    </row>
    <row r="192" spans="1:16" ht="12.75">
      <c r="A192" t="s">
        <v>49</v>
      </c>
      <c r="B192" s="34" t="s">
        <v>210</v>
      </c>
      <c r="C192" s="34" t="s">
        <v>211</v>
      </c>
      <c r="D192" s="35" t="s">
        <v>51</v>
      </c>
      <c r="E192" s="6" t="s">
        <v>212</v>
      </c>
      <c r="F192" s="36" t="s">
        <v>192</v>
      </c>
      <c r="G192" s="37">
        <v>9</v>
      </c>
      <c r="H192" s="36">
        <v>0</v>
      </c>
      <c r="I192" s="36">
        <f>ROUND(G192*H192,6)</f>
      </c>
      <c r="L192" s="38">
        <v>0</v>
      </c>
      <c r="M192" s="32">
        <f>ROUND(ROUND(L192,2)*ROUND(G192,3),2)</f>
      </c>
      <c r="N192" s="36" t="s">
        <v>54</v>
      </c>
      <c r="O192">
        <f>(M192*21)/100</f>
      </c>
      <c r="P192" t="s">
        <v>27</v>
      </c>
    </row>
    <row r="193" spans="1:5" ht="12.75">
      <c r="A193" s="35" t="s">
        <v>55</v>
      </c>
      <c r="E193" s="39" t="s">
        <v>56</v>
      </c>
    </row>
    <row r="194" spans="1:5" ht="12.75">
      <c r="A194" s="35" t="s">
        <v>57</v>
      </c>
      <c r="E194" s="40" t="s">
        <v>58</v>
      </c>
    </row>
    <row r="195" spans="1:5" ht="12.75">
      <c r="A195" t="s">
        <v>59</v>
      </c>
      <c r="E195" s="39" t="s">
        <v>60</v>
      </c>
    </row>
    <row r="196" spans="1:16" ht="12.75">
      <c r="A196" t="s">
        <v>49</v>
      </c>
      <c r="B196" s="34" t="s">
        <v>213</v>
      </c>
      <c r="C196" s="34" t="s">
        <v>214</v>
      </c>
      <c r="D196" s="35" t="s">
        <v>51</v>
      </c>
      <c r="E196" s="6" t="s">
        <v>215</v>
      </c>
      <c r="F196" s="36" t="s">
        <v>187</v>
      </c>
      <c r="G196" s="37">
        <v>1</v>
      </c>
      <c r="H196" s="36">
        <v>0</v>
      </c>
      <c r="I196" s="36">
        <f>ROUND(G196*H196,6)</f>
      </c>
      <c r="L196" s="38">
        <v>0</v>
      </c>
      <c r="M196" s="32">
        <f>ROUND(ROUND(L196,2)*ROUND(G196,3),2)</f>
      </c>
      <c r="N196" s="36" t="s">
        <v>72</v>
      </c>
      <c r="O196">
        <f>(M196*21)/100</f>
      </c>
      <c r="P196" t="s">
        <v>27</v>
      </c>
    </row>
    <row r="197" spans="1:5" ht="12.75">
      <c r="A197" s="35" t="s">
        <v>55</v>
      </c>
      <c r="E197" s="39" t="s">
        <v>56</v>
      </c>
    </row>
    <row r="198" spans="1:5" ht="12.75">
      <c r="A198" s="35" t="s">
        <v>57</v>
      </c>
      <c r="E198" s="40" t="s">
        <v>58</v>
      </c>
    </row>
    <row r="199" spans="1:5" ht="12.75">
      <c r="A199" t="s">
        <v>59</v>
      </c>
      <c r="E199" s="39" t="s">
        <v>216</v>
      </c>
    </row>
    <row r="200" spans="1:13" ht="12.75">
      <c r="A200" t="s">
        <v>46</v>
      </c>
      <c r="C200" s="31" t="s">
        <v>69</v>
      </c>
      <c r="E200" s="33" t="s">
        <v>217</v>
      </c>
      <c r="J200" s="32">
        <f>0</f>
      </c>
      <c r="K200" s="32">
        <f>0</f>
      </c>
      <c r="L200" s="32">
        <f>0+L201+L205+L209+L213</f>
      </c>
      <c r="M200" s="32">
        <f>0+M201+M205+M209+M213</f>
      </c>
    </row>
    <row r="201" spans="1:16" ht="12.75">
      <c r="A201" t="s">
        <v>49</v>
      </c>
      <c r="B201" s="34" t="s">
        <v>213</v>
      </c>
      <c r="C201" s="34" t="s">
        <v>218</v>
      </c>
      <c r="D201" s="35" t="s">
        <v>51</v>
      </c>
      <c r="E201" s="6" t="s">
        <v>219</v>
      </c>
      <c r="F201" s="36" t="s">
        <v>65</v>
      </c>
      <c r="G201" s="37">
        <v>2</v>
      </c>
      <c r="H201" s="36">
        <v>0</v>
      </c>
      <c r="I201" s="36">
        <f>ROUND(G201*H201,6)</f>
      </c>
      <c r="L201" s="38">
        <v>0</v>
      </c>
      <c r="M201" s="32">
        <f>ROUND(ROUND(L201,2)*ROUND(G201,3),2)</f>
      </c>
      <c r="N201" s="36" t="s">
        <v>54</v>
      </c>
      <c r="O201">
        <f>(M201*21)/100</f>
      </c>
      <c r="P201" t="s">
        <v>27</v>
      </c>
    </row>
    <row r="202" spans="1:5" ht="12.75">
      <c r="A202" s="35" t="s">
        <v>55</v>
      </c>
      <c r="E202" s="39" t="s">
        <v>56</v>
      </c>
    </row>
    <row r="203" spans="1:5" ht="12.75">
      <c r="A203" s="35" t="s">
        <v>57</v>
      </c>
      <c r="E203" s="40" t="s">
        <v>58</v>
      </c>
    </row>
    <row r="204" spans="1:5" ht="12.75">
      <c r="A204" t="s">
        <v>59</v>
      </c>
      <c r="E204" s="39" t="s">
        <v>60</v>
      </c>
    </row>
    <row r="205" spans="1:16" ht="12.75">
      <c r="A205" t="s">
        <v>49</v>
      </c>
      <c r="B205" s="34" t="s">
        <v>220</v>
      </c>
      <c r="C205" s="34" t="s">
        <v>221</v>
      </c>
      <c r="D205" s="35" t="s">
        <v>51</v>
      </c>
      <c r="E205" s="6" t="s">
        <v>222</v>
      </c>
      <c r="F205" s="36" t="s">
        <v>65</v>
      </c>
      <c r="G205" s="37">
        <v>1</v>
      </c>
      <c r="H205" s="36">
        <v>0</v>
      </c>
      <c r="I205" s="36">
        <f>ROUND(G205*H205,6)</f>
      </c>
      <c r="L205" s="38">
        <v>0</v>
      </c>
      <c r="M205" s="32">
        <f>ROUND(ROUND(L205,2)*ROUND(G205,3),2)</f>
      </c>
      <c r="N205" s="36" t="s">
        <v>54</v>
      </c>
      <c r="O205">
        <f>(M205*21)/100</f>
      </c>
      <c r="P205" t="s">
        <v>27</v>
      </c>
    </row>
    <row r="206" spans="1:5" ht="12.75">
      <c r="A206" s="35" t="s">
        <v>55</v>
      </c>
      <c r="E206" s="39" t="s">
        <v>56</v>
      </c>
    </row>
    <row r="207" spans="1:5" ht="12.75">
      <c r="A207" s="35" t="s">
        <v>57</v>
      </c>
      <c r="E207" s="40" t="s">
        <v>58</v>
      </c>
    </row>
    <row r="208" spans="1:5" ht="12.75">
      <c r="A208" t="s">
        <v>59</v>
      </c>
      <c r="E208" s="39" t="s">
        <v>60</v>
      </c>
    </row>
    <row r="209" spans="1:16" ht="12.75">
      <c r="A209" t="s">
        <v>49</v>
      </c>
      <c r="B209" s="34" t="s">
        <v>223</v>
      </c>
      <c r="C209" s="34" t="s">
        <v>224</v>
      </c>
      <c r="D209" s="35" t="s">
        <v>51</v>
      </c>
      <c r="E209" s="6" t="s">
        <v>225</v>
      </c>
      <c r="F209" s="36" t="s">
        <v>65</v>
      </c>
      <c r="G209" s="37">
        <v>1</v>
      </c>
      <c r="H209" s="36">
        <v>0</v>
      </c>
      <c r="I209" s="36">
        <f>ROUND(G209*H209,6)</f>
      </c>
      <c r="L209" s="38">
        <v>0</v>
      </c>
      <c r="M209" s="32">
        <f>ROUND(ROUND(L209,2)*ROUND(G209,3),2)</f>
      </c>
      <c r="N209" s="36" t="s">
        <v>54</v>
      </c>
      <c r="O209">
        <f>(M209*21)/100</f>
      </c>
      <c r="P209" t="s">
        <v>27</v>
      </c>
    </row>
    <row r="210" spans="1:5" ht="12.75">
      <c r="A210" s="35" t="s">
        <v>55</v>
      </c>
      <c r="E210" s="39" t="s">
        <v>56</v>
      </c>
    </row>
    <row r="211" spans="1:5" ht="12.75">
      <c r="A211" s="35" t="s">
        <v>57</v>
      </c>
      <c r="E211" s="40" t="s">
        <v>58</v>
      </c>
    </row>
    <row r="212" spans="1:5" ht="12.75">
      <c r="A212" t="s">
        <v>59</v>
      </c>
      <c r="E212" s="39" t="s">
        <v>60</v>
      </c>
    </row>
    <row r="213" spans="1:16" ht="12.75">
      <c r="A213" t="s">
        <v>49</v>
      </c>
      <c r="B213" s="34" t="s">
        <v>226</v>
      </c>
      <c r="C213" s="34" t="s">
        <v>227</v>
      </c>
      <c r="D213" s="35" t="s">
        <v>51</v>
      </c>
      <c r="E213" s="6" t="s">
        <v>228</v>
      </c>
      <c r="F213" s="36" t="s">
        <v>65</v>
      </c>
      <c r="G213" s="37">
        <v>1</v>
      </c>
      <c r="H213" s="36">
        <v>0</v>
      </c>
      <c r="I213" s="36">
        <f>ROUND(G213*H213,6)</f>
      </c>
      <c r="L213" s="38">
        <v>0</v>
      </c>
      <c r="M213" s="32">
        <f>ROUND(ROUND(L213,2)*ROUND(G213,3),2)</f>
      </c>
      <c r="N213" s="36" t="s">
        <v>54</v>
      </c>
      <c r="O213">
        <f>(M213*21)/100</f>
      </c>
      <c r="P213" t="s">
        <v>27</v>
      </c>
    </row>
    <row r="214" spans="1:5" ht="12.75">
      <c r="A214" s="35" t="s">
        <v>55</v>
      </c>
      <c r="E214" s="39" t="s">
        <v>56</v>
      </c>
    </row>
    <row r="215" spans="1:5" ht="12.75">
      <c r="A215" s="35" t="s">
        <v>57</v>
      </c>
      <c r="E215" s="40" t="s">
        <v>58</v>
      </c>
    </row>
    <row r="216" spans="1:5" ht="12.75">
      <c r="A216" t="s">
        <v>59</v>
      </c>
      <c r="E216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229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229</v>
      </c>
      <c r="E4" s="26" t="s">
        <v>230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COUNTIFS(L8:L31,"=0",A8:A31,"P")+COUNTIFS(L8:L31,"",A8:A31,"P")+SUM(Q8:Q31)</f>
      </c>
    </row>
    <row r="8" spans="1:13" ht="12.75">
      <c r="A8" t="s">
        <v>44</v>
      </c>
      <c r="C8" s="28" t="s">
        <v>233</v>
      </c>
      <c r="E8" s="30" t="s">
        <v>232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47</v>
      </c>
      <c r="E9" s="33" t="s">
        <v>234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47</v>
      </c>
      <c r="C10" s="34" t="s">
        <v>235</v>
      </c>
      <c r="D10" s="35" t="s">
        <v>51</v>
      </c>
      <c r="E10" s="6" t="s">
        <v>236</v>
      </c>
      <c r="F10" s="36" t="s">
        <v>187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237</v>
      </c>
      <c r="O10">
        <f>(M10*21)/100</f>
      </c>
      <c r="P10" t="s">
        <v>27</v>
      </c>
    </row>
    <row r="11" spans="1:5" ht="12.75">
      <c r="A11" s="35" t="s">
        <v>55</v>
      </c>
      <c r="E11" s="39" t="s">
        <v>238</v>
      </c>
    </row>
    <row r="12" spans="1:5" ht="12.75">
      <c r="A12" s="35" t="s">
        <v>57</v>
      </c>
      <c r="E12" s="40" t="s">
        <v>239</v>
      </c>
    </row>
    <row r="13" spans="1:5" ht="89.25">
      <c r="A13" t="s">
        <v>59</v>
      </c>
      <c r="E13" s="39" t="s">
        <v>240</v>
      </c>
    </row>
    <row r="14" spans="1:16" ht="12.75">
      <c r="A14" t="s">
        <v>49</v>
      </c>
      <c r="B14" s="34" t="s">
        <v>27</v>
      </c>
      <c r="C14" s="34" t="s">
        <v>241</v>
      </c>
      <c r="D14" s="35" t="s">
        <v>51</v>
      </c>
      <c r="E14" s="6" t="s">
        <v>242</v>
      </c>
      <c r="F14" s="36" t="s">
        <v>187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237</v>
      </c>
      <c r="O14">
        <f>(M14*21)/100</f>
      </c>
      <c r="P14" t="s">
        <v>27</v>
      </c>
    </row>
    <row r="15" spans="1:5" ht="12.75">
      <c r="A15" s="35" t="s">
        <v>55</v>
      </c>
      <c r="E15" s="39" t="s">
        <v>243</v>
      </c>
    </row>
    <row r="16" spans="1:5" ht="12.75">
      <c r="A16" s="35" t="s">
        <v>57</v>
      </c>
      <c r="E16" s="40" t="s">
        <v>239</v>
      </c>
    </row>
    <row r="17" spans="1:5" ht="102">
      <c r="A17" t="s">
        <v>59</v>
      </c>
      <c r="E17" s="39" t="s">
        <v>244</v>
      </c>
    </row>
    <row r="18" spans="1:16" ht="12.75">
      <c r="A18" t="s">
        <v>49</v>
      </c>
      <c r="B18" s="34" t="s">
        <v>26</v>
      </c>
      <c r="C18" s="34" t="s">
        <v>245</v>
      </c>
      <c r="D18" s="35" t="s">
        <v>51</v>
      </c>
      <c r="E18" s="6" t="s">
        <v>246</v>
      </c>
      <c r="F18" s="36" t="s">
        <v>187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237</v>
      </c>
      <c r="O18">
        <f>(M18*21)/100</f>
      </c>
      <c r="P18" t="s">
        <v>27</v>
      </c>
    </row>
    <row r="19" spans="1:5" ht="12.75">
      <c r="A19" s="35" t="s">
        <v>55</v>
      </c>
      <c r="E19" s="39" t="s">
        <v>247</v>
      </c>
    </row>
    <row r="20" spans="1:5" ht="12.75">
      <c r="A20" s="35" t="s">
        <v>57</v>
      </c>
      <c r="E20" s="40" t="s">
        <v>239</v>
      </c>
    </row>
    <row r="21" spans="1:5" ht="38.25">
      <c r="A21" t="s">
        <v>59</v>
      </c>
      <c r="E21" s="39" t="s">
        <v>248</v>
      </c>
    </row>
    <row r="22" spans="1:13" ht="12.75">
      <c r="A22" t="s">
        <v>46</v>
      </c>
      <c r="C22" s="31" t="s">
        <v>27</v>
      </c>
      <c r="E22" s="33" t="s">
        <v>249</v>
      </c>
      <c r="J22" s="32">
        <f>0</f>
      </c>
      <c r="K22" s="32">
        <f>0</f>
      </c>
      <c r="L22" s="32">
        <f>0+L23+L27+L31</f>
      </c>
      <c r="M22" s="32">
        <f>0+M23+M27+M31</f>
      </c>
    </row>
    <row r="23" spans="1:16" ht="12.75">
      <c r="A23" t="s">
        <v>49</v>
      </c>
      <c r="B23" s="34" t="s">
        <v>66</v>
      </c>
      <c r="C23" s="34" t="s">
        <v>250</v>
      </c>
      <c r="D23" s="35" t="s">
        <v>51</v>
      </c>
      <c r="E23" s="6" t="s">
        <v>251</v>
      </c>
      <c r="F23" s="36" t="s">
        <v>187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237</v>
      </c>
      <c r="O23">
        <f>(M23*21)/100</f>
      </c>
      <c r="P23" t="s">
        <v>27</v>
      </c>
    </row>
    <row r="24" spans="1:5" ht="12.75">
      <c r="A24" s="35" t="s">
        <v>55</v>
      </c>
      <c r="E24" s="39" t="s">
        <v>252</v>
      </c>
    </row>
    <row r="25" spans="1:5" ht="12.75">
      <c r="A25" s="35" t="s">
        <v>57</v>
      </c>
      <c r="E25" s="40" t="s">
        <v>239</v>
      </c>
    </row>
    <row r="26" spans="1:5" ht="89.25">
      <c r="A26" t="s">
        <v>59</v>
      </c>
      <c r="E26" s="39" t="s">
        <v>253</v>
      </c>
    </row>
    <row r="27" spans="1:16" ht="12.75">
      <c r="A27" t="s">
        <v>49</v>
      </c>
      <c r="B27" s="34" t="s">
        <v>69</v>
      </c>
      <c r="C27" s="34" t="s">
        <v>254</v>
      </c>
      <c r="D27" s="35" t="s">
        <v>51</v>
      </c>
      <c r="E27" s="6" t="s">
        <v>255</v>
      </c>
      <c r="F27" s="36" t="s">
        <v>187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237</v>
      </c>
      <c r="O27">
        <f>(M27*21)/100</f>
      </c>
      <c r="P27" t="s">
        <v>27</v>
      </c>
    </row>
    <row r="28" spans="1:5" ht="12.75">
      <c r="A28" s="35" t="s">
        <v>55</v>
      </c>
      <c r="E28" s="39" t="s">
        <v>256</v>
      </c>
    </row>
    <row r="29" spans="1:5" ht="12.75">
      <c r="A29" s="35" t="s">
        <v>57</v>
      </c>
      <c r="E29" s="40" t="s">
        <v>239</v>
      </c>
    </row>
    <row r="30" spans="1:5" ht="76.5">
      <c r="A30" t="s">
        <v>59</v>
      </c>
      <c r="E30" s="39" t="s">
        <v>257</v>
      </c>
    </row>
    <row r="31" spans="1:16" ht="12.75">
      <c r="A31" t="s">
        <v>49</v>
      </c>
      <c r="B31" s="34" t="s">
        <v>74</v>
      </c>
      <c r="C31" s="34" t="s">
        <v>258</v>
      </c>
      <c r="D31" s="35" t="s">
        <v>51</v>
      </c>
      <c r="E31" s="6" t="s">
        <v>259</v>
      </c>
      <c r="F31" s="36" t="s">
        <v>65</v>
      </c>
      <c r="G31" s="37">
        <v>2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260</v>
      </c>
      <c r="O31">
        <f>(M31*21)/100</f>
      </c>
      <c r="P31" t="s">
        <v>27</v>
      </c>
    </row>
    <row r="32" spans="1:5" ht="12.75">
      <c r="A32" s="35" t="s">
        <v>55</v>
      </c>
      <c r="E32" s="39" t="s">
        <v>51</v>
      </c>
    </row>
    <row r="33" spans="1:5" ht="12.75">
      <c r="A33" s="35" t="s">
        <v>57</v>
      </c>
      <c r="E33" s="40" t="s">
        <v>261</v>
      </c>
    </row>
    <row r="34" spans="1:5" ht="12.75">
      <c r="A34" t="s">
        <v>59</v>
      </c>
      <c r="E34" s="39" t="s">
        <v>262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263</v>
      </c>
      <c r="M3" s="41">
        <f>Rekapitulace!C14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263</v>
      </c>
      <c r="E4" s="26" t="s">
        <v>264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COUNTIFS(L8:L300,"=0",A8:A300,"P")+COUNTIFS(L8:L300,"",A8:A300,"P")+SUM(Q8:Q300)</f>
      </c>
    </row>
    <row r="8" spans="1:13" ht="12.75">
      <c r="A8" t="s">
        <v>44</v>
      </c>
      <c r="C8" s="28" t="s">
        <v>267</v>
      </c>
      <c r="E8" s="30" t="s">
        <v>266</v>
      </c>
      <c r="J8" s="29">
        <f>0+J9+J50+J127+J136+J145+J202+J207</f>
      </c>
      <c r="K8" s="29">
        <f>0+K9+K50+K127+K136+K145+K202+K207</f>
      </c>
      <c r="L8" s="29">
        <f>0+L9+L50+L127+L136+L145+L202+L207</f>
      </c>
      <c r="M8" s="29">
        <f>0+M9+M50+M127+M136+M145+M202+M207</f>
      </c>
    </row>
    <row r="9" spans="1:13" ht="12.75">
      <c r="A9" t="s">
        <v>46</v>
      </c>
      <c r="C9" s="31" t="s">
        <v>268</v>
      </c>
      <c r="E9" s="33" t="s">
        <v>269</v>
      </c>
      <c r="J9" s="32">
        <f>0</f>
      </c>
      <c r="K9" s="32">
        <f>0</f>
      </c>
      <c r="L9" s="32">
        <f>0+L10+L14+L18+L22+L26+L30+L34+L38+L42+L46</f>
      </c>
      <c r="M9" s="32">
        <f>0+M10+M14+M18+M22+M26+M30+M34+M38+M42+M46</f>
      </c>
    </row>
    <row r="10" spans="1:16" ht="25.5">
      <c r="A10" t="s">
        <v>49</v>
      </c>
      <c r="B10" s="34" t="s">
        <v>47</v>
      </c>
      <c r="C10" s="34" t="s">
        <v>270</v>
      </c>
      <c r="D10" s="35" t="s">
        <v>47</v>
      </c>
      <c r="E10" s="6" t="s">
        <v>271</v>
      </c>
      <c r="F10" s="36" t="s">
        <v>272</v>
      </c>
      <c r="G10" s="37">
        <v>368.5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25.5">
      <c r="A12" s="35" t="s">
        <v>57</v>
      </c>
      <c r="E12" s="40" t="s">
        <v>273</v>
      </c>
    </row>
    <row r="13" spans="1:5" ht="12.75">
      <c r="A13" t="s">
        <v>59</v>
      </c>
      <c r="E13" s="39" t="s">
        <v>60</v>
      </c>
    </row>
    <row r="14" spans="1:16" ht="25.5">
      <c r="A14" t="s">
        <v>49</v>
      </c>
      <c r="B14" s="34" t="s">
        <v>27</v>
      </c>
      <c r="C14" s="34" t="s">
        <v>274</v>
      </c>
      <c r="D14" s="35" t="s">
        <v>47</v>
      </c>
      <c r="E14" s="6" t="s">
        <v>275</v>
      </c>
      <c r="F14" s="36" t="s">
        <v>272</v>
      </c>
      <c r="G14" s="37">
        <v>16.25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276</v>
      </c>
    </row>
    <row r="17" spans="1:5" ht="12.75">
      <c r="A17" t="s">
        <v>59</v>
      </c>
      <c r="E17" s="39" t="s">
        <v>60</v>
      </c>
    </row>
    <row r="18" spans="1:16" ht="25.5">
      <c r="A18" t="s">
        <v>49</v>
      </c>
      <c r="B18" s="34" t="s">
        <v>26</v>
      </c>
      <c r="C18" s="34" t="s">
        <v>277</v>
      </c>
      <c r="D18" s="35" t="s">
        <v>47</v>
      </c>
      <c r="E18" s="6" t="s">
        <v>278</v>
      </c>
      <c r="F18" s="36" t="s">
        <v>272</v>
      </c>
      <c r="G18" s="37">
        <v>30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279</v>
      </c>
    </row>
    <row r="21" spans="1:5" ht="12.75">
      <c r="A21" t="s">
        <v>59</v>
      </c>
      <c r="E21" s="39" t="s">
        <v>60</v>
      </c>
    </row>
    <row r="22" spans="1:16" ht="25.5">
      <c r="A22" t="s">
        <v>49</v>
      </c>
      <c r="B22" s="34" t="s">
        <v>66</v>
      </c>
      <c r="C22" s="34" t="s">
        <v>280</v>
      </c>
      <c r="D22" s="35" t="s">
        <v>47</v>
      </c>
      <c r="E22" s="6" t="s">
        <v>281</v>
      </c>
      <c r="F22" s="36" t="s">
        <v>272</v>
      </c>
      <c r="G22" s="37">
        <v>91.806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54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56</v>
      </c>
    </row>
    <row r="24" spans="1:5" ht="12.75">
      <c r="A24" s="35" t="s">
        <v>57</v>
      </c>
      <c r="E24" s="40" t="s">
        <v>282</v>
      </c>
    </row>
    <row r="25" spans="1:5" ht="12.75">
      <c r="A25" t="s">
        <v>59</v>
      </c>
      <c r="E25" s="39" t="s">
        <v>60</v>
      </c>
    </row>
    <row r="26" spans="1:16" ht="25.5">
      <c r="A26" t="s">
        <v>49</v>
      </c>
      <c r="B26" s="34" t="s">
        <v>69</v>
      </c>
      <c r="C26" s="34" t="s">
        <v>283</v>
      </c>
      <c r="D26" s="35" t="s">
        <v>47</v>
      </c>
      <c r="E26" s="6" t="s">
        <v>284</v>
      </c>
      <c r="F26" s="36" t="s">
        <v>272</v>
      </c>
      <c r="G26" s="37">
        <v>0.25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54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56</v>
      </c>
    </row>
    <row r="28" spans="1:5" ht="12.75">
      <c r="A28" s="35" t="s">
        <v>57</v>
      </c>
      <c r="E28" s="40" t="s">
        <v>285</v>
      </c>
    </row>
    <row r="29" spans="1:5" ht="12.75">
      <c r="A29" t="s">
        <v>59</v>
      </c>
      <c r="E29" s="39" t="s">
        <v>60</v>
      </c>
    </row>
    <row r="30" spans="1:16" ht="25.5">
      <c r="A30" t="s">
        <v>49</v>
      </c>
      <c r="B30" s="34" t="s">
        <v>74</v>
      </c>
      <c r="C30" s="34" t="s">
        <v>286</v>
      </c>
      <c r="D30" s="35" t="s">
        <v>47</v>
      </c>
      <c r="E30" s="6" t="s">
        <v>287</v>
      </c>
      <c r="F30" s="36" t="s">
        <v>272</v>
      </c>
      <c r="G30" s="37">
        <v>8.32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54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56</v>
      </c>
    </row>
    <row r="32" spans="1:5" ht="12.75">
      <c r="A32" s="35" t="s">
        <v>57</v>
      </c>
      <c r="E32" s="40" t="s">
        <v>288</v>
      </c>
    </row>
    <row r="33" spans="1:5" ht="12.75">
      <c r="A33" t="s">
        <v>59</v>
      </c>
      <c r="E33" s="39" t="s">
        <v>60</v>
      </c>
    </row>
    <row r="34" spans="1:16" ht="25.5">
      <c r="A34" t="s">
        <v>49</v>
      </c>
      <c r="B34" s="34" t="s">
        <v>77</v>
      </c>
      <c r="C34" s="34" t="s">
        <v>289</v>
      </c>
      <c r="D34" s="35" t="s">
        <v>47</v>
      </c>
      <c r="E34" s="6" t="s">
        <v>290</v>
      </c>
      <c r="F34" s="36" t="s">
        <v>272</v>
      </c>
      <c r="G34" s="37">
        <v>0.008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54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56</v>
      </c>
    </row>
    <row r="36" spans="1:5" ht="25.5">
      <c r="A36" s="35" t="s">
        <v>57</v>
      </c>
      <c r="E36" s="40" t="s">
        <v>291</v>
      </c>
    </row>
    <row r="37" spans="1:5" ht="12.75">
      <c r="A37" t="s">
        <v>59</v>
      </c>
      <c r="E37" s="39" t="s">
        <v>60</v>
      </c>
    </row>
    <row r="38" spans="1:16" ht="25.5">
      <c r="A38" t="s">
        <v>49</v>
      </c>
      <c r="B38" s="34" t="s">
        <v>81</v>
      </c>
      <c r="C38" s="34" t="s">
        <v>292</v>
      </c>
      <c r="D38" s="35" t="s">
        <v>47</v>
      </c>
      <c r="E38" s="6" t="s">
        <v>293</v>
      </c>
      <c r="F38" s="36" t="s">
        <v>272</v>
      </c>
      <c r="G38" s="37">
        <v>0.018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54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56</v>
      </c>
    </row>
    <row r="40" spans="1:5" ht="25.5">
      <c r="A40" s="35" t="s">
        <v>57</v>
      </c>
      <c r="E40" s="40" t="s">
        <v>294</v>
      </c>
    </row>
    <row r="41" spans="1:5" ht="12.75">
      <c r="A41" t="s">
        <v>59</v>
      </c>
      <c r="E41" s="39" t="s">
        <v>60</v>
      </c>
    </row>
    <row r="42" spans="1:16" ht="25.5">
      <c r="A42" t="s">
        <v>49</v>
      </c>
      <c r="B42" s="34" t="s">
        <v>295</v>
      </c>
      <c r="C42" s="34" t="s">
        <v>296</v>
      </c>
      <c r="D42" s="35" t="s">
        <v>47</v>
      </c>
      <c r="E42" s="6" t="s">
        <v>297</v>
      </c>
      <c r="F42" s="36" t="s">
        <v>272</v>
      </c>
      <c r="G42" s="37">
        <v>39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54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56</v>
      </c>
    </row>
    <row r="44" spans="1:5" ht="25.5">
      <c r="A44" s="35" t="s">
        <v>57</v>
      </c>
      <c r="E44" s="40" t="s">
        <v>298</v>
      </c>
    </row>
    <row r="45" spans="1:5" ht="12.75">
      <c r="A45" t="s">
        <v>59</v>
      </c>
      <c r="E45" s="39" t="s">
        <v>60</v>
      </c>
    </row>
    <row r="46" spans="1:16" ht="25.5">
      <c r="A46" t="s">
        <v>49</v>
      </c>
      <c r="B46" s="34" t="s">
        <v>299</v>
      </c>
      <c r="C46" s="34" t="s">
        <v>300</v>
      </c>
      <c r="D46" s="35" t="s">
        <v>47</v>
      </c>
      <c r="E46" s="6" t="s">
        <v>301</v>
      </c>
      <c r="F46" s="36" t="s">
        <v>272</v>
      </c>
      <c r="G46" s="37">
        <v>1.05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54</v>
      </c>
      <c r="O46">
        <f>(M46*21)/100</f>
      </c>
      <c r="P46" t="s">
        <v>27</v>
      </c>
    </row>
    <row r="47" spans="1:5" ht="12.75">
      <c r="A47" s="35" t="s">
        <v>55</v>
      </c>
      <c r="E47" s="39" t="s">
        <v>56</v>
      </c>
    </row>
    <row r="48" spans="1:5" ht="12.75">
      <c r="A48" s="35" t="s">
        <v>57</v>
      </c>
      <c r="E48" s="40" t="s">
        <v>302</v>
      </c>
    </row>
    <row r="49" spans="1:5" ht="12.75">
      <c r="A49" t="s">
        <v>59</v>
      </c>
      <c r="E49" s="39" t="s">
        <v>60</v>
      </c>
    </row>
    <row r="50" spans="1:13" ht="12.75">
      <c r="A50" t="s">
        <v>46</v>
      </c>
      <c r="C50" s="31" t="s">
        <v>47</v>
      </c>
      <c r="E50" s="33" t="s">
        <v>175</v>
      </c>
      <c r="J50" s="32">
        <f>0</f>
      </c>
      <c r="K50" s="32">
        <f>0</f>
      </c>
      <c r="L50" s="32">
        <f>0+L51+L55+L59+L63+L67+L71+L75+L79+L83+L87+L91+L95+L99+L103+L107+L111+L115+L119+L123</f>
      </c>
      <c r="M50" s="32">
        <f>0+M51+M55+M59+M63+M67+M71+M75+M79+M83+M87+M91+M95+M99+M103+M107+M111+M115+M119+M123</f>
      </c>
    </row>
    <row r="51" spans="1:16" ht="12.75">
      <c r="A51" t="s">
        <v>49</v>
      </c>
      <c r="B51" s="34" t="s">
        <v>303</v>
      </c>
      <c r="C51" s="34" t="s">
        <v>304</v>
      </c>
      <c r="D51" s="35" t="s">
        <v>47</v>
      </c>
      <c r="E51" s="6" t="s">
        <v>305</v>
      </c>
      <c r="F51" s="36" t="s">
        <v>306</v>
      </c>
      <c r="G51" s="37">
        <v>50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27</v>
      </c>
    </row>
    <row r="52" spans="1:5" ht="12.75">
      <c r="A52" s="35" t="s">
        <v>55</v>
      </c>
      <c r="E52" s="39" t="s">
        <v>56</v>
      </c>
    </row>
    <row r="53" spans="1:5" ht="12.75">
      <c r="A53" s="35" t="s">
        <v>57</v>
      </c>
      <c r="E53" s="40" t="s">
        <v>307</v>
      </c>
    </row>
    <row r="54" spans="1:5" ht="12.75">
      <c r="A54" t="s">
        <v>59</v>
      </c>
      <c r="E54" s="39" t="s">
        <v>60</v>
      </c>
    </row>
    <row r="55" spans="1:16" ht="25.5">
      <c r="A55" t="s">
        <v>49</v>
      </c>
      <c r="B55" s="34" t="s">
        <v>308</v>
      </c>
      <c r="C55" s="34" t="s">
        <v>309</v>
      </c>
      <c r="D55" s="35" t="s">
        <v>47</v>
      </c>
      <c r="E55" s="6" t="s">
        <v>310</v>
      </c>
      <c r="F55" s="36" t="s">
        <v>192</v>
      </c>
      <c r="G55" s="37">
        <v>6.5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54</v>
      </c>
      <c r="O55">
        <f>(M55*21)/100</f>
      </c>
      <c r="P55" t="s">
        <v>27</v>
      </c>
    </row>
    <row r="56" spans="1:5" ht="12.75">
      <c r="A56" s="35" t="s">
        <v>55</v>
      </c>
      <c r="E56" s="39" t="s">
        <v>56</v>
      </c>
    </row>
    <row r="57" spans="1:5" ht="12.75">
      <c r="A57" s="35" t="s">
        <v>57</v>
      </c>
      <c r="E57" s="40" t="s">
        <v>311</v>
      </c>
    </row>
    <row r="58" spans="1:5" ht="12.75">
      <c r="A58" t="s">
        <v>59</v>
      </c>
      <c r="E58" s="39" t="s">
        <v>60</v>
      </c>
    </row>
    <row r="59" spans="1:16" ht="25.5">
      <c r="A59" t="s">
        <v>49</v>
      </c>
      <c r="B59" s="34" t="s">
        <v>312</v>
      </c>
      <c r="C59" s="34" t="s">
        <v>313</v>
      </c>
      <c r="D59" s="35" t="s">
        <v>47</v>
      </c>
      <c r="E59" s="6" t="s">
        <v>314</v>
      </c>
      <c r="F59" s="36" t="s">
        <v>192</v>
      </c>
      <c r="G59" s="37">
        <v>19.5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54</v>
      </c>
      <c r="O59">
        <f>(M59*21)/100</f>
      </c>
      <c r="P59" t="s">
        <v>27</v>
      </c>
    </row>
    <row r="60" spans="1:5" ht="12.75">
      <c r="A60" s="35" t="s">
        <v>55</v>
      </c>
      <c r="E60" s="39" t="s">
        <v>315</v>
      </c>
    </row>
    <row r="61" spans="1:5" ht="25.5">
      <c r="A61" s="35" t="s">
        <v>57</v>
      </c>
      <c r="E61" s="40" t="s">
        <v>316</v>
      </c>
    </row>
    <row r="62" spans="1:5" ht="12.75">
      <c r="A62" t="s">
        <v>59</v>
      </c>
      <c r="E62" s="39" t="s">
        <v>60</v>
      </c>
    </row>
    <row r="63" spans="1:16" ht="12.75">
      <c r="A63" t="s">
        <v>49</v>
      </c>
      <c r="B63" s="34" t="s">
        <v>317</v>
      </c>
      <c r="C63" s="34" t="s">
        <v>318</v>
      </c>
      <c r="D63" s="35" t="s">
        <v>47</v>
      </c>
      <c r="E63" s="6" t="s">
        <v>319</v>
      </c>
      <c r="F63" s="36" t="s">
        <v>192</v>
      </c>
      <c r="G63" s="37">
        <v>9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54</v>
      </c>
      <c r="O63">
        <f>(M63*21)/100</f>
      </c>
      <c r="P63" t="s">
        <v>27</v>
      </c>
    </row>
    <row r="64" spans="1:5" ht="12.75">
      <c r="A64" s="35" t="s">
        <v>55</v>
      </c>
      <c r="E64" s="39" t="s">
        <v>56</v>
      </c>
    </row>
    <row r="65" spans="1:5" ht="12.75">
      <c r="A65" s="35" t="s">
        <v>57</v>
      </c>
      <c r="E65" s="40" t="s">
        <v>320</v>
      </c>
    </row>
    <row r="66" spans="1:5" ht="12.75">
      <c r="A66" t="s">
        <v>59</v>
      </c>
      <c r="E66" s="39" t="s">
        <v>60</v>
      </c>
    </row>
    <row r="67" spans="1:16" ht="12.75">
      <c r="A67" t="s">
        <v>49</v>
      </c>
      <c r="B67" s="34" t="s">
        <v>321</v>
      </c>
      <c r="C67" s="34" t="s">
        <v>322</v>
      </c>
      <c r="D67" s="35" t="s">
        <v>47</v>
      </c>
      <c r="E67" s="6" t="s">
        <v>323</v>
      </c>
      <c r="F67" s="36" t="s">
        <v>324</v>
      </c>
      <c r="G67" s="37">
        <v>180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54</v>
      </c>
      <c r="O67">
        <f>(M67*21)/100</f>
      </c>
      <c r="P67" t="s">
        <v>27</v>
      </c>
    </row>
    <row r="68" spans="1:5" ht="12.75">
      <c r="A68" s="35" t="s">
        <v>55</v>
      </c>
      <c r="E68" s="39" t="s">
        <v>56</v>
      </c>
    </row>
    <row r="69" spans="1:5" ht="12.75">
      <c r="A69" s="35" t="s">
        <v>57</v>
      </c>
      <c r="E69" s="40" t="s">
        <v>325</v>
      </c>
    </row>
    <row r="70" spans="1:5" ht="12.75">
      <c r="A70" t="s">
        <v>59</v>
      </c>
      <c r="E70" s="39" t="s">
        <v>60</v>
      </c>
    </row>
    <row r="71" spans="1:16" ht="12.75">
      <c r="A71" t="s">
        <v>49</v>
      </c>
      <c r="B71" s="34" t="s">
        <v>326</v>
      </c>
      <c r="C71" s="34" t="s">
        <v>327</v>
      </c>
      <c r="D71" s="35" t="s">
        <v>47</v>
      </c>
      <c r="E71" s="6" t="s">
        <v>328</v>
      </c>
      <c r="F71" s="36" t="s">
        <v>192</v>
      </c>
      <c r="G71" s="37">
        <v>100.25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54</v>
      </c>
      <c r="O71">
        <f>(M71*21)/100</f>
      </c>
      <c r="P71" t="s">
        <v>27</v>
      </c>
    </row>
    <row r="72" spans="1:5" ht="12.75">
      <c r="A72" s="35" t="s">
        <v>55</v>
      </c>
      <c r="E72" s="39" t="s">
        <v>56</v>
      </c>
    </row>
    <row r="73" spans="1:5" ht="12.75">
      <c r="A73" s="35" t="s">
        <v>57</v>
      </c>
      <c r="E73" s="40" t="s">
        <v>329</v>
      </c>
    </row>
    <row r="74" spans="1:5" ht="12.75">
      <c r="A74" t="s">
        <v>59</v>
      </c>
      <c r="E74" s="39" t="s">
        <v>60</v>
      </c>
    </row>
    <row r="75" spans="1:16" ht="12.75">
      <c r="A75" t="s">
        <v>49</v>
      </c>
      <c r="B75" s="34" t="s">
        <v>85</v>
      </c>
      <c r="C75" s="34" t="s">
        <v>330</v>
      </c>
      <c r="D75" s="35" t="s">
        <v>47</v>
      </c>
      <c r="E75" s="6" t="s">
        <v>331</v>
      </c>
      <c r="F75" s="36" t="s">
        <v>53</v>
      </c>
      <c r="G75" s="37">
        <v>80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54</v>
      </c>
      <c r="O75">
        <f>(M75*21)/100</f>
      </c>
      <c r="P75" t="s">
        <v>27</v>
      </c>
    </row>
    <row r="76" spans="1:5" ht="12.75">
      <c r="A76" s="35" t="s">
        <v>55</v>
      </c>
      <c r="E76" s="39" t="s">
        <v>56</v>
      </c>
    </row>
    <row r="77" spans="1:5" ht="12.75">
      <c r="A77" s="35" t="s">
        <v>57</v>
      </c>
      <c r="E77" s="40" t="s">
        <v>332</v>
      </c>
    </row>
    <row r="78" spans="1:5" ht="12.75">
      <c r="A78" t="s">
        <v>59</v>
      </c>
      <c r="E78" s="39" t="s">
        <v>60</v>
      </c>
    </row>
    <row r="79" spans="1:16" ht="12.75">
      <c r="A79" t="s">
        <v>49</v>
      </c>
      <c r="B79" s="34" t="s">
        <v>89</v>
      </c>
      <c r="C79" s="34" t="s">
        <v>333</v>
      </c>
      <c r="D79" s="35" t="s">
        <v>47</v>
      </c>
      <c r="E79" s="6" t="s">
        <v>334</v>
      </c>
      <c r="F79" s="36" t="s">
        <v>192</v>
      </c>
      <c r="G79" s="37">
        <v>18.6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54</v>
      </c>
      <c r="O79">
        <f>(M79*21)/100</f>
      </c>
      <c r="P79" t="s">
        <v>27</v>
      </c>
    </row>
    <row r="80" spans="1:5" ht="12.75">
      <c r="A80" s="35" t="s">
        <v>55</v>
      </c>
      <c r="E80" s="39" t="s">
        <v>56</v>
      </c>
    </row>
    <row r="81" spans="1:5" ht="12.75">
      <c r="A81" s="35" t="s">
        <v>57</v>
      </c>
      <c r="E81" s="40" t="s">
        <v>335</v>
      </c>
    </row>
    <row r="82" spans="1:5" ht="12.75">
      <c r="A82" t="s">
        <v>59</v>
      </c>
      <c r="E82" s="39" t="s">
        <v>60</v>
      </c>
    </row>
    <row r="83" spans="1:16" ht="12.75">
      <c r="A83" t="s">
        <v>49</v>
      </c>
      <c r="B83" s="34" t="s">
        <v>95</v>
      </c>
      <c r="C83" s="34" t="s">
        <v>336</v>
      </c>
      <c r="D83" s="35" t="s">
        <v>47</v>
      </c>
      <c r="E83" s="6" t="s">
        <v>337</v>
      </c>
      <c r="F83" s="36" t="s">
        <v>192</v>
      </c>
      <c r="G83" s="37">
        <v>1.4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54</v>
      </c>
      <c r="O83">
        <f>(M83*21)/100</f>
      </c>
      <c r="P83" t="s">
        <v>27</v>
      </c>
    </row>
    <row r="84" spans="1:5" ht="12.75">
      <c r="A84" s="35" t="s">
        <v>55</v>
      </c>
      <c r="E84" s="39" t="s">
        <v>56</v>
      </c>
    </row>
    <row r="85" spans="1:5" ht="12.75">
      <c r="A85" s="35" t="s">
        <v>57</v>
      </c>
      <c r="E85" s="40" t="s">
        <v>338</v>
      </c>
    </row>
    <row r="86" spans="1:5" ht="12.75">
      <c r="A86" t="s">
        <v>59</v>
      </c>
      <c r="E86" s="39" t="s">
        <v>60</v>
      </c>
    </row>
    <row r="87" spans="1:16" ht="12.75">
      <c r="A87" t="s">
        <v>49</v>
      </c>
      <c r="B87" s="34" t="s">
        <v>102</v>
      </c>
      <c r="C87" s="34" t="s">
        <v>199</v>
      </c>
      <c r="D87" s="35" t="s">
        <v>47</v>
      </c>
      <c r="E87" s="6" t="s">
        <v>200</v>
      </c>
      <c r="F87" s="36" t="s">
        <v>192</v>
      </c>
      <c r="G87" s="37">
        <v>18.6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54</v>
      </c>
      <c r="O87">
        <f>(M87*21)/100</f>
      </c>
      <c r="P87" t="s">
        <v>27</v>
      </c>
    </row>
    <row r="88" spans="1:5" ht="12.75">
      <c r="A88" s="35" t="s">
        <v>55</v>
      </c>
      <c r="E88" s="39" t="s">
        <v>56</v>
      </c>
    </row>
    <row r="89" spans="1:5" ht="25.5">
      <c r="A89" s="35" t="s">
        <v>57</v>
      </c>
      <c r="E89" s="40" t="s">
        <v>339</v>
      </c>
    </row>
    <row r="90" spans="1:5" ht="12.75">
      <c r="A90" t="s">
        <v>59</v>
      </c>
      <c r="E90" s="39" t="s">
        <v>60</v>
      </c>
    </row>
    <row r="91" spans="1:16" ht="12.75">
      <c r="A91" t="s">
        <v>49</v>
      </c>
      <c r="B91" s="34" t="s">
        <v>105</v>
      </c>
      <c r="C91" s="34" t="s">
        <v>340</v>
      </c>
      <c r="D91" s="35" t="s">
        <v>47</v>
      </c>
      <c r="E91" s="6" t="s">
        <v>341</v>
      </c>
      <c r="F91" s="36" t="s">
        <v>192</v>
      </c>
      <c r="G91" s="37">
        <v>7.44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54</v>
      </c>
      <c r="O91">
        <f>(M91*21)/100</f>
      </c>
      <c r="P91" t="s">
        <v>27</v>
      </c>
    </row>
    <row r="92" spans="1:5" ht="12.75">
      <c r="A92" s="35" t="s">
        <v>55</v>
      </c>
      <c r="E92" s="39" t="s">
        <v>56</v>
      </c>
    </row>
    <row r="93" spans="1:5" ht="12.75">
      <c r="A93" s="35" t="s">
        <v>57</v>
      </c>
      <c r="E93" s="40" t="s">
        <v>342</v>
      </c>
    </row>
    <row r="94" spans="1:5" ht="12.75">
      <c r="A94" t="s">
        <v>59</v>
      </c>
      <c r="E94" s="39" t="s">
        <v>60</v>
      </c>
    </row>
    <row r="95" spans="1:16" ht="12.75">
      <c r="A95" t="s">
        <v>49</v>
      </c>
      <c r="B95" s="34" t="s">
        <v>108</v>
      </c>
      <c r="C95" s="34" t="s">
        <v>343</v>
      </c>
      <c r="D95" s="35" t="s">
        <v>47</v>
      </c>
      <c r="E95" s="6" t="s">
        <v>344</v>
      </c>
      <c r="F95" s="36" t="s">
        <v>306</v>
      </c>
      <c r="G95" s="37">
        <v>101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54</v>
      </c>
      <c r="O95">
        <f>(M95*21)/100</f>
      </c>
      <c r="P95" t="s">
        <v>27</v>
      </c>
    </row>
    <row r="96" spans="1:5" ht="12.75">
      <c r="A96" s="35" t="s">
        <v>55</v>
      </c>
      <c r="E96" s="39" t="s">
        <v>56</v>
      </c>
    </row>
    <row r="97" spans="1:5" ht="12.75">
      <c r="A97" s="35" t="s">
        <v>57</v>
      </c>
      <c r="E97" s="40" t="s">
        <v>345</v>
      </c>
    </row>
    <row r="98" spans="1:5" ht="12.75">
      <c r="A98" t="s">
        <v>59</v>
      </c>
      <c r="E98" s="39" t="s">
        <v>60</v>
      </c>
    </row>
    <row r="99" spans="1:16" ht="12.75">
      <c r="A99" t="s">
        <v>49</v>
      </c>
      <c r="B99" s="34" t="s">
        <v>111</v>
      </c>
      <c r="C99" s="34" t="s">
        <v>346</v>
      </c>
      <c r="D99" s="35" t="s">
        <v>47</v>
      </c>
      <c r="E99" s="6" t="s">
        <v>347</v>
      </c>
      <c r="F99" s="36" t="s">
        <v>306</v>
      </c>
      <c r="G99" s="37">
        <v>44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54</v>
      </c>
      <c r="O99">
        <f>(M99*21)/100</f>
      </c>
      <c r="P99" t="s">
        <v>27</v>
      </c>
    </row>
    <row r="100" spans="1:5" ht="12.75">
      <c r="A100" s="35" t="s">
        <v>55</v>
      </c>
      <c r="E100" s="39" t="s">
        <v>56</v>
      </c>
    </row>
    <row r="101" spans="1:5" ht="12.75">
      <c r="A101" s="35" t="s">
        <v>57</v>
      </c>
      <c r="E101" s="40" t="s">
        <v>348</v>
      </c>
    </row>
    <row r="102" spans="1:5" ht="12.75">
      <c r="A102" t="s">
        <v>59</v>
      </c>
      <c r="E102" s="39" t="s">
        <v>60</v>
      </c>
    </row>
    <row r="103" spans="1:16" ht="12.75">
      <c r="A103" t="s">
        <v>49</v>
      </c>
      <c r="B103" s="34" t="s">
        <v>114</v>
      </c>
      <c r="C103" s="34" t="s">
        <v>349</v>
      </c>
      <c r="D103" s="35" t="s">
        <v>47</v>
      </c>
      <c r="E103" s="6" t="s">
        <v>350</v>
      </c>
      <c r="F103" s="36" t="s">
        <v>306</v>
      </c>
      <c r="G103" s="37">
        <v>16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54</v>
      </c>
      <c r="O103">
        <f>(M103*21)/100</f>
      </c>
      <c r="P103" t="s">
        <v>27</v>
      </c>
    </row>
    <row r="104" spans="1:5" ht="12.75">
      <c r="A104" s="35" t="s">
        <v>55</v>
      </c>
      <c r="E104" s="39" t="s">
        <v>56</v>
      </c>
    </row>
    <row r="105" spans="1:5" ht="12.75">
      <c r="A105" s="35" t="s">
        <v>57</v>
      </c>
      <c r="E105" s="40" t="s">
        <v>351</v>
      </c>
    </row>
    <row r="106" spans="1:5" ht="12.75">
      <c r="A106" t="s">
        <v>59</v>
      </c>
      <c r="E106" s="39" t="s">
        <v>60</v>
      </c>
    </row>
    <row r="107" spans="1:16" ht="12.75">
      <c r="A107" t="s">
        <v>49</v>
      </c>
      <c r="B107" s="34" t="s">
        <v>117</v>
      </c>
      <c r="C107" s="34" t="s">
        <v>352</v>
      </c>
      <c r="D107" s="35" t="s">
        <v>47</v>
      </c>
      <c r="E107" s="6" t="s">
        <v>353</v>
      </c>
      <c r="F107" s="36" t="s">
        <v>306</v>
      </c>
      <c r="G107" s="37">
        <v>625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54</v>
      </c>
      <c r="O107">
        <f>(M107*21)/100</f>
      </c>
      <c r="P107" t="s">
        <v>27</v>
      </c>
    </row>
    <row r="108" spans="1:5" ht="12.75">
      <c r="A108" s="35" t="s">
        <v>55</v>
      </c>
      <c r="E108" s="39" t="s">
        <v>56</v>
      </c>
    </row>
    <row r="109" spans="1:5" ht="25.5">
      <c r="A109" s="35" t="s">
        <v>57</v>
      </c>
      <c r="E109" s="40" t="s">
        <v>354</v>
      </c>
    </row>
    <row r="110" spans="1:5" ht="12.75">
      <c r="A110" t="s">
        <v>59</v>
      </c>
      <c r="E110" s="39" t="s">
        <v>60</v>
      </c>
    </row>
    <row r="111" spans="1:16" ht="12.75">
      <c r="A111" t="s">
        <v>49</v>
      </c>
      <c r="B111" s="34" t="s">
        <v>123</v>
      </c>
      <c r="C111" s="34" t="s">
        <v>355</v>
      </c>
      <c r="D111" s="35" t="s">
        <v>47</v>
      </c>
      <c r="E111" s="6" t="s">
        <v>356</v>
      </c>
      <c r="F111" s="36" t="s">
        <v>306</v>
      </c>
      <c r="G111" s="37">
        <v>60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54</v>
      </c>
      <c r="O111">
        <f>(M111*21)/100</f>
      </c>
      <c r="P111" t="s">
        <v>27</v>
      </c>
    </row>
    <row r="112" spans="1:5" ht="12.75">
      <c r="A112" s="35" t="s">
        <v>55</v>
      </c>
      <c r="E112" s="39" t="s">
        <v>56</v>
      </c>
    </row>
    <row r="113" spans="1:5" ht="12.75">
      <c r="A113" s="35" t="s">
        <v>57</v>
      </c>
      <c r="E113" s="40" t="s">
        <v>357</v>
      </c>
    </row>
    <row r="114" spans="1:5" ht="12.75">
      <c r="A114" t="s">
        <v>59</v>
      </c>
      <c r="E114" s="39" t="s">
        <v>60</v>
      </c>
    </row>
    <row r="115" spans="1:16" ht="12.75">
      <c r="A115" t="s">
        <v>49</v>
      </c>
      <c r="B115" s="34" t="s">
        <v>126</v>
      </c>
      <c r="C115" s="34" t="s">
        <v>358</v>
      </c>
      <c r="D115" s="35" t="s">
        <v>47</v>
      </c>
      <c r="E115" s="6" t="s">
        <v>359</v>
      </c>
      <c r="F115" s="36" t="s">
        <v>306</v>
      </c>
      <c r="G115" s="37">
        <v>80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54</v>
      </c>
      <c r="O115">
        <f>(M115*21)/100</f>
      </c>
      <c r="P115" t="s">
        <v>27</v>
      </c>
    </row>
    <row r="116" spans="1:5" ht="12.75">
      <c r="A116" s="35" t="s">
        <v>55</v>
      </c>
      <c r="E116" s="39" t="s">
        <v>56</v>
      </c>
    </row>
    <row r="117" spans="1:5" ht="12.75">
      <c r="A117" s="35" t="s">
        <v>57</v>
      </c>
      <c r="E117" s="40" t="s">
        <v>360</v>
      </c>
    </row>
    <row r="118" spans="1:5" ht="12.75">
      <c r="A118" t="s">
        <v>59</v>
      </c>
      <c r="E118" s="39" t="s">
        <v>60</v>
      </c>
    </row>
    <row r="119" spans="1:16" ht="12.75">
      <c r="A119" t="s">
        <v>49</v>
      </c>
      <c r="B119" s="34" t="s">
        <v>129</v>
      </c>
      <c r="C119" s="34" t="s">
        <v>361</v>
      </c>
      <c r="D119" s="35" t="s">
        <v>47</v>
      </c>
      <c r="E119" s="6" t="s">
        <v>362</v>
      </c>
      <c r="F119" s="36" t="s">
        <v>306</v>
      </c>
      <c r="G119" s="37">
        <v>80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54</v>
      </c>
      <c r="O119">
        <f>(M119*21)/100</f>
      </c>
      <c r="P119" t="s">
        <v>27</v>
      </c>
    </row>
    <row r="120" spans="1:5" ht="12.75">
      <c r="A120" s="35" t="s">
        <v>55</v>
      </c>
      <c r="E120" s="39" t="s">
        <v>56</v>
      </c>
    </row>
    <row r="121" spans="1:5" ht="12.75">
      <c r="A121" s="35" t="s">
        <v>57</v>
      </c>
      <c r="E121" s="40" t="s">
        <v>360</v>
      </c>
    </row>
    <row r="122" spans="1:5" ht="12.75">
      <c r="A122" t="s">
        <v>59</v>
      </c>
      <c r="E122" s="39" t="s">
        <v>60</v>
      </c>
    </row>
    <row r="123" spans="1:16" ht="12.75">
      <c r="A123" t="s">
        <v>49</v>
      </c>
      <c r="B123" s="34" t="s">
        <v>132</v>
      </c>
      <c r="C123" s="34" t="s">
        <v>363</v>
      </c>
      <c r="D123" s="35" t="s">
        <v>47</v>
      </c>
      <c r="E123" s="6" t="s">
        <v>364</v>
      </c>
      <c r="F123" s="36" t="s">
        <v>192</v>
      </c>
      <c r="G123" s="37">
        <v>21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54</v>
      </c>
      <c r="O123">
        <f>(M123*21)/100</f>
      </c>
      <c r="P123" t="s">
        <v>27</v>
      </c>
    </row>
    <row r="124" spans="1:5" ht="12.75">
      <c r="A124" s="35" t="s">
        <v>55</v>
      </c>
      <c r="E124" s="39" t="s">
        <v>56</v>
      </c>
    </row>
    <row r="125" spans="1:5" ht="12.75">
      <c r="A125" s="35" t="s">
        <v>57</v>
      </c>
      <c r="E125" s="40" t="s">
        <v>365</v>
      </c>
    </row>
    <row r="126" spans="1:5" ht="12.75">
      <c r="A126" t="s">
        <v>59</v>
      </c>
      <c r="E126" s="39" t="s">
        <v>60</v>
      </c>
    </row>
    <row r="127" spans="1:13" ht="12.75">
      <c r="A127" t="s">
        <v>46</v>
      </c>
      <c r="C127" s="31" t="s">
        <v>27</v>
      </c>
      <c r="E127" s="33" t="s">
        <v>366</v>
      </c>
      <c r="J127" s="32">
        <f>0</f>
      </c>
      <c r="K127" s="32">
        <f>0</f>
      </c>
      <c r="L127" s="32">
        <f>0+L128+L132</f>
      </c>
      <c r="M127" s="32">
        <f>0+M128+M132</f>
      </c>
    </row>
    <row r="128" spans="1:16" ht="12.75">
      <c r="A128" t="s">
        <v>49</v>
      </c>
      <c r="B128" s="34" t="s">
        <v>135</v>
      </c>
      <c r="C128" s="34" t="s">
        <v>367</v>
      </c>
      <c r="D128" s="35" t="s">
        <v>47</v>
      </c>
      <c r="E128" s="6" t="s">
        <v>368</v>
      </c>
      <c r="F128" s="36" t="s">
        <v>306</v>
      </c>
      <c r="G128" s="37">
        <v>44.64</v>
      </c>
      <c r="H128" s="36">
        <v>0</v>
      </c>
      <c r="I128" s="36">
        <f>ROUND(G128*H128,6)</f>
      </c>
      <c r="L128" s="38">
        <v>0</v>
      </c>
      <c r="M128" s="32">
        <f>ROUND(ROUND(L128,2)*ROUND(G128,3),2)</f>
      </c>
      <c r="N128" s="36" t="s">
        <v>54</v>
      </c>
      <c r="O128">
        <f>(M128*21)/100</f>
      </c>
      <c r="P128" t="s">
        <v>27</v>
      </c>
    </row>
    <row r="129" spans="1:5" ht="12.75">
      <c r="A129" s="35" t="s">
        <v>55</v>
      </c>
      <c r="E129" s="39" t="s">
        <v>56</v>
      </c>
    </row>
    <row r="130" spans="1:5" ht="12.75">
      <c r="A130" s="35" t="s">
        <v>57</v>
      </c>
      <c r="E130" s="40" t="s">
        <v>369</v>
      </c>
    </row>
    <row r="131" spans="1:5" ht="12.75">
      <c r="A131" t="s">
        <v>59</v>
      </c>
      <c r="E131" s="39" t="s">
        <v>60</v>
      </c>
    </row>
    <row r="132" spans="1:16" ht="12.75">
      <c r="A132" t="s">
        <v>49</v>
      </c>
      <c r="B132" s="34" t="s">
        <v>370</v>
      </c>
      <c r="C132" s="34" t="s">
        <v>371</v>
      </c>
      <c r="D132" s="35" t="s">
        <v>47</v>
      </c>
      <c r="E132" s="6" t="s">
        <v>372</v>
      </c>
      <c r="F132" s="36" t="s">
        <v>53</v>
      </c>
      <c r="G132" s="37">
        <v>31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54</v>
      </c>
      <c r="O132">
        <f>(M132*21)/100</f>
      </c>
      <c r="P132" t="s">
        <v>27</v>
      </c>
    </row>
    <row r="133" spans="1:5" ht="12.75">
      <c r="A133" s="35" t="s">
        <v>55</v>
      </c>
      <c r="E133" s="39" t="s">
        <v>56</v>
      </c>
    </row>
    <row r="134" spans="1:5" ht="12.75">
      <c r="A134" s="35" t="s">
        <v>57</v>
      </c>
      <c r="E134" s="40" t="s">
        <v>373</v>
      </c>
    </row>
    <row r="135" spans="1:5" ht="12.75">
      <c r="A135" t="s">
        <v>59</v>
      </c>
      <c r="E135" s="39" t="s">
        <v>60</v>
      </c>
    </row>
    <row r="136" spans="1:13" ht="12.75">
      <c r="A136" t="s">
        <v>46</v>
      </c>
      <c r="C136" s="31" t="s">
        <v>66</v>
      </c>
      <c r="E136" s="33" t="s">
        <v>374</v>
      </c>
      <c r="J136" s="32">
        <f>0</f>
      </c>
      <c r="K136" s="32">
        <f>0</f>
      </c>
      <c r="L136" s="32">
        <f>0+L137+L141</f>
      </c>
      <c r="M136" s="32">
        <f>0+M137+M141</f>
      </c>
    </row>
    <row r="137" spans="1:16" ht="12.75">
      <c r="A137" t="s">
        <v>49</v>
      </c>
      <c r="B137" s="34" t="s">
        <v>375</v>
      </c>
      <c r="C137" s="34" t="s">
        <v>376</v>
      </c>
      <c r="D137" s="35" t="s">
        <v>47</v>
      </c>
      <c r="E137" s="6" t="s">
        <v>377</v>
      </c>
      <c r="F137" s="36" t="s">
        <v>192</v>
      </c>
      <c r="G137" s="37">
        <v>1.8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54</v>
      </c>
      <c r="O137">
        <f>(M137*21)/100</f>
      </c>
      <c r="P137" t="s">
        <v>27</v>
      </c>
    </row>
    <row r="138" spans="1:5" ht="12.75">
      <c r="A138" s="35" t="s">
        <v>55</v>
      </c>
      <c r="E138" s="39" t="s">
        <v>56</v>
      </c>
    </row>
    <row r="139" spans="1:5" ht="12.75">
      <c r="A139" s="35" t="s">
        <v>57</v>
      </c>
      <c r="E139" s="40" t="s">
        <v>378</v>
      </c>
    </row>
    <row r="140" spans="1:5" ht="12.75">
      <c r="A140" t="s">
        <v>59</v>
      </c>
      <c r="E140" s="39" t="s">
        <v>60</v>
      </c>
    </row>
    <row r="141" spans="1:16" ht="12.75">
      <c r="A141" t="s">
        <v>49</v>
      </c>
      <c r="B141" s="34" t="s">
        <v>379</v>
      </c>
      <c r="C141" s="34" t="s">
        <v>380</v>
      </c>
      <c r="D141" s="35" t="s">
        <v>47</v>
      </c>
      <c r="E141" s="6" t="s">
        <v>381</v>
      </c>
      <c r="F141" s="36" t="s">
        <v>192</v>
      </c>
      <c r="G141" s="37">
        <v>2.7</v>
      </c>
      <c r="H141" s="36">
        <v>0</v>
      </c>
      <c r="I141" s="36">
        <f>ROUND(G141*H141,6)</f>
      </c>
      <c r="L141" s="38">
        <v>0</v>
      </c>
      <c r="M141" s="32">
        <f>ROUND(ROUND(L141,2)*ROUND(G141,3),2)</f>
      </c>
      <c r="N141" s="36" t="s">
        <v>54</v>
      </c>
      <c r="O141">
        <f>(M141*21)/100</f>
      </c>
      <c r="P141" t="s">
        <v>27</v>
      </c>
    </row>
    <row r="142" spans="1:5" ht="12.75">
      <c r="A142" s="35" t="s">
        <v>55</v>
      </c>
      <c r="E142" s="39" t="s">
        <v>56</v>
      </c>
    </row>
    <row r="143" spans="1:5" ht="25.5">
      <c r="A143" s="35" t="s">
        <v>57</v>
      </c>
      <c r="E143" s="40" t="s">
        <v>382</v>
      </c>
    </row>
    <row r="144" spans="1:5" ht="12.75">
      <c r="A144" t="s">
        <v>59</v>
      </c>
      <c r="E144" s="39" t="s">
        <v>60</v>
      </c>
    </row>
    <row r="145" spans="1:13" ht="12.75">
      <c r="A145" t="s">
        <v>46</v>
      </c>
      <c r="C145" s="31" t="s">
        <v>69</v>
      </c>
      <c r="E145" s="33" t="s">
        <v>383</v>
      </c>
      <c r="J145" s="32">
        <f>0</f>
      </c>
      <c r="K145" s="32">
        <f>0</f>
      </c>
      <c r="L145" s="32">
        <f>0+L146+L150+L154+L158+L162+L166+L170+L174+L178+L182+L186+L190+L194+L198</f>
      </c>
      <c r="M145" s="32">
        <f>0+M146+M150+M154+M158+M162+M166+M170+M174+M178+M182+M186+M190+M194+M198</f>
      </c>
    </row>
    <row r="146" spans="1:16" ht="25.5">
      <c r="A146" t="s">
        <v>49</v>
      </c>
      <c r="B146" s="34" t="s">
        <v>138</v>
      </c>
      <c r="C146" s="34" t="s">
        <v>384</v>
      </c>
      <c r="D146" s="35" t="s">
        <v>47</v>
      </c>
      <c r="E146" s="6" t="s">
        <v>385</v>
      </c>
      <c r="F146" s="36" t="s">
        <v>192</v>
      </c>
      <c r="G146" s="37">
        <v>80.8</v>
      </c>
      <c r="H146" s="36">
        <v>0</v>
      </c>
      <c r="I146" s="36">
        <f>ROUND(G146*H146,6)</f>
      </c>
      <c r="L146" s="38">
        <v>0</v>
      </c>
      <c r="M146" s="32">
        <f>ROUND(ROUND(L146,2)*ROUND(G146,3),2)</f>
      </c>
      <c r="N146" s="36" t="s">
        <v>54</v>
      </c>
      <c r="O146">
        <f>(M146*21)/100</f>
      </c>
      <c r="P146" t="s">
        <v>27</v>
      </c>
    </row>
    <row r="147" spans="1:5" ht="12.75">
      <c r="A147" s="35" t="s">
        <v>55</v>
      </c>
      <c r="E147" s="39" t="s">
        <v>56</v>
      </c>
    </row>
    <row r="148" spans="1:5" ht="12.75">
      <c r="A148" s="35" t="s">
        <v>57</v>
      </c>
      <c r="E148" s="40" t="s">
        <v>386</v>
      </c>
    </row>
    <row r="149" spans="1:5" ht="12.75">
      <c r="A149" t="s">
        <v>59</v>
      </c>
      <c r="E149" s="39" t="s">
        <v>60</v>
      </c>
    </row>
    <row r="150" spans="1:16" ht="25.5">
      <c r="A150" t="s">
        <v>49</v>
      </c>
      <c r="B150" s="34" t="s">
        <v>142</v>
      </c>
      <c r="C150" s="34" t="s">
        <v>387</v>
      </c>
      <c r="D150" s="35" t="s">
        <v>47</v>
      </c>
      <c r="E150" s="6" t="s">
        <v>388</v>
      </c>
      <c r="F150" s="36" t="s">
        <v>306</v>
      </c>
      <c r="G150" s="37">
        <v>121.2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54</v>
      </c>
      <c r="O150">
        <f>(M150*21)/100</f>
      </c>
      <c r="P150" t="s">
        <v>27</v>
      </c>
    </row>
    <row r="151" spans="1:5" ht="12.75">
      <c r="A151" s="35" t="s">
        <v>55</v>
      </c>
      <c r="E151" s="39" t="s">
        <v>56</v>
      </c>
    </row>
    <row r="152" spans="1:5" ht="12.75">
      <c r="A152" s="35" t="s">
        <v>57</v>
      </c>
      <c r="E152" s="40" t="s">
        <v>389</v>
      </c>
    </row>
    <row r="153" spans="1:5" ht="12.75">
      <c r="A153" t="s">
        <v>59</v>
      </c>
      <c r="E153" s="39" t="s">
        <v>60</v>
      </c>
    </row>
    <row r="154" spans="1:16" ht="12.75">
      <c r="A154" t="s">
        <v>49</v>
      </c>
      <c r="B154" s="34" t="s">
        <v>147</v>
      </c>
      <c r="C154" s="34" t="s">
        <v>390</v>
      </c>
      <c r="D154" s="35" t="s">
        <v>47</v>
      </c>
      <c r="E154" s="6" t="s">
        <v>391</v>
      </c>
      <c r="F154" s="36" t="s">
        <v>192</v>
      </c>
      <c r="G154" s="37">
        <v>39.483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54</v>
      </c>
      <c r="O154">
        <f>(M154*21)/100</f>
      </c>
      <c r="P154" t="s">
        <v>27</v>
      </c>
    </row>
    <row r="155" spans="1:5" ht="12.75">
      <c r="A155" s="35" t="s">
        <v>55</v>
      </c>
      <c r="E155" s="39" t="s">
        <v>56</v>
      </c>
    </row>
    <row r="156" spans="1:5" ht="12.75">
      <c r="A156" s="35" t="s">
        <v>57</v>
      </c>
      <c r="E156" s="40" t="s">
        <v>392</v>
      </c>
    </row>
    <row r="157" spans="1:5" ht="12.75">
      <c r="A157" t="s">
        <v>59</v>
      </c>
      <c r="E157" s="39" t="s">
        <v>60</v>
      </c>
    </row>
    <row r="158" spans="1:16" ht="12.75">
      <c r="A158" t="s">
        <v>49</v>
      </c>
      <c r="B158" s="34" t="s">
        <v>151</v>
      </c>
      <c r="C158" s="34" t="s">
        <v>393</v>
      </c>
      <c r="D158" s="35" t="s">
        <v>47</v>
      </c>
      <c r="E158" s="6" t="s">
        <v>394</v>
      </c>
      <c r="F158" s="36" t="s">
        <v>192</v>
      </c>
      <c r="G158" s="37">
        <v>25.274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54</v>
      </c>
      <c r="O158">
        <f>(M158*21)/100</f>
      </c>
      <c r="P158" t="s">
        <v>27</v>
      </c>
    </row>
    <row r="159" spans="1:5" ht="12.75">
      <c r="A159" s="35" t="s">
        <v>55</v>
      </c>
      <c r="E159" s="39" t="s">
        <v>56</v>
      </c>
    </row>
    <row r="160" spans="1:5" ht="12.75">
      <c r="A160" s="35" t="s">
        <v>57</v>
      </c>
      <c r="E160" s="40" t="s">
        <v>395</v>
      </c>
    </row>
    <row r="161" spans="1:5" ht="12.75">
      <c r="A161" t="s">
        <v>59</v>
      </c>
      <c r="E161" s="39" t="s">
        <v>60</v>
      </c>
    </row>
    <row r="162" spans="1:16" ht="25.5">
      <c r="A162" t="s">
        <v>49</v>
      </c>
      <c r="B162" s="34" t="s">
        <v>154</v>
      </c>
      <c r="C162" s="34" t="s">
        <v>396</v>
      </c>
      <c r="D162" s="35" t="s">
        <v>47</v>
      </c>
      <c r="E162" s="6" t="s">
        <v>397</v>
      </c>
      <c r="F162" s="36" t="s">
        <v>53</v>
      </c>
      <c r="G162" s="37">
        <v>25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54</v>
      </c>
      <c r="O162">
        <f>(M162*21)/100</f>
      </c>
      <c r="P162" t="s">
        <v>27</v>
      </c>
    </row>
    <row r="163" spans="1:5" ht="12.75">
      <c r="A163" s="35" t="s">
        <v>55</v>
      </c>
      <c r="E163" s="39" t="s">
        <v>398</v>
      </c>
    </row>
    <row r="164" spans="1:5" ht="12.75">
      <c r="A164" s="35" t="s">
        <v>57</v>
      </c>
      <c r="E164" s="40" t="s">
        <v>399</v>
      </c>
    </row>
    <row r="165" spans="1:5" ht="12.75">
      <c r="A165" t="s">
        <v>59</v>
      </c>
      <c r="E165" s="39" t="s">
        <v>60</v>
      </c>
    </row>
    <row r="166" spans="1:16" ht="25.5">
      <c r="A166" t="s">
        <v>49</v>
      </c>
      <c r="B166" s="34" t="s">
        <v>157</v>
      </c>
      <c r="C166" s="34" t="s">
        <v>400</v>
      </c>
      <c r="D166" s="35" t="s">
        <v>47</v>
      </c>
      <c r="E166" s="6" t="s">
        <v>401</v>
      </c>
      <c r="F166" s="36" t="s">
        <v>53</v>
      </c>
      <c r="G166" s="37">
        <v>221.527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54</v>
      </c>
      <c r="O166">
        <f>(M166*21)/100</f>
      </c>
      <c r="P166" t="s">
        <v>27</v>
      </c>
    </row>
    <row r="167" spans="1:5" ht="12.75">
      <c r="A167" s="35" t="s">
        <v>55</v>
      </c>
      <c r="E167" s="39" t="s">
        <v>56</v>
      </c>
    </row>
    <row r="168" spans="1:5" ht="12.75">
      <c r="A168" s="35" t="s">
        <v>57</v>
      </c>
      <c r="E168" s="40" t="s">
        <v>402</v>
      </c>
    </row>
    <row r="169" spans="1:5" ht="12.75">
      <c r="A169" t="s">
        <v>59</v>
      </c>
      <c r="E169" s="39" t="s">
        <v>60</v>
      </c>
    </row>
    <row r="170" spans="1:16" ht="12.75">
      <c r="A170" t="s">
        <v>49</v>
      </c>
      <c r="B170" s="34" t="s">
        <v>160</v>
      </c>
      <c r="C170" s="34" t="s">
        <v>403</v>
      </c>
      <c r="D170" s="35" t="s">
        <v>47</v>
      </c>
      <c r="E170" s="6" t="s">
        <v>404</v>
      </c>
      <c r="F170" s="36" t="s">
        <v>65</v>
      </c>
      <c r="G170" s="37">
        <v>4</v>
      </c>
      <c r="H170" s="36">
        <v>0</v>
      </c>
      <c r="I170" s="36">
        <f>ROUND(G170*H170,6)</f>
      </c>
      <c r="L170" s="38">
        <v>0</v>
      </c>
      <c r="M170" s="32">
        <f>ROUND(ROUND(L170,2)*ROUND(G170,3),2)</f>
      </c>
      <c r="N170" s="36" t="s">
        <v>54</v>
      </c>
      <c r="O170">
        <f>(M170*21)/100</f>
      </c>
      <c r="P170" t="s">
        <v>27</v>
      </c>
    </row>
    <row r="171" spans="1:5" ht="12.75">
      <c r="A171" s="35" t="s">
        <v>55</v>
      </c>
      <c r="E171" s="39" t="s">
        <v>56</v>
      </c>
    </row>
    <row r="172" spans="1:5" ht="12.75">
      <c r="A172" s="35" t="s">
        <v>57</v>
      </c>
      <c r="E172" s="40" t="s">
        <v>405</v>
      </c>
    </row>
    <row r="173" spans="1:5" ht="12.75">
      <c r="A173" t="s">
        <v>59</v>
      </c>
      <c r="E173" s="39" t="s">
        <v>60</v>
      </c>
    </row>
    <row r="174" spans="1:16" ht="12.75">
      <c r="A174" t="s">
        <v>49</v>
      </c>
      <c r="B174" s="34" t="s">
        <v>163</v>
      </c>
      <c r="C174" s="34" t="s">
        <v>406</v>
      </c>
      <c r="D174" s="35" t="s">
        <v>47</v>
      </c>
      <c r="E174" s="6" t="s">
        <v>407</v>
      </c>
      <c r="F174" s="36" t="s">
        <v>65</v>
      </c>
      <c r="G174" s="37">
        <v>21</v>
      </c>
      <c r="H174" s="36">
        <v>0</v>
      </c>
      <c r="I174" s="36">
        <f>ROUND(G174*H174,6)</f>
      </c>
      <c r="L174" s="38">
        <v>0</v>
      </c>
      <c r="M174" s="32">
        <f>ROUND(ROUND(L174,2)*ROUND(G174,3),2)</f>
      </c>
      <c r="N174" s="36" t="s">
        <v>54</v>
      </c>
      <c r="O174">
        <f>(M174*21)/100</f>
      </c>
      <c r="P174" t="s">
        <v>27</v>
      </c>
    </row>
    <row r="175" spans="1:5" ht="12.75">
      <c r="A175" s="35" t="s">
        <v>55</v>
      </c>
      <c r="E175" s="39" t="s">
        <v>408</v>
      </c>
    </row>
    <row r="176" spans="1:5" ht="12.75">
      <c r="A176" s="35" t="s">
        <v>57</v>
      </c>
      <c r="E176" s="40" t="s">
        <v>409</v>
      </c>
    </row>
    <row r="177" spans="1:5" ht="12.75">
      <c r="A177" t="s">
        <v>59</v>
      </c>
      <c r="E177" s="39" t="s">
        <v>60</v>
      </c>
    </row>
    <row r="178" spans="1:16" ht="25.5">
      <c r="A178" t="s">
        <v>49</v>
      </c>
      <c r="B178" s="34" t="s">
        <v>166</v>
      </c>
      <c r="C178" s="34" t="s">
        <v>410</v>
      </c>
      <c r="D178" s="35" t="s">
        <v>47</v>
      </c>
      <c r="E178" s="6" t="s">
        <v>411</v>
      </c>
      <c r="F178" s="36" t="s">
        <v>53</v>
      </c>
      <c r="G178" s="37">
        <v>75</v>
      </c>
      <c r="H178" s="36">
        <v>0</v>
      </c>
      <c r="I178" s="36">
        <f>ROUND(G178*H178,6)</f>
      </c>
      <c r="L178" s="38">
        <v>0</v>
      </c>
      <c r="M178" s="32">
        <f>ROUND(ROUND(L178,2)*ROUND(G178,3),2)</f>
      </c>
      <c r="N178" s="36" t="s">
        <v>54</v>
      </c>
      <c r="O178">
        <f>(M178*21)/100</f>
      </c>
      <c r="P178" t="s">
        <v>27</v>
      </c>
    </row>
    <row r="179" spans="1:5" ht="12.75">
      <c r="A179" s="35" t="s">
        <v>55</v>
      </c>
      <c r="E179" s="39" t="s">
        <v>56</v>
      </c>
    </row>
    <row r="180" spans="1:5" ht="25.5">
      <c r="A180" s="35" t="s">
        <v>57</v>
      </c>
      <c r="E180" s="40" t="s">
        <v>412</v>
      </c>
    </row>
    <row r="181" spans="1:5" ht="12.75">
      <c r="A181" t="s">
        <v>59</v>
      </c>
      <c r="E181" s="39" t="s">
        <v>60</v>
      </c>
    </row>
    <row r="182" spans="1:16" ht="12.75">
      <c r="A182" t="s">
        <v>49</v>
      </c>
      <c r="B182" s="34" t="s">
        <v>169</v>
      </c>
      <c r="C182" s="34" t="s">
        <v>413</v>
      </c>
      <c r="D182" s="35" t="s">
        <v>47</v>
      </c>
      <c r="E182" s="6" t="s">
        <v>414</v>
      </c>
      <c r="F182" s="36" t="s">
        <v>306</v>
      </c>
      <c r="G182" s="37">
        <v>130</v>
      </c>
      <c r="H182" s="36">
        <v>0</v>
      </c>
      <c r="I182" s="36">
        <f>ROUND(G182*H182,6)</f>
      </c>
      <c r="L182" s="38">
        <v>0</v>
      </c>
      <c r="M182" s="32">
        <f>ROUND(ROUND(L182,2)*ROUND(G182,3),2)</f>
      </c>
      <c r="N182" s="36" t="s">
        <v>54</v>
      </c>
      <c r="O182">
        <f>(M182*21)/100</f>
      </c>
      <c r="P182" t="s">
        <v>27</v>
      </c>
    </row>
    <row r="183" spans="1:5" ht="12.75">
      <c r="A183" s="35" t="s">
        <v>55</v>
      </c>
      <c r="E183" s="39" t="s">
        <v>56</v>
      </c>
    </row>
    <row r="184" spans="1:5" ht="12.75">
      <c r="A184" s="35" t="s">
        <v>57</v>
      </c>
      <c r="E184" s="40" t="s">
        <v>415</v>
      </c>
    </row>
    <row r="185" spans="1:5" ht="12.75">
      <c r="A185" t="s">
        <v>59</v>
      </c>
      <c r="E185" s="39" t="s">
        <v>60</v>
      </c>
    </row>
    <row r="186" spans="1:16" ht="12.75">
      <c r="A186" t="s">
        <v>49</v>
      </c>
      <c r="B186" s="34" t="s">
        <v>172</v>
      </c>
      <c r="C186" s="34" t="s">
        <v>416</v>
      </c>
      <c r="D186" s="35" t="s">
        <v>47</v>
      </c>
      <c r="E186" s="6" t="s">
        <v>417</v>
      </c>
      <c r="F186" s="36" t="s">
        <v>306</v>
      </c>
      <c r="G186" s="37">
        <v>12</v>
      </c>
      <c r="H186" s="36">
        <v>0</v>
      </c>
      <c r="I186" s="36">
        <f>ROUND(G186*H186,6)</f>
      </c>
      <c r="L186" s="38">
        <v>0</v>
      </c>
      <c r="M186" s="32">
        <f>ROUND(ROUND(L186,2)*ROUND(G186,3),2)</f>
      </c>
      <c r="N186" s="36" t="s">
        <v>54</v>
      </c>
      <c r="O186">
        <f>(M186*21)/100</f>
      </c>
      <c r="P186" t="s">
        <v>27</v>
      </c>
    </row>
    <row r="187" spans="1:5" ht="12.75">
      <c r="A187" s="35" t="s">
        <v>55</v>
      </c>
      <c r="E187" s="39" t="s">
        <v>56</v>
      </c>
    </row>
    <row r="188" spans="1:5" ht="12.75">
      <c r="A188" s="35" t="s">
        <v>57</v>
      </c>
      <c r="E188" s="40" t="s">
        <v>418</v>
      </c>
    </row>
    <row r="189" spans="1:5" ht="12.75">
      <c r="A189" t="s">
        <v>59</v>
      </c>
      <c r="E189" s="39" t="s">
        <v>60</v>
      </c>
    </row>
    <row r="190" spans="1:16" ht="12.75">
      <c r="A190" t="s">
        <v>49</v>
      </c>
      <c r="B190" s="34" t="s">
        <v>176</v>
      </c>
      <c r="C190" s="34" t="s">
        <v>419</v>
      </c>
      <c r="D190" s="35" t="s">
        <v>47</v>
      </c>
      <c r="E190" s="6" t="s">
        <v>420</v>
      </c>
      <c r="F190" s="36" t="s">
        <v>306</v>
      </c>
      <c r="G190" s="37">
        <v>130</v>
      </c>
      <c r="H190" s="36">
        <v>0</v>
      </c>
      <c r="I190" s="36">
        <f>ROUND(G190*H190,6)</f>
      </c>
      <c r="L190" s="38">
        <v>0</v>
      </c>
      <c r="M190" s="32">
        <f>ROUND(ROUND(L190,2)*ROUND(G190,3),2)</f>
      </c>
      <c r="N190" s="36" t="s">
        <v>54</v>
      </c>
      <c r="O190">
        <f>(M190*21)/100</f>
      </c>
      <c r="P190" t="s">
        <v>27</v>
      </c>
    </row>
    <row r="191" spans="1:5" ht="12.75">
      <c r="A191" s="35" t="s">
        <v>55</v>
      </c>
      <c r="E191" s="39" t="s">
        <v>56</v>
      </c>
    </row>
    <row r="192" spans="1:5" ht="12.75">
      <c r="A192" s="35" t="s">
        <v>57</v>
      </c>
      <c r="E192" s="40" t="s">
        <v>421</v>
      </c>
    </row>
    <row r="193" spans="1:5" ht="12.75">
      <c r="A193" t="s">
        <v>59</v>
      </c>
      <c r="E193" s="39" t="s">
        <v>60</v>
      </c>
    </row>
    <row r="194" spans="1:16" ht="12.75">
      <c r="A194" t="s">
        <v>49</v>
      </c>
      <c r="B194" s="34" t="s">
        <v>181</v>
      </c>
      <c r="C194" s="34" t="s">
        <v>422</v>
      </c>
      <c r="D194" s="35" t="s">
        <v>47</v>
      </c>
      <c r="E194" s="6" t="s">
        <v>423</v>
      </c>
      <c r="F194" s="36" t="s">
        <v>306</v>
      </c>
      <c r="G194" s="37">
        <v>65</v>
      </c>
      <c r="H194" s="36">
        <v>0</v>
      </c>
      <c r="I194" s="36">
        <f>ROUND(G194*H194,6)</f>
      </c>
      <c r="L194" s="38">
        <v>0</v>
      </c>
      <c r="M194" s="32">
        <f>ROUND(ROUND(L194,2)*ROUND(G194,3),2)</f>
      </c>
      <c r="N194" s="36" t="s">
        <v>54</v>
      </c>
      <c r="O194">
        <f>(M194*21)/100</f>
      </c>
      <c r="P194" t="s">
        <v>27</v>
      </c>
    </row>
    <row r="195" spans="1:5" ht="12.75">
      <c r="A195" s="35" t="s">
        <v>55</v>
      </c>
      <c r="E195" s="39" t="s">
        <v>56</v>
      </c>
    </row>
    <row r="196" spans="1:5" ht="12.75">
      <c r="A196" s="35" t="s">
        <v>57</v>
      </c>
      <c r="E196" s="40" t="s">
        <v>424</v>
      </c>
    </row>
    <row r="197" spans="1:5" ht="12.75">
      <c r="A197" t="s">
        <v>59</v>
      </c>
      <c r="E197" s="39" t="s">
        <v>60</v>
      </c>
    </row>
    <row r="198" spans="1:16" ht="12.75">
      <c r="A198" t="s">
        <v>49</v>
      </c>
      <c r="B198" s="34" t="s">
        <v>184</v>
      </c>
      <c r="C198" s="34" t="s">
        <v>425</v>
      </c>
      <c r="D198" s="35" t="s">
        <v>47</v>
      </c>
      <c r="E198" s="6" t="s">
        <v>426</v>
      </c>
      <c r="F198" s="36" t="s">
        <v>306</v>
      </c>
      <c r="G198" s="37">
        <v>65</v>
      </c>
      <c r="H198" s="36">
        <v>0</v>
      </c>
      <c r="I198" s="36">
        <f>ROUND(G198*H198,6)</f>
      </c>
      <c r="L198" s="38">
        <v>0</v>
      </c>
      <c r="M198" s="32">
        <f>ROUND(ROUND(L198,2)*ROUND(G198,3),2)</f>
      </c>
      <c r="N198" s="36" t="s">
        <v>54</v>
      </c>
      <c r="O198">
        <f>(M198*21)/100</f>
      </c>
      <c r="P198" t="s">
        <v>27</v>
      </c>
    </row>
    <row r="199" spans="1:5" ht="12.75">
      <c r="A199" s="35" t="s">
        <v>55</v>
      </c>
      <c r="E199" s="39" t="s">
        <v>56</v>
      </c>
    </row>
    <row r="200" spans="1:5" ht="12.75">
      <c r="A200" s="35" t="s">
        <v>57</v>
      </c>
      <c r="E200" s="40" t="s">
        <v>424</v>
      </c>
    </row>
    <row r="201" spans="1:5" ht="12.75">
      <c r="A201" t="s">
        <v>59</v>
      </c>
      <c r="E201" s="39" t="s">
        <v>60</v>
      </c>
    </row>
    <row r="202" spans="1:13" ht="12.75">
      <c r="A202" t="s">
        <v>46</v>
      </c>
      <c r="C202" s="31" t="s">
        <v>81</v>
      </c>
      <c r="E202" s="33" t="s">
        <v>427</v>
      </c>
      <c r="J202" s="32">
        <f>0</f>
      </c>
      <c r="K202" s="32">
        <f>0</f>
      </c>
      <c r="L202" s="32">
        <f>0+L203</f>
      </c>
      <c r="M202" s="32">
        <f>0+M203</f>
      </c>
    </row>
    <row r="203" spans="1:16" ht="12.75">
      <c r="A203" t="s">
        <v>49</v>
      </c>
      <c r="B203" s="34" t="s">
        <v>189</v>
      </c>
      <c r="C203" s="34" t="s">
        <v>428</v>
      </c>
      <c r="D203" s="35" t="s">
        <v>47</v>
      </c>
      <c r="E203" s="6" t="s">
        <v>429</v>
      </c>
      <c r="F203" s="36" t="s">
        <v>65</v>
      </c>
      <c r="G203" s="37">
        <v>2</v>
      </c>
      <c r="H203" s="36">
        <v>0</v>
      </c>
      <c r="I203" s="36">
        <f>ROUND(G203*H203,6)</f>
      </c>
      <c r="L203" s="38">
        <v>0</v>
      </c>
      <c r="M203" s="32">
        <f>ROUND(ROUND(L203,2)*ROUND(G203,3),2)</f>
      </c>
      <c r="N203" s="36" t="s">
        <v>54</v>
      </c>
      <c r="O203">
        <f>(M203*21)/100</f>
      </c>
      <c r="P203" t="s">
        <v>27</v>
      </c>
    </row>
    <row r="204" spans="1:5" ht="12.75">
      <c r="A204" s="35" t="s">
        <v>55</v>
      </c>
      <c r="E204" s="39" t="s">
        <v>56</v>
      </c>
    </row>
    <row r="205" spans="1:5" ht="12.75">
      <c r="A205" s="35" t="s">
        <v>57</v>
      </c>
      <c r="E205" s="40" t="s">
        <v>430</v>
      </c>
    </row>
    <row r="206" spans="1:5" ht="12.75">
      <c r="A206" t="s">
        <v>59</v>
      </c>
      <c r="E206" s="39" t="s">
        <v>60</v>
      </c>
    </row>
    <row r="207" spans="1:13" ht="12.75">
      <c r="A207" t="s">
        <v>46</v>
      </c>
      <c r="C207" s="31" t="s">
        <v>295</v>
      </c>
      <c r="E207" s="33" t="s">
        <v>431</v>
      </c>
      <c r="J207" s="32">
        <f>0</f>
      </c>
      <c r="K207" s="32">
        <f>0</f>
      </c>
      <c r="L207" s="32">
        <f>0+L208+L212+L216+L220+L224+L228+L232+L236+L240+L244+L248+L252+L256+L260+L264+L268+L272+L276+L280+L284+L288+L292+L296+L300</f>
      </c>
      <c r="M207" s="32">
        <f>0+M208+M212+M216+M220+M224+M228+M232+M236+M240+M244+M248+M252+M256+M260+M264+M268+M272+M276+M280+M284+M288+M292+M296+M300</f>
      </c>
    </row>
    <row r="208" spans="1:16" ht="12.75">
      <c r="A208" t="s">
        <v>49</v>
      </c>
      <c r="B208" s="34" t="s">
        <v>194</v>
      </c>
      <c r="C208" s="34" t="s">
        <v>432</v>
      </c>
      <c r="D208" s="35" t="s">
        <v>47</v>
      </c>
      <c r="E208" s="6" t="s">
        <v>433</v>
      </c>
      <c r="F208" s="36" t="s">
        <v>65</v>
      </c>
      <c r="G208" s="37">
        <v>9</v>
      </c>
      <c r="H208" s="36">
        <v>0</v>
      </c>
      <c r="I208" s="36">
        <f>ROUND(G208*H208,6)</f>
      </c>
      <c r="L208" s="38">
        <v>0</v>
      </c>
      <c r="M208" s="32">
        <f>ROUND(ROUND(L208,2)*ROUND(G208,3),2)</f>
      </c>
      <c r="N208" s="36" t="s">
        <v>54</v>
      </c>
      <c r="O208">
        <f>(M208*21)/100</f>
      </c>
      <c r="P208" t="s">
        <v>27</v>
      </c>
    </row>
    <row r="209" spans="1:5" ht="12.75">
      <c r="A209" s="35" t="s">
        <v>55</v>
      </c>
      <c r="E209" s="39" t="s">
        <v>56</v>
      </c>
    </row>
    <row r="210" spans="1:5" ht="25.5">
      <c r="A210" s="35" t="s">
        <v>57</v>
      </c>
      <c r="E210" s="40" t="s">
        <v>434</v>
      </c>
    </row>
    <row r="211" spans="1:5" ht="12.75">
      <c r="A211" t="s">
        <v>59</v>
      </c>
      <c r="E211" s="39" t="s">
        <v>51</v>
      </c>
    </row>
    <row r="212" spans="1:16" ht="12.75">
      <c r="A212" t="s">
        <v>49</v>
      </c>
      <c r="B212" s="34" t="s">
        <v>198</v>
      </c>
      <c r="C212" s="34" t="s">
        <v>435</v>
      </c>
      <c r="D212" s="35" t="s">
        <v>47</v>
      </c>
      <c r="E212" s="6" t="s">
        <v>436</v>
      </c>
      <c r="F212" s="36" t="s">
        <v>65</v>
      </c>
      <c r="G212" s="37">
        <v>5</v>
      </c>
      <c r="H212" s="36">
        <v>0</v>
      </c>
      <c r="I212" s="36">
        <f>ROUND(G212*H212,6)</f>
      </c>
      <c r="L212" s="38">
        <v>0</v>
      </c>
      <c r="M212" s="32">
        <f>ROUND(ROUND(L212,2)*ROUND(G212,3),2)</f>
      </c>
      <c r="N212" s="36" t="s">
        <v>54</v>
      </c>
      <c r="O212">
        <f>(M212*21)/100</f>
      </c>
      <c r="P212" t="s">
        <v>27</v>
      </c>
    </row>
    <row r="213" spans="1:5" ht="12.75">
      <c r="A213" s="35" t="s">
        <v>55</v>
      </c>
      <c r="E213" s="39" t="s">
        <v>56</v>
      </c>
    </row>
    <row r="214" spans="1:5" ht="12.75">
      <c r="A214" s="35" t="s">
        <v>57</v>
      </c>
      <c r="E214" s="40" t="s">
        <v>437</v>
      </c>
    </row>
    <row r="215" spans="1:5" ht="12.75">
      <c r="A215" t="s">
        <v>59</v>
      </c>
      <c r="E215" s="39" t="s">
        <v>60</v>
      </c>
    </row>
    <row r="216" spans="1:16" ht="25.5">
      <c r="A216" t="s">
        <v>49</v>
      </c>
      <c r="B216" s="34" t="s">
        <v>201</v>
      </c>
      <c r="C216" s="34" t="s">
        <v>438</v>
      </c>
      <c r="D216" s="35" t="s">
        <v>47</v>
      </c>
      <c r="E216" s="6" t="s">
        <v>439</v>
      </c>
      <c r="F216" s="36" t="s">
        <v>306</v>
      </c>
      <c r="G216" s="37">
        <v>50</v>
      </c>
      <c r="H216" s="36">
        <v>0</v>
      </c>
      <c r="I216" s="36">
        <f>ROUND(G216*H216,6)</f>
      </c>
      <c r="L216" s="38">
        <v>0</v>
      </c>
      <c r="M216" s="32">
        <f>ROUND(ROUND(L216,2)*ROUND(G216,3),2)</f>
      </c>
      <c r="N216" s="36" t="s">
        <v>54</v>
      </c>
      <c r="O216">
        <f>(M216*21)/100</f>
      </c>
      <c r="P216" t="s">
        <v>27</v>
      </c>
    </row>
    <row r="217" spans="1:5" ht="12.75">
      <c r="A217" s="35" t="s">
        <v>55</v>
      </c>
      <c r="E217" s="39" t="s">
        <v>56</v>
      </c>
    </row>
    <row r="218" spans="1:5" ht="12.75">
      <c r="A218" s="35" t="s">
        <v>57</v>
      </c>
      <c r="E218" s="40" t="s">
        <v>440</v>
      </c>
    </row>
    <row r="219" spans="1:5" ht="12.75">
      <c r="A219" t="s">
        <v>59</v>
      </c>
      <c r="E219" s="39" t="s">
        <v>60</v>
      </c>
    </row>
    <row r="220" spans="1:16" ht="12.75">
      <c r="A220" t="s">
        <v>49</v>
      </c>
      <c r="B220" s="34" t="s">
        <v>204</v>
      </c>
      <c r="C220" s="34" t="s">
        <v>441</v>
      </c>
      <c r="D220" s="35" t="s">
        <v>47</v>
      </c>
      <c r="E220" s="6" t="s">
        <v>442</v>
      </c>
      <c r="F220" s="36" t="s">
        <v>192</v>
      </c>
      <c r="G220" s="37">
        <v>10</v>
      </c>
      <c r="H220" s="36">
        <v>0</v>
      </c>
      <c r="I220" s="36">
        <f>ROUND(G220*H220,6)</f>
      </c>
      <c r="L220" s="38">
        <v>0</v>
      </c>
      <c r="M220" s="32">
        <f>ROUND(ROUND(L220,2)*ROUND(G220,3),2)</f>
      </c>
      <c r="N220" s="36" t="s">
        <v>54</v>
      </c>
      <c r="O220">
        <f>(M220*21)/100</f>
      </c>
      <c r="P220" t="s">
        <v>27</v>
      </c>
    </row>
    <row r="221" spans="1:5" ht="12.75">
      <c r="A221" s="35" t="s">
        <v>55</v>
      </c>
      <c r="E221" s="39" t="s">
        <v>443</v>
      </c>
    </row>
    <row r="222" spans="1:5" ht="12.75">
      <c r="A222" s="35" t="s">
        <v>57</v>
      </c>
      <c r="E222" s="40" t="s">
        <v>444</v>
      </c>
    </row>
    <row r="223" spans="1:5" ht="12.75">
      <c r="A223" t="s">
        <v>59</v>
      </c>
      <c r="E223" s="39" t="s">
        <v>60</v>
      </c>
    </row>
    <row r="224" spans="1:16" ht="12.75">
      <c r="A224" t="s">
        <v>49</v>
      </c>
      <c r="B224" s="34" t="s">
        <v>207</v>
      </c>
      <c r="C224" s="34" t="s">
        <v>445</v>
      </c>
      <c r="D224" s="35" t="s">
        <v>47</v>
      </c>
      <c r="E224" s="6" t="s">
        <v>446</v>
      </c>
      <c r="F224" s="36" t="s">
        <v>53</v>
      </c>
      <c r="G224" s="37">
        <v>13</v>
      </c>
      <c r="H224" s="36">
        <v>0</v>
      </c>
      <c r="I224" s="36">
        <f>ROUND(G224*H224,6)</f>
      </c>
      <c r="L224" s="38">
        <v>0</v>
      </c>
      <c r="M224" s="32">
        <f>ROUND(ROUND(L224,2)*ROUND(G224,3),2)</f>
      </c>
      <c r="N224" s="36" t="s">
        <v>54</v>
      </c>
      <c r="O224">
        <f>(M224*21)/100</f>
      </c>
      <c r="P224" t="s">
        <v>27</v>
      </c>
    </row>
    <row r="225" spans="1:5" ht="12.75">
      <c r="A225" s="35" t="s">
        <v>55</v>
      </c>
      <c r="E225" s="39" t="s">
        <v>56</v>
      </c>
    </row>
    <row r="226" spans="1:5" ht="12.75">
      <c r="A226" s="35" t="s">
        <v>57</v>
      </c>
      <c r="E226" s="40" t="s">
        <v>447</v>
      </c>
    </row>
    <row r="227" spans="1:5" ht="12.75">
      <c r="A227" t="s">
        <v>59</v>
      </c>
      <c r="E227" s="39" t="s">
        <v>60</v>
      </c>
    </row>
    <row r="228" spans="1:16" ht="12.75">
      <c r="A228" t="s">
        <v>49</v>
      </c>
      <c r="B228" s="34" t="s">
        <v>210</v>
      </c>
      <c r="C228" s="34" t="s">
        <v>448</v>
      </c>
      <c r="D228" s="35" t="s">
        <v>47</v>
      </c>
      <c r="E228" s="6" t="s">
        <v>449</v>
      </c>
      <c r="F228" s="36" t="s">
        <v>306</v>
      </c>
      <c r="G228" s="37">
        <v>22.26</v>
      </c>
      <c r="H228" s="36">
        <v>0</v>
      </c>
      <c r="I228" s="36">
        <f>ROUND(G228*H228,6)</f>
      </c>
      <c r="L228" s="38">
        <v>0</v>
      </c>
      <c r="M228" s="32">
        <f>ROUND(ROUND(L228,2)*ROUND(G228,3),2)</f>
      </c>
      <c r="N228" s="36" t="s">
        <v>54</v>
      </c>
      <c r="O228">
        <f>(M228*21)/100</f>
      </c>
      <c r="P228" t="s">
        <v>27</v>
      </c>
    </row>
    <row r="229" spans="1:5" ht="12.75">
      <c r="A229" s="35" t="s">
        <v>55</v>
      </c>
      <c r="E229" s="39" t="s">
        <v>450</v>
      </c>
    </row>
    <row r="230" spans="1:5" ht="12.75">
      <c r="A230" s="35" t="s">
        <v>57</v>
      </c>
      <c r="E230" s="40" t="s">
        <v>451</v>
      </c>
    </row>
    <row r="231" spans="1:5" ht="12.75">
      <c r="A231" t="s">
        <v>59</v>
      </c>
      <c r="E231" s="39" t="s">
        <v>60</v>
      </c>
    </row>
    <row r="232" spans="1:16" ht="12.75">
      <c r="A232" t="s">
        <v>49</v>
      </c>
      <c r="B232" s="34" t="s">
        <v>213</v>
      </c>
      <c r="C232" s="34" t="s">
        <v>452</v>
      </c>
      <c r="D232" s="35" t="s">
        <v>47</v>
      </c>
      <c r="E232" s="6" t="s">
        <v>453</v>
      </c>
      <c r="F232" s="36" t="s">
        <v>53</v>
      </c>
      <c r="G232" s="37">
        <v>12</v>
      </c>
      <c r="H232" s="36">
        <v>0</v>
      </c>
      <c r="I232" s="36">
        <f>ROUND(G232*H232,6)</f>
      </c>
      <c r="L232" s="38">
        <v>0</v>
      </c>
      <c r="M232" s="32">
        <f>ROUND(ROUND(L232,2)*ROUND(G232,3),2)</f>
      </c>
      <c r="N232" s="36" t="s">
        <v>54</v>
      </c>
      <c r="O232">
        <f>(M232*21)/100</f>
      </c>
      <c r="P232" t="s">
        <v>27</v>
      </c>
    </row>
    <row r="233" spans="1:5" ht="12.75">
      <c r="A233" s="35" t="s">
        <v>55</v>
      </c>
      <c r="E233" s="39" t="s">
        <v>454</v>
      </c>
    </row>
    <row r="234" spans="1:5" ht="12.75">
      <c r="A234" s="35" t="s">
        <v>57</v>
      </c>
      <c r="E234" s="40" t="s">
        <v>455</v>
      </c>
    </row>
    <row r="235" spans="1:5" ht="12.75">
      <c r="A235" t="s">
        <v>59</v>
      </c>
      <c r="E235" s="39" t="s">
        <v>60</v>
      </c>
    </row>
    <row r="236" spans="1:16" ht="12.75">
      <c r="A236" t="s">
        <v>49</v>
      </c>
      <c r="B236" s="34" t="s">
        <v>220</v>
      </c>
      <c r="C236" s="34" t="s">
        <v>456</v>
      </c>
      <c r="D236" s="35" t="s">
        <v>47</v>
      </c>
      <c r="E236" s="6" t="s">
        <v>457</v>
      </c>
      <c r="F236" s="36" t="s">
        <v>53</v>
      </c>
      <c r="G236" s="37">
        <v>10</v>
      </c>
      <c r="H236" s="36">
        <v>0</v>
      </c>
      <c r="I236" s="36">
        <f>ROUND(G236*H236,6)</f>
      </c>
      <c r="L236" s="38">
        <v>0</v>
      </c>
      <c r="M236" s="32">
        <f>ROUND(ROUND(L236,2)*ROUND(G236,3),2)</f>
      </c>
      <c r="N236" s="36" t="s">
        <v>54</v>
      </c>
      <c r="O236">
        <f>(M236*21)/100</f>
      </c>
      <c r="P236" t="s">
        <v>27</v>
      </c>
    </row>
    <row r="237" spans="1:5" ht="12.75">
      <c r="A237" s="35" t="s">
        <v>55</v>
      </c>
      <c r="E237" s="39" t="s">
        <v>56</v>
      </c>
    </row>
    <row r="238" spans="1:5" ht="12.75">
      <c r="A238" s="35" t="s">
        <v>57</v>
      </c>
      <c r="E238" s="40" t="s">
        <v>458</v>
      </c>
    </row>
    <row r="239" spans="1:5" ht="12.75">
      <c r="A239" t="s">
        <v>59</v>
      </c>
      <c r="E239" s="39" t="s">
        <v>60</v>
      </c>
    </row>
    <row r="240" spans="1:16" ht="12.75">
      <c r="A240" t="s">
        <v>49</v>
      </c>
      <c r="B240" s="34" t="s">
        <v>223</v>
      </c>
      <c r="C240" s="34" t="s">
        <v>459</v>
      </c>
      <c r="D240" s="35" t="s">
        <v>47</v>
      </c>
      <c r="E240" s="6" t="s">
        <v>460</v>
      </c>
      <c r="F240" s="36" t="s">
        <v>65</v>
      </c>
      <c r="G240" s="37">
        <v>7</v>
      </c>
      <c r="H240" s="36">
        <v>0</v>
      </c>
      <c r="I240" s="36">
        <f>ROUND(G240*H240,6)</f>
      </c>
      <c r="L240" s="38">
        <v>0</v>
      </c>
      <c r="M240" s="32">
        <f>ROUND(ROUND(L240,2)*ROUND(G240,3),2)</f>
      </c>
      <c r="N240" s="36" t="s">
        <v>54</v>
      </c>
      <c r="O240">
        <f>(M240*21)/100</f>
      </c>
      <c r="P240" t="s">
        <v>27</v>
      </c>
    </row>
    <row r="241" spans="1:5" ht="12.75">
      <c r="A241" s="35" t="s">
        <v>55</v>
      </c>
      <c r="E241" s="39" t="s">
        <v>56</v>
      </c>
    </row>
    <row r="242" spans="1:5" ht="25.5">
      <c r="A242" s="35" t="s">
        <v>57</v>
      </c>
      <c r="E242" s="40" t="s">
        <v>461</v>
      </c>
    </row>
    <row r="243" spans="1:5" ht="12.75">
      <c r="A243" t="s">
        <v>59</v>
      </c>
      <c r="E243" s="39" t="s">
        <v>60</v>
      </c>
    </row>
    <row r="244" spans="1:16" ht="12.75">
      <c r="A244" t="s">
        <v>49</v>
      </c>
      <c r="B244" s="34" t="s">
        <v>226</v>
      </c>
      <c r="C244" s="34" t="s">
        <v>462</v>
      </c>
      <c r="D244" s="35" t="s">
        <v>47</v>
      </c>
      <c r="E244" s="6" t="s">
        <v>463</v>
      </c>
      <c r="F244" s="36" t="s">
        <v>306</v>
      </c>
      <c r="G244" s="37">
        <v>177.222</v>
      </c>
      <c r="H244" s="36">
        <v>0</v>
      </c>
      <c r="I244" s="36">
        <f>ROUND(G244*H244,6)</f>
      </c>
      <c r="L244" s="38">
        <v>0</v>
      </c>
      <c r="M244" s="32">
        <f>ROUND(ROUND(L244,2)*ROUND(G244,3),2)</f>
      </c>
      <c r="N244" s="36" t="s">
        <v>464</v>
      </c>
      <c r="O244">
        <f>(M244*21)/100</f>
      </c>
      <c r="P244" t="s">
        <v>27</v>
      </c>
    </row>
    <row r="245" spans="1:5" ht="12.75">
      <c r="A245" s="35" t="s">
        <v>55</v>
      </c>
      <c r="E245" s="39" t="s">
        <v>56</v>
      </c>
    </row>
    <row r="246" spans="1:5" ht="12.75">
      <c r="A246" s="35" t="s">
        <v>57</v>
      </c>
      <c r="E246" s="40" t="s">
        <v>465</v>
      </c>
    </row>
    <row r="247" spans="1:5" ht="25.5">
      <c r="A247" t="s">
        <v>59</v>
      </c>
      <c r="E247" s="39" t="s">
        <v>466</v>
      </c>
    </row>
    <row r="248" spans="1:16" ht="12.75">
      <c r="A248" t="s">
        <v>49</v>
      </c>
      <c r="B248" s="34" t="s">
        <v>467</v>
      </c>
      <c r="C248" s="34" t="s">
        <v>468</v>
      </c>
      <c r="D248" s="35" t="s">
        <v>47</v>
      </c>
      <c r="E248" s="6" t="s">
        <v>469</v>
      </c>
      <c r="F248" s="36" t="s">
        <v>306</v>
      </c>
      <c r="G248" s="37">
        <v>32.1</v>
      </c>
      <c r="H248" s="36">
        <v>0</v>
      </c>
      <c r="I248" s="36">
        <f>ROUND(G248*H248,6)</f>
      </c>
      <c r="L248" s="38">
        <v>0</v>
      </c>
      <c r="M248" s="32">
        <f>ROUND(ROUND(L248,2)*ROUND(G248,3),2)</f>
      </c>
      <c r="N248" s="36" t="s">
        <v>464</v>
      </c>
      <c r="O248">
        <f>(M248*21)/100</f>
      </c>
      <c r="P248" t="s">
        <v>27</v>
      </c>
    </row>
    <row r="249" spans="1:5" ht="12.75">
      <c r="A249" s="35" t="s">
        <v>55</v>
      </c>
      <c r="E249" s="39" t="s">
        <v>56</v>
      </c>
    </row>
    <row r="250" spans="1:5" ht="12.75">
      <c r="A250" s="35" t="s">
        <v>57</v>
      </c>
      <c r="E250" s="40" t="s">
        <v>470</v>
      </c>
    </row>
    <row r="251" spans="1:5" ht="25.5">
      <c r="A251" t="s">
        <v>59</v>
      </c>
      <c r="E251" s="39" t="s">
        <v>466</v>
      </c>
    </row>
    <row r="252" spans="1:16" ht="12.75">
      <c r="A252" t="s">
        <v>49</v>
      </c>
      <c r="B252" s="34" t="s">
        <v>471</v>
      </c>
      <c r="C252" s="34" t="s">
        <v>472</v>
      </c>
      <c r="D252" s="35" t="s">
        <v>47</v>
      </c>
      <c r="E252" s="6" t="s">
        <v>473</v>
      </c>
      <c r="F252" s="36" t="s">
        <v>53</v>
      </c>
      <c r="G252" s="37">
        <v>13</v>
      </c>
      <c r="H252" s="36">
        <v>0</v>
      </c>
      <c r="I252" s="36">
        <f>ROUND(G252*H252,6)</f>
      </c>
      <c r="L252" s="38">
        <v>0</v>
      </c>
      <c r="M252" s="32">
        <f>ROUND(ROUND(L252,2)*ROUND(G252,3),2)</f>
      </c>
      <c r="N252" s="36" t="s">
        <v>54</v>
      </c>
      <c r="O252">
        <f>(M252*21)/100</f>
      </c>
      <c r="P252" t="s">
        <v>27</v>
      </c>
    </row>
    <row r="253" spans="1:5" ht="12.75">
      <c r="A253" s="35" t="s">
        <v>55</v>
      </c>
      <c r="E253" s="39" t="s">
        <v>56</v>
      </c>
    </row>
    <row r="254" spans="1:5" ht="12.75">
      <c r="A254" s="35" t="s">
        <v>57</v>
      </c>
      <c r="E254" s="40" t="s">
        <v>474</v>
      </c>
    </row>
    <row r="255" spans="1:5" ht="12.75">
      <c r="A255" t="s">
        <v>59</v>
      </c>
      <c r="E255" s="39" t="s">
        <v>60</v>
      </c>
    </row>
    <row r="256" spans="1:16" ht="12.75">
      <c r="A256" t="s">
        <v>49</v>
      </c>
      <c r="B256" s="34" t="s">
        <v>475</v>
      </c>
      <c r="C256" s="34" t="s">
        <v>476</v>
      </c>
      <c r="D256" s="35" t="s">
        <v>47</v>
      </c>
      <c r="E256" s="6" t="s">
        <v>477</v>
      </c>
      <c r="F256" s="36" t="s">
        <v>192</v>
      </c>
      <c r="G256" s="37">
        <v>45.903</v>
      </c>
      <c r="H256" s="36">
        <v>0</v>
      </c>
      <c r="I256" s="36">
        <f>ROUND(G256*H256,6)</f>
      </c>
      <c r="L256" s="38">
        <v>0</v>
      </c>
      <c r="M256" s="32">
        <f>ROUND(ROUND(L256,2)*ROUND(G256,3),2)</f>
      </c>
      <c r="N256" s="36" t="s">
        <v>54</v>
      </c>
      <c r="O256">
        <f>(M256*21)/100</f>
      </c>
      <c r="P256" t="s">
        <v>27</v>
      </c>
    </row>
    <row r="257" spans="1:5" ht="12.75">
      <c r="A257" s="35" t="s">
        <v>55</v>
      </c>
      <c r="E257" s="39" t="s">
        <v>56</v>
      </c>
    </row>
    <row r="258" spans="1:5" ht="12.75">
      <c r="A258" s="35" t="s">
        <v>57</v>
      </c>
      <c r="E258" s="40" t="s">
        <v>478</v>
      </c>
    </row>
    <row r="259" spans="1:5" ht="12.75">
      <c r="A259" t="s">
        <v>59</v>
      </c>
      <c r="E259" s="39" t="s">
        <v>60</v>
      </c>
    </row>
    <row r="260" spans="1:16" ht="12.75">
      <c r="A260" t="s">
        <v>49</v>
      </c>
      <c r="B260" s="34" t="s">
        <v>479</v>
      </c>
      <c r="C260" s="34" t="s">
        <v>480</v>
      </c>
      <c r="D260" s="35" t="s">
        <v>47</v>
      </c>
      <c r="E260" s="6" t="s">
        <v>481</v>
      </c>
      <c r="F260" s="36" t="s">
        <v>324</v>
      </c>
      <c r="G260" s="37">
        <v>918.06</v>
      </c>
      <c r="H260" s="36">
        <v>0</v>
      </c>
      <c r="I260" s="36">
        <f>ROUND(G260*H260,6)</f>
      </c>
      <c r="L260" s="38">
        <v>0</v>
      </c>
      <c r="M260" s="32">
        <f>ROUND(ROUND(L260,2)*ROUND(G260,3),2)</f>
      </c>
      <c r="N260" s="36" t="s">
        <v>54</v>
      </c>
      <c r="O260">
        <f>(M260*21)/100</f>
      </c>
      <c r="P260" t="s">
        <v>27</v>
      </c>
    </row>
    <row r="261" spans="1:5" ht="12.75">
      <c r="A261" s="35" t="s">
        <v>55</v>
      </c>
      <c r="E261" s="39" t="s">
        <v>56</v>
      </c>
    </row>
    <row r="262" spans="1:5" ht="12.75">
      <c r="A262" s="35" t="s">
        <v>57</v>
      </c>
      <c r="E262" s="40" t="s">
        <v>482</v>
      </c>
    </row>
    <row r="263" spans="1:5" ht="12.75">
      <c r="A263" t="s">
        <v>59</v>
      </c>
      <c r="E263" s="39" t="s">
        <v>60</v>
      </c>
    </row>
    <row r="264" spans="1:16" ht="12.75">
      <c r="A264" t="s">
        <v>49</v>
      </c>
      <c r="B264" s="34" t="s">
        <v>483</v>
      </c>
      <c r="C264" s="34" t="s">
        <v>484</v>
      </c>
      <c r="D264" s="35" t="s">
        <v>47</v>
      </c>
      <c r="E264" s="6" t="s">
        <v>485</v>
      </c>
      <c r="F264" s="36" t="s">
        <v>53</v>
      </c>
      <c r="G264" s="37">
        <v>19</v>
      </c>
      <c r="H264" s="36">
        <v>0</v>
      </c>
      <c r="I264" s="36">
        <f>ROUND(G264*H264,6)</f>
      </c>
      <c r="L264" s="38">
        <v>0</v>
      </c>
      <c r="M264" s="32">
        <f>ROUND(ROUND(L264,2)*ROUND(G264,3),2)</f>
      </c>
      <c r="N264" s="36" t="s">
        <v>54</v>
      </c>
      <c r="O264">
        <f>(M264*21)/100</f>
      </c>
      <c r="P264" t="s">
        <v>27</v>
      </c>
    </row>
    <row r="265" spans="1:5" ht="12.75">
      <c r="A265" s="35" t="s">
        <v>55</v>
      </c>
      <c r="E265" s="39" t="s">
        <v>56</v>
      </c>
    </row>
    <row r="266" spans="1:5" ht="12.75">
      <c r="A266" s="35" t="s">
        <v>57</v>
      </c>
      <c r="E266" s="40" t="s">
        <v>486</v>
      </c>
    </row>
    <row r="267" spans="1:5" ht="12.75">
      <c r="A267" t="s">
        <v>59</v>
      </c>
      <c r="E267" s="39" t="s">
        <v>60</v>
      </c>
    </row>
    <row r="268" spans="1:16" ht="12.75">
      <c r="A268" t="s">
        <v>49</v>
      </c>
      <c r="B268" s="34" t="s">
        <v>487</v>
      </c>
      <c r="C268" s="34" t="s">
        <v>488</v>
      </c>
      <c r="D268" s="35" t="s">
        <v>47</v>
      </c>
      <c r="E268" s="6" t="s">
        <v>489</v>
      </c>
      <c r="F268" s="36" t="s">
        <v>53</v>
      </c>
      <c r="G268" s="37">
        <v>6</v>
      </c>
      <c r="H268" s="36">
        <v>0</v>
      </c>
      <c r="I268" s="36">
        <f>ROUND(G268*H268,6)</f>
      </c>
      <c r="L268" s="38">
        <v>0</v>
      </c>
      <c r="M268" s="32">
        <f>ROUND(ROUND(L268,2)*ROUND(G268,3),2)</f>
      </c>
      <c r="N268" s="36" t="s">
        <v>54</v>
      </c>
      <c r="O268">
        <f>(M268*21)/100</f>
      </c>
      <c r="P268" t="s">
        <v>27</v>
      </c>
    </row>
    <row r="269" spans="1:5" ht="12.75">
      <c r="A269" s="35" t="s">
        <v>55</v>
      </c>
      <c r="E269" s="39" t="s">
        <v>56</v>
      </c>
    </row>
    <row r="270" spans="1:5" ht="12.75">
      <c r="A270" s="35" t="s">
        <v>57</v>
      </c>
      <c r="E270" s="40" t="s">
        <v>490</v>
      </c>
    </row>
    <row r="271" spans="1:5" ht="12.75">
      <c r="A271" t="s">
        <v>59</v>
      </c>
      <c r="E271" s="39" t="s">
        <v>60</v>
      </c>
    </row>
    <row r="272" spans="1:16" ht="25.5">
      <c r="A272" t="s">
        <v>49</v>
      </c>
      <c r="B272" s="34" t="s">
        <v>491</v>
      </c>
      <c r="C272" s="34" t="s">
        <v>492</v>
      </c>
      <c r="D272" s="35" t="s">
        <v>47</v>
      </c>
      <c r="E272" s="6" t="s">
        <v>493</v>
      </c>
      <c r="F272" s="36" t="s">
        <v>494</v>
      </c>
      <c r="G272" s="37">
        <v>37.566</v>
      </c>
      <c r="H272" s="36">
        <v>0</v>
      </c>
      <c r="I272" s="36">
        <f>ROUND(G272*H272,6)</f>
      </c>
      <c r="L272" s="38">
        <v>0</v>
      </c>
      <c r="M272" s="32">
        <f>ROUND(ROUND(L272,2)*ROUND(G272,3),2)</f>
      </c>
      <c r="N272" s="36" t="s">
        <v>54</v>
      </c>
      <c r="O272">
        <f>(M272*21)/100</f>
      </c>
      <c r="P272" t="s">
        <v>27</v>
      </c>
    </row>
    <row r="273" spans="1:5" ht="12.75">
      <c r="A273" s="35" t="s">
        <v>55</v>
      </c>
      <c r="E273" s="39" t="s">
        <v>56</v>
      </c>
    </row>
    <row r="274" spans="1:5" ht="12.75">
      <c r="A274" s="35" t="s">
        <v>57</v>
      </c>
      <c r="E274" s="40" t="s">
        <v>495</v>
      </c>
    </row>
    <row r="275" spans="1:5" ht="12.75">
      <c r="A275" t="s">
        <v>59</v>
      </c>
      <c r="E275" s="39" t="s">
        <v>60</v>
      </c>
    </row>
    <row r="276" spans="1:16" ht="25.5">
      <c r="A276" t="s">
        <v>49</v>
      </c>
      <c r="B276" s="34" t="s">
        <v>496</v>
      </c>
      <c r="C276" s="34" t="s">
        <v>497</v>
      </c>
      <c r="D276" s="35" t="s">
        <v>47</v>
      </c>
      <c r="E276" s="6" t="s">
        <v>498</v>
      </c>
      <c r="F276" s="36" t="s">
        <v>494</v>
      </c>
      <c r="G276" s="37">
        <v>11.863</v>
      </c>
      <c r="H276" s="36">
        <v>0</v>
      </c>
      <c r="I276" s="36">
        <f>ROUND(G276*H276,6)</f>
      </c>
      <c r="L276" s="38">
        <v>0</v>
      </c>
      <c r="M276" s="32">
        <f>ROUND(ROUND(L276,2)*ROUND(G276,3),2)</f>
      </c>
      <c r="N276" s="36" t="s">
        <v>54</v>
      </c>
      <c r="O276">
        <f>(M276*21)/100</f>
      </c>
      <c r="P276" t="s">
        <v>27</v>
      </c>
    </row>
    <row r="277" spans="1:5" ht="12.75">
      <c r="A277" s="35" t="s">
        <v>55</v>
      </c>
      <c r="E277" s="39" t="s">
        <v>56</v>
      </c>
    </row>
    <row r="278" spans="1:5" ht="12.75">
      <c r="A278" s="35" t="s">
        <v>57</v>
      </c>
      <c r="E278" s="40" t="s">
        <v>499</v>
      </c>
    </row>
    <row r="279" spans="1:5" ht="12.75">
      <c r="A279" t="s">
        <v>59</v>
      </c>
      <c r="E279" s="39" t="s">
        <v>60</v>
      </c>
    </row>
    <row r="280" spans="1:16" ht="12.75">
      <c r="A280" t="s">
        <v>49</v>
      </c>
      <c r="B280" s="34" t="s">
        <v>500</v>
      </c>
      <c r="C280" s="34" t="s">
        <v>501</v>
      </c>
      <c r="D280" s="35" t="s">
        <v>47</v>
      </c>
      <c r="E280" s="6" t="s">
        <v>502</v>
      </c>
      <c r="F280" s="36" t="s">
        <v>306</v>
      </c>
      <c r="G280" s="37">
        <v>20</v>
      </c>
      <c r="H280" s="36">
        <v>0</v>
      </c>
      <c r="I280" s="36">
        <f>ROUND(G280*H280,6)</f>
      </c>
      <c r="L280" s="38">
        <v>0</v>
      </c>
      <c r="M280" s="32">
        <f>ROUND(ROUND(L280,2)*ROUND(G280,3),2)</f>
      </c>
      <c r="N280" s="36" t="s">
        <v>54</v>
      </c>
      <c r="O280">
        <f>(M280*21)/100</f>
      </c>
      <c r="P280" t="s">
        <v>27</v>
      </c>
    </row>
    <row r="281" spans="1:5" ht="12.75">
      <c r="A281" s="35" t="s">
        <v>55</v>
      </c>
      <c r="E281" s="39" t="s">
        <v>56</v>
      </c>
    </row>
    <row r="282" spans="1:5" ht="12.75">
      <c r="A282" s="35" t="s">
        <v>57</v>
      </c>
      <c r="E282" s="40" t="s">
        <v>503</v>
      </c>
    </row>
    <row r="283" spans="1:5" ht="12.75">
      <c r="A283" t="s">
        <v>59</v>
      </c>
      <c r="E283" s="39" t="s">
        <v>60</v>
      </c>
    </row>
    <row r="284" spans="1:16" ht="25.5">
      <c r="A284" t="s">
        <v>49</v>
      </c>
      <c r="B284" s="34" t="s">
        <v>504</v>
      </c>
      <c r="C284" s="34" t="s">
        <v>505</v>
      </c>
      <c r="D284" s="35" t="s">
        <v>47</v>
      </c>
      <c r="E284" s="6" t="s">
        <v>506</v>
      </c>
      <c r="F284" s="36" t="s">
        <v>494</v>
      </c>
      <c r="G284" s="37">
        <v>200</v>
      </c>
      <c r="H284" s="36">
        <v>0</v>
      </c>
      <c r="I284" s="36">
        <f>ROUND(G284*H284,6)</f>
      </c>
      <c r="L284" s="38">
        <v>0</v>
      </c>
      <c r="M284" s="32">
        <f>ROUND(ROUND(L284,2)*ROUND(G284,3),2)</f>
      </c>
      <c r="N284" s="36" t="s">
        <v>54</v>
      </c>
      <c r="O284">
        <f>(M284*21)/100</f>
      </c>
      <c r="P284" t="s">
        <v>27</v>
      </c>
    </row>
    <row r="285" spans="1:5" ht="12.75">
      <c r="A285" s="35" t="s">
        <v>55</v>
      </c>
      <c r="E285" s="39" t="s">
        <v>56</v>
      </c>
    </row>
    <row r="286" spans="1:5" ht="12.75">
      <c r="A286" s="35" t="s">
        <v>57</v>
      </c>
      <c r="E286" s="40" t="s">
        <v>507</v>
      </c>
    </row>
    <row r="287" spans="1:5" ht="12.75">
      <c r="A287" t="s">
        <v>59</v>
      </c>
      <c r="E287" s="39" t="s">
        <v>60</v>
      </c>
    </row>
    <row r="288" spans="1:16" ht="12.75">
      <c r="A288" t="s">
        <v>49</v>
      </c>
      <c r="B288" s="34" t="s">
        <v>508</v>
      </c>
      <c r="C288" s="34" t="s">
        <v>509</v>
      </c>
      <c r="D288" s="35" t="s">
        <v>47</v>
      </c>
      <c r="E288" s="6" t="s">
        <v>510</v>
      </c>
      <c r="F288" s="36" t="s">
        <v>65</v>
      </c>
      <c r="G288" s="37">
        <v>7</v>
      </c>
      <c r="H288" s="36">
        <v>0</v>
      </c>
      <c r="I288" s="36">
        <f>ROUND(G288*H288,6)</f>
      </c>
      <c r="L288" s="38">
        <v>0</v>
      </c>
      <c r="M288" s="32">
        <f>ROUND(ROUND(L288,2)*ROUND(G288,3),2)</f>
      </c>
      <c r="N288" s="36" t="s">
        <v>54</v>
      </c>
      <c r="O288">
        <f>(M288*21)/100</f>
      </c>
      <c r="P288" t="s">
        <v>27</v>
      </c>
    </row>
    <row r="289" spans="1:5" ht="12.75">
      <c r="A289" s="35" t="s">
        <v>55</v>
      </c>
      <c r="E289" s="39" t="s">
        <v>56</v>
      </c>
    </row>
    <row r="290" spans="1:5" ht="12.75">
      <c r="A290" s="35" t="s">
        <v>57</v>
      </c>
      <c r="E290" s="40" t="s">
        <v>511</v>
      </c>
    </row>
    <row r="291" spans="1:5" ht="12.75">
      <c r="A291" t="s">
        <v>59</v>
      </c>
      <c r="E291" s="39" t="s">
        <v>60</v>
      </c>
    </row>
    <row r="292" spans="1:16" ht="12.75">
      <c r="A292" t="s">
        <v>49</v>
      </c>
      <c r="B292" s="34" t="s">
        <v>512</v>
      </c>
      <c r="C292" s="34" t="s">
        <v>513</v>
      </c>
      <c r="D292" s="35" t="s">
        <v>47</v>
      </c>
      <c r="E292" s="6" t="s">
        <v>514</v>
      </c>
      <c r="F292" s="36" t="s">
        <v>494</v>
      </c>
      <c r="G292" s="37">
        <v>8.68</v>
      </c>
      <c r="H292" s="36">
        <v>0</v>
      </c>
      <c r="I292" s="36">
        <f>ROUND(G292*H292,6)</f>
      </c>
      <c r="L292" s="38">
        <v>0</v>
      </c>
      <c r="M292" s="32">
        <f>ROUND(ROUND(L292,2)*ROUND(G292,3),2)</f>
      </c>
      <c r="N292" s="36" t="s">
        <v>54</v>
      </c>
      <c r="O292">
        <f>(M292*21)/100</f>
      </c>
      <c r="P292" t="s">
        <v>27</v>
      </c>
    </row>
    <row r="293" spans="1:5" ht="12.75">
      <c r="A293" s="35" t="s">
        <v>55</v>
      </c>
      <c r="E293" s="39" t="s">
        <v>56</v>
      </c>
    </row>
    <row r="294" spans="1:5" ht="12.75">
      <c r="A294" s="35" t="s">
        <v>57</v>
      </c>
      <c r="E294" s="40" t="s">
        <v>515</v>
      </c>
    </row>
    <row r="295" spans="1:5" ht="12.75">
      <c r="A295" t="s">
        <v>59</v>
      </c>
      <c r="E295" s="39" t="s">
        <v>60</v>
      </c>
    </row>
    <row r="296" spans="1:16" ht="12.75">
      <c r="A296" t="s">
        <v>49</v>
      </c>
      <c r="B296" s="34" t="s">
        <v>516</v>
      </c>
      <c r="C296" s="34" t="s">
        <v>517</v>
      </c>
      <c r="D296" s="35" t="s">
        <v>47</v>
      </c>
      <c r="E296" s="6" t="s">
        <v>518</v>
      </c>
      <c r="F296" s="36" t="s">
        <v>192</v>
      </c>
      <c r="G296" s="37">
        <v>12</v>
      </c>
      <c r="H296" s="36">
        <v>0</v>
      </c>
      <c r="I296" s="36">
        <f>ROUND(G296*H296,6)</f>
      </c>
      <c r="L296" s="38">
        <v>0</v>
      </c>
      <c r="M296" s="32">
        <f>ROUND(ROUND(L296,2)*ROUND(G296,3),2)</f>
      </c>
      <c r="N296" s="36" t="s">
        <v>54</v>
      </c>
      <c r="O296">
        <f>(M296*21)/100</f>
      </c>
      <c r="P296" t="s">
        <v>27</v>
      </c>
    </row>
    <row r="297" spans="1:5" ht="12.75">
      <c r="A297" s="35" t="s">
        <v>55</v>
      </c>
      <c r="E297" s="39" t="s">
        <v>519</v>
      </c>
    </row>
    <row r="298" spans="1:5" ht="12.75">
      <c r="A298" s="35" t="s">
        <v>57</v>
      </c>
      <c r="E298" s="40" t="s">
        <v>308</v>
      </c>
    </row>
    <row r="299" spans="1:5" ht="12.75">
      <c r="A299" t="s">
        <v>59</v>
      </c>
      <c r="E299" s="39" t="s">
        <v>60</v>
      </c>
    </row>
    <row r="300" spans="1:16" ht="12.75">
      <c r="A300" t="s">
        <v>49</v>
      </c>
      <c r="B300" s="34" t="s">
        <v>520</v>
      </c>
      <c r="C300" s="34" t="s">
        <v>521</v>
      </c>
      <c r="D300" s="35" t="s">
        <v>47</v>
      </c>
      <c r="E300" s="6" t="s">
        <v>522</v>
      </c>
      <c r="F300" s="36" t="s">
        <v>324</v>
      </c>
      <c r="G300" s="37">
        <v>600</v>
      </c>
      <c r="H300" s="36">
        <v>0</v>
      </c>
      <c r="I300" s="36">
        <f>ROUND(G300*H300,6)</f>
      </c>
      <c r="L300" s="38">
        <v>0</v>
      </c>
      <c r="M300" s="32">
        <f>ROUND(ROUND(L300,2)*ROUND(G300,3),2)</f>
      </c>
      <c r="N300" s="36" t="s">
        <v>54</v>
      </c>
      <c r="O300">
        <f>(M300*21)/100</f>
      </c>
      <c r="P300" t="s">
        <v>27</v>
      </c>
    </row>
    <row r="301" spans="1:5" ht="12.75">
      <c r="A301" s="35" t="s">
        <v>55</v>
      </c>
      <c r="E301" s="39" t="s">
        <v>523</v>
      </c>
    </row>
    <row r="302" spans="1:5" ht="12.75">
      <c r="A302" s="35" t="s">
        <v>57</v>
      </c>
      <c r="E302" s="40" t="s">
        <v>524</v>
      </c>
    </row>
    <row r="303" spans="1:5" ht="12.75">
      <c r="A303" t="s">
        <v>59</v>
      </c>
      <c r="E303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