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8800" windowHeight="11835"/>
  </bookViews>
  <sheets>
    <sheet name="Rekapitulace zakázky" sheetId="1" r:id="rId1"/>
    <sheet name="001 - Oprava vnějšího plá..." sheetId="2" r:id="rId2"/>
    <sheet name="002 - Oprava schodiště" sheetId="3" r:id="rId3"/>
    <sheet name="003 - Vedlejší a ostatní ..." sheetId="4" r:id="rId4"/>
  </sheets>
  <definedNames>
    <definedName name="_xlnm._FilterDatabase" localSheetId="1" hidden="1">'001 - Oprava vnějšího plá...'!$C$135:$K$659</definedName>
    <definedName name="_xlnm._FilterDatabase" localSheetId="2" hidden="1">'002 - Oprava schodiště'!$C$129:$K$372</definedName>
    <definedName name="_xlnm._FilterDatabase" localSheetId="3" hidden="1">'003 - Vedlejší a ostatní ...'!$C$120:$K$133</definedName>
    <definedName name="_xlnm.Print_Titles" localSheetId="1">'001 - Oprava vnějšího plá...'!$135:$135</definedName>
    <definedName name="_xlnm.Print_Titles" localSheetId="2">'002 - Oprava schodiště'!$129:$129</definedName>
    <definedName name="_xlnm.Print_Titles" localSheetId="3">'003 - Vedlejší a ostatní ...'!$120:$120</definedName>
    <definedName name="_xlnm.Print_Titles" localSheetId="0">'Rekapitulace zakázky'!$92:$92</definedName>
    <definedName name="_xlnm.Print_Area" localSheetId="1">'001 - Oprava vnějšího plá...'!$C$4:$J$76,'001 - Oprava vnějšího plá...'!$C$82:$J$117,'001 - Oprava vnějšího plá...'!$C$123:$J$659</definedName>
    <definedName name="_xlnm.Print_Area" localSheetId="2">'002 - Oprava schodiště'!$C$4:$J$76,'002 - Oprava schodiště'!$C$82:$J$111,'002 - Oprava schodiště'!$C$117:$J$372</definedName>
    <definedName name="_xlnm.Print_Area" localSheetId="3">'003 - Vedlejší a ostatní ...'!$C$4:$J$76,'003 - Vedlejší a ostatní ...'!$C$82:$J$102,'003 - Vedlejší a ostatní ...'!$C$108:$J$133</definedName>
    <definedName name="_xlnm.Print_Area" localSheetId="0">'Rekapitulace zakázky'!$D$4:$AO$76,'Rekapitulace zakázky'!$C$82:$AQ$98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33" i="4"/>
  <c r="BH133" i="4"/>
  <c r="BG133" i="4"/>
  <c r="BF133" i="4"/>
  <c r="T133" i="4"/>
  <c r="T132" i="4" s="1"/>
  <c r="R133" i="4"/>
  <c r="R132" i="4" s="1"/>
  <c r="P133" i="4"/>
  <c r="P132" i="4" s="1"/>
  <c r="BI130" i="4"/>
  <c r="BH130" i="4"/>
  <c r="BG130" i="4"/>
  <c r="BF130" i="4"/>
  <c r="T130" i="4"/>
  <c r="T129" i="4" s="1"/>
  <c r="R130" i="4"/>
  <c r="R129" i="4" s="1"/>
  <c r="P130" i="4"/>
  <c r="P129" i="4" s="1"/>
  <c r="BI127" i="4"/>
  <c r="BH127" i="4"/>
  <c r="BG127" i="4"/>
  <c r="BF127" i="4"/>
  <c r="T127" i="4"/>
  <c r="T126" i="4" s="1"/>
  <c r="R127" i="4"/>
  <c r="R126" i="4" s="1"/>
  <c r="P127" i="4"/>
  <c r="P126" i="4" s="1"/>
  <c r="BI124" i="4"/>
  <c r="BH124" i="4"/>
  <c r="BG124" i="4"/>
  <c r="BF124" i="4"/>
  <c r="T124" i="4"/>
  <c r="T123" i="4" s="1"/>
  <c r="R124" i="4"/>
  <c r="R123" i="4" s="1"/>
  <c r="P124" i="4"/>
  <c r="P123" i="4" s="1"/>
  <c r="P122" i="4" s="1"/>
  <c r="P121" i="4" s="1"/>
  <c r="AU97" i="1" s="1"/>
  <c r="F117" i="4"/>
  <c r="F115" i="4"/>
  <c r="E113" i="4"/>
  <c r="F91" i="4"/>
  <c r="F89" i="4"/>
  <c r="E87" i="4"/>
  <c r="J24" i="4"/>
  <c r="E24" i="4"/>
  <c r="J118" i="4" s="1"/>
  <c r="J23" i="4"/>
  <c r="J21" i="4"/>
  <c r="E21" i="4"/>
  <c r="J117" i="4" s="1"/>
  <c r="J20" i="4"/>
  <c r="J18" i="4"/>
  <c r="E18" i="4"/>
  <c r="F118" i="4" s="1"/>
  <c r="J17" i="4"/>
  <c r="J12" i="4"/>
  <c r="J115" i="4"/>
  <c r="E7" i="4"/>
  <c r="E111" i="4"/>
  <c r="J37" i="3"/>
  <c r="J36" i="3"/>
  <c r="AY96" i="1" s="1"/>
  <c r="J35" i="3"/>
  <c r="AX96" i="1" s="1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T241" i="3" s="1"/>
  <c r="R242" i="3"/>
  <c r="R241" i="3" s="1"/>
  <c r="P242" i="3"/>
  <c r="P241" i="3" s="1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50" i="3"/>
  <c r="BH150" i="3"/>
  <c r="BG150" i="3"/>
  <c r="BF150" i="3"/>
  <c r="T150" i="3"/>
  <c r="R150" i="3"/>
  <c r="P150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3" i="3"/>
  <c r="BH133" i="3"/>
  <c r="BG133" i="3"/>
  <c r="BF133" i="3"/>
  <c r="T133" i="3"/>
  <c r="R133" i="3"/>
  <c r="P133" i="3"/>
  <c r="J127" i="3"/>
  <c r="F126" i="3"/>
  <c r="F124" i="3"/>
  <c r="E122" i="3"/>
  <c r="J92" i="3"/>
  <c r="F91" i="3"/>
  <c r="F89" i="3"/>
  <c r="E87" i="3"/>
  <c r="J21" i="3"/>
  <c r="E21" i="3"/>
  <c r="J126" i="3"/>
  <c r="J20" i="3"/>
  <c r="J18" i="3"/>
  <c r="E18" i="3"/>
  <c r="F127" i="3"/>
  <c r="J17" i="3"/>
  <c r="J12" i="3"/>
  <c r="J89" i="3"/>
  <c r="E7" i="3"/>
  <c r="E120" i="3" s="1"/>
  <c r="J37" i="2"/>
  <c r="J36" i="2"/>
  <c r="AY95" i="1"/>
  <c r="J35" i="2"/>
  <c r="AX95" i="1" s="1"/>
  <c r="BI659" i="2"/>
  <c r="BH659" i="2"/>
  <c r="BG659" i="2"/>
  <c r="BF659" i="2"/>
  <c r="T659" i="2"/>
  <c r="R659" i="2"/>
  <c r="P659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5" i="2"/>
  <c r="BH625" i="2"/>
  <c r="BG625" i="2"/>
  <c r="BF625" i="2"/>
  <c r="T625" i="2"/>
  <c r="R625" i="2"/>
  <c r="P625" i="2"/>
  <c r="BI624" i="2"/>
  <c r="BH624" i="2"/>
  <c r="BG624" i="2"/>
  <c r="BF624" i="2"/>
  <c r="T624" i="2"/>
  <c r="R624" i="2"/>
  <c r="P624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06" i="2"/>
  <c r="BH406" i="2"/>
  <c r="BG406" i="2"/>
  <c r="BF406" i="2"/>
  <c r="T406" i="2"/>
  <c r="R406" i="2"/>
  <c r="P406" i="2"/>
  <c r="BI401" i="2"/>
  <c r="BH401" i="2"/>
  <c r="BG401" i="2"/>
  <c r="BF401" i="2"/>
  <c r="T401" i="2"/>
  <c r="R401" i="2"/>
  <c r="P401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1" i="2"/>
  <c r="BH311" i="2"/>
  <c r="BG311" i="2"/>
  <c r="BF311" i="2"/>
  <c r="T311" i="2"/>
  <c r="R311" i="2"/>
  <c r="P311" i="2"/>
  <c r="BI304" i="2"/>
  <c r="BH304" i="2"/>
  <c r="BG304" i="2"/>
  <c r="BF304" i="2"/>
  <c r="T304" i="2"/>
  <c r="R304" i="2"/>
  <c r="P304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T137" i="2"/>
  <c r="R138" i="2"/>
  <c r="R137" i="2"/>
  <c r="P138" i="2"/>
  <c r="P137" i="2"/>
  <c r="J133" i="2"/>
  <c r="F132" i="2"/>
  <c r="F130" i="2"/>
  <c r="E128" i="2"/>
  <c r="J92" i="2"/>
  <c r="F91" i="2"/>
  <c r="F89" i="2"/>
  <c r="E87" i="2"/>
  <c r="J21" i="2"/>
  <c r="E21" i="2"/>
  <c r="J132" i="2" s="1"/>
  <c r="J20" i="2"/>
  <c r="J18" i="2"/>
  <c r="E18" i="2"/>
  <c r="F92" i="2" s="1"/>
  <c r="J17" i="2"/>
  <c r="J12" i="2"/>
  <c r="J89" i="2"/>
  <c r="E7" i="2"/>
  <c r="E126" i="2"/>
  <c r="L90" i="1"/>
  <c r="AM90" i="1"/>
  <c r="AM89" i="1"/>
  <c r="L89" i="1"/>
  <c r="AM87" i="1"/>
  <c r="L87" i="1"/>
  <c r="L85" i="1"/>
  <c r="L84" i="1"/>
  <c r="BK133" i="4"/>
  <c r="J133" i="4"/>
  <c r="BK130" i="4"/>
  <c r="J130" i="4"/>
  <c r="BK127" i="4"/>
  <c r="J127" i="4"/>
  <c r="BK124" i="4"/>
  <c r="J124" i="4"/>
  <c r="J370" i="3"/>
  <c r="BK365" i="3"/>
  <c r="J364" i="3"/>
  <c r="J362" i="3"/>
  <c r="J361" i="3"/>
  <c r="BK359" i="3"/>
  <c r="BK349" i="3"/>
  <c r="BK347" i="3"/>
  <c r="J343" i="3"/>
  <c r="BK333" i="3"/>
  <c r="BK304" i="3"/>
  <c r="BK299" i="3"/>
  <c r="J297" i="3"/>
  <c r="BK292" i="3"/>
  <c r="J291" i="3"/>
  <c r="J281" i="3"/>
  <c r="BK280" i="3"/>
  <c r="J268" i="3"/>
  <c r="J265" i="3"/>
  <c r="BK264" i="3"/>
  <c r="J256" i="3"/>
  <c r="J253" i="3"/>
  <c r="J248" i="3"/>
  <c r="BK246" i="3"/>
  <c r="BK239" i="3"/>
  <c r="BK229" i="3"/>
  <c r="J228" i="3"/>
  <c r="BK227" i="3"/>
  <c r="BK226" i="3"/>
  <c r="J224" i="3"/>
  <c r="BK223" i="3"/>
  <c r="BK216" i="3"/>
  <c r="BK209" i="3"/>
  <c r="BK203" i="3"/>
  <c r="J200" i="3"/>
  <c r="BK186" i="3"/>
  <c r="J185" i="3"/>
  <c r="J183" i="3"/>
  <c r="BK181" i="3"/>
  <c r="J167" i="3"/>
  <c r="BK166" i="3"/>
  <c r="J165" i="3"/>
  <c r="J164" i="3"/>
  <c r="J133" i="3"/>
  <c r="BK659" i="2"/>
  <c r="J659" i="2"/>
  <c r="BK658" i="2"/>
  <c r="J658" i="2"/>
  <c r="BK657" i="2"/>
  <c r="J657" i="2"/>
  <c r="BK656" i="2"/>
  <c r="J656" i="2"/>
  <c r="BK655" i="2"/>
  <c r="J655" i="2"/>
  <c r="BK654" i="2"/>
  <c r="BK653" i="2"/>
  <c r="J644" i="2"/>
  <c r="J642" i="2"/>
  <c r="BK640" i="2"/>
  <c r="J637" i="2"/>
  <c r="BK635" i="2"/>
  <c r="BK633" i="2"/>
  <c r="J630" i="2"/>
  <c r="BK625" i="2"/>
  <c r="BK619" i="2"/>
  <c r="BK615" i="2"/>
  <c r="BK613" i="2"/>
  <c r="BK611" i="2"/>
  <c r="BK607" i="2"/>
  <c r="J606" i="2"/>
  <c r="BK604" i="2"/>
  <c r="BK603" i="2"/>
  <c r="J601" i="2"/>
  <c r="BK597" i="2"/>
  <c r="J584" i="2"/>
  <c r="J582" i="2"/>
  <c r="BK572" i="2"/>
  <c r="BK565" i="2"/>
  <c r="J559" i="2"/>
  <c r="J557" i="2"/>
  <c r="J554" i="2"/>
  <c r="J553" i="2"/>
  <c r="J551" i="2"/>
  <c r="J549" i="2"/>
  <c r="BK547" i="2"/>
  <c r="BK545" i="2"/>
  <c r="BK539" i="2"/>
  <c r="BK536" i="2"/>
  <c r="J534" i="2"/>
  <c r="J529" i="2"/>
  <c r="J527" i="2"/>
  <c r="J512" i="2"/>
  <c r="BK511" i="2"/>
  <c r="BK509" i="2"/>
  <c r="J507" i="2"/>
  <c r="BK503" i="2"/>
  <c r="J499" i="2"/>
  <c r="J497" i="2"/>
  <c r="J495" i="2"/>
  <c r="BK494" i="2"/>
  <c r="BK493" i="2"/>
  <c r="J491" i="2"/>
  <c r="BK490" i="2"/>
  <c r="BK488" i="2"/>
  <c r="BK487" i="2"/>
  <c r="J485" i="2"/>
  <c r="BK483" i="2"/>
  <c r="J482" i="2"/>
  <c r="BK480" i="2"/>
  <c r="BK478" i="2"/>
  <c r="BK477" i="2"/>
  <c r="J476" i="2"/>
  <c r="J474" i="2"/>
  <c r="BK473" i="2"/>
  <c r="J472" i="2"/>
  <c r="J471" i="2"/>
  <c r="BK469" i="2"/>
  <c r="J467" i="2"/>
  <c r="J465" i="2"/>
  <c r="J464" i="2"/>
  <c r="J462" i="2"/>
  <c r="J459" i="2"/>
  <c r="J457" i="2"/>
  <c r="J455" i="2"/>
  <c r="BK453" i="2"/>
  <c r="J449" i="2"/>
  <c r="J448" i="2"/>
  <c r="BK445" i="2"/>
  <c r="BK444" i="2"/>
  <c r="J443" i="2"/>
  <c r="BK439" i="2"/>
  <c r="BK436" i="2"/>
  <c r="BK434" i="2"/>
  <c r="J433" i="2"/>
  <c r="BK432" i="2"/>
  <c r="BK430" i="2"/>
  <c r="J430" i="2"/>
  <c r="BK426" i="2"/>
  <c r="J425" i="2"/>
  <c r="J424" i="2"/>
  <c r="BK423" i="2"/>
  <c r="BK422" i="2"/>
  <c r="J421" i="2"/>
  <c r="J419" i="2"/>
  <c r="J415" i="2"/>
  <c r="J413" i="2"/>
  <c r="J406" i="2"/>
  <c r="BK401" i="2"/>
  <c r="J396" i="2"/>
  <c r="J395" i="2"/>
  <c r="BK393" i="2"/>
  <c r="J388" i="2"/>
  <c r="BK386" i="2"/>
  <c r="J385" i="2"/>
  <c r="BK383" i="2"/>
  <c r="BK379" i="2"/>
  <c r="BK378" i="2"/>
  <c r="BK377" i="2"/>
  <c r="BK376" i="2"/>
  <c r="J375" i="2"/>
  <c r="BK373" i="2"/>
  <c r="J371" i="2"/>
  <c r="J370" i="2"/>
  <c r="BK367" i="2"/>
  <c r="BK366" i="2"/>
  <c r="J363" i="2"/>
  <c r="J361" i="2"/>
  <c r="BK359" i="2"/>
  <c r="J353" i="2"/>
  <c r="J352" i="2"/>
  <c r="J350" i="2"/>
  <c r="BK348" i="2"/>
  <c r="BK332" i="2"/>
  <c r="BK329" i="2"/>
  <c r="J328" i="2"/>
  <c r="J324" i="2"/>
  <c r="J323" i="2"/>
  <c r="J320" i="2"/>
  <c r="BK319" i="2"/>
  <c r="J304" i="2"/>
  <c r="J297" i="2"/>
  <c r="BK295" i="2"/>
  <c r="J293" i="2"/>
  <c r="BK291" i="2"/>
  <c r="J289" i="2"/>
  <c r="BK286" i="2"/>
  <c r="J283" i="2"/>
  <c r="BK281" i="2"/>
  <c r="J263" i="2"/>
  <c r="BK258" i="2"/>
  <c r="BK257" i="2"/>
  <c r="BK255" i="2"/>
  <c r="BK233" i="2"/>
  <c r="J232" i="2"/>
  <c r="J231" i="2"/>
  <c r="J230" i="2"/>
  <c r="J228" i="2"/>
  <c r="J225" i="2"/>
  <c r="J219" i="2"/>
  <c r="BK216" i="2"/>
  <c r="J214" i="2"/>
  <c r="BK212" i="2"/>
  <c r="BK207" i="2"/>
  <c r="J206" i="2"/>
  <c r="J200" i="2"/>
  <c r="BK199" i="2"/>
  <c r="J198" i="2"/>
  <c r="J195" i="2"/>
  <c r="J194" i="2"/>
  <c r="J193" i="2"/>
  <c r="BK192" i="2"/>
  <c r="J188" i="2"/>
  <c r="BK182" i="2"/>
  <c r="BK170" i="2"/>
  <c r="BK167" i="2"/>
  <c r="J163" i="2"/>
  <c r="J161" i="2"/>
  <c r="J157" i="2"/>
  <c r="J156" i="2"/>
  <c r="J154" i="2"/>
  <c r="BK152" i="2"/>
  <c r="BK147" i="2"/>
  <c r="J143" i="2"/>
  <c r="J141" i="2"/>
  <c r="BK370" i="3"/>
  <c r="BK369" i="3"/>
  <c r="BK368" i="3"/>
  <c r="J367" i="3"/>
  <c r="J365" i="3"/>
  <c r="J349" i="3"/>
  <c r="J347" i="3"/>
  <c r="J346" i="3"/>
  <c r="J345" i="3"/>
  <c r="BK342" i="3"/>
  <c r="J333" i="3"/>
  <c r="BK330" i="3"/>
  <c r="BK329" i="3"/>
  <c r="BK328" i="3"/>
  <c r="J325" i="3"/>
  <c r="J324" i="3"/>
  <c r="J315" i="3"/>
  <c r="BK314" i="3"/>
  <c r="BK306" i="3"/>
  <c r="J304" i="3"/>
  <c r="BK302" i="3"/>
  <c r="J301" i="3"/>
  <c r="J293" i="3"/>
  <c r="J286" i="3"/>
  <c r="BK283" i="3"/>
  <c r="J282" i="3"/>
  <c r="BK274" i="3"/>
  <c r="BK273" i="3"/>
  <c r="BK268" i="3"/>
  <c r="BK265" i="3"/>
  <c r="BK250" i="3"/>
  <c r="BK248" i="3"/>
  <c r="J245" i="3"/>
  <c r="BK242" i="3"/>
  <c r="J239" i="3"/>
  <c r="J237" i="3"/>
  <c r="J235" i="3"/>
  <c r="J232" i="3"/>
  <c r="BK228" i="3"/>
  <c r="J223" i="3"/>
  <c r="J216" i="3"/>
  <c r="BK215" i="3"/>
  <c r="BK213" i="3"/>
  <c r="BK211" i="3"/>
  <c r="J209" i="3"/>
  <c r="J202" i="3"/>
  <c r="J186" i="3"/>
  <c r="BK164" i="3"/>
  <c r="BK143" i="3"/>
  <c r="BK139" i="3"/>
  <c r="BK133" i="3"/>
  <c r="J650" i="2"/>
  <c r="BK648" i="2"/>
  <c r="J641" i="2"/>
  <c r="J640" i="2"/>
  <c r="J638" i="2"/>
  <c r="J636" i="2"/>
  <c r="J635" i="2"/>
  <c r="BK632" i="2"/>
  <c r="J625" i="2"/>
  <c r="J624" i="2"/>
  <c r="J616" i="2"/>
  <c r="J615" i="2"/>
  <c r="J613" i="2"/>
  <c r="J611" i="2"/>
  <c r="J609" i="2"/>
  <c r="J604" i="2"/>
  <c r="BK599" i="2"/>
  <c r="BK596" i="2"/>
  <c r="BK594" i="2"/>
  <c r="J592" i="2"/>
  <c r="J591" i="2"/>
  <c r="J590" i="2"/>
  <c r="BK582" i="2"/>
  <c r="J580" i="2"/>
  <c r="BK578" i="2"/>
  <c r="J572" i="2"/>
  <c r="J570" i="2"/>
  <c r="BK568" i="2"/>
  <c r="J566" i="2"/>
  <c r="J562" i="2"/>
  <c r="J560" i="2"/>
  <c r="BK557" i="2"/>
  <c r="BK551" i="2"/>
  <c r="J533" i="2"/>
  <c r="BK531" i="2"/>
  <c r="BK527" i="2"/>
  <c r="J525" i="2"/>
  <c r="BK524" i="2"/>
  <c r="BK522" i="2"/>
  <c r="BK515" i="2"/>
  <c r="BK512" i="2"/>
  <c r="BK507" i="2"/>
  <c r="BK505" i="2"/>
  <c r="BK504" i="2"/>
  <c r="J504" i="2"/>
  <c r="BK499" i="2"/>
  <c r="BK497" i="2"/>
  <c r="J490" i="2"/>
  <c r="J488" i="2"/>
  <c r="J487" i="2"/>
  <c r="BK485" i="2"/>
  <c r="BK482" i="2"/>
  <c r="BK371" i="2"/>
  <c r="BK368" i="2"/>
  <c r="J364" i="2"/>
  <c r="BK363" i="2"/>
  <c r="J358" i="2"/>
  <c r="BK356" i="2"/>
  <c r="J354" i="2"/>
  <c r="BK353" i="2"/>
  <c r="BK350" i="2"/>
  <c r="J338" i="2"/>
  <c r="J336" i="2"/>
  <c r="BK334" i="2"/>
  <c r="BK331" i="2"/>
  <c r="J329" i="2"/>
  <c r="J325" i="2"/>
  <c r="BK323" i="2"/>
  <c r="J322" i="2"/>
  <c r="J311" i="2"/>
  <c r="BK297" i="2"/>
  <c r="BK293" i="2"/>
  <c r="BK288" i="2"/>
  <c r="BK283" i="2"/>
  <c r="BK278" i="2"/>
  <c r="BK263" i="2"/>
  <c r="J261" i="2"/>
  <c r="BK254" i="2"/>
  <c r="J252" i="2"/>
  <c r="J233" i="2"/>
  <c r="BK230" i="2"/>
  <c r="BK224" i="2"/>
  <c r="J222" i="2"/>
  <c r="J220" i="2"/>
  <c r="J216" i="2"/>
  <c r="BK214" i="2"/>
  <c r="BK208" i="2"/>
  <c r="BK206" i="2"/>
  <c r="BK200" i="2"/>
  <c r="BK198" i="2"/>
  <c r="BK197" i="2"/>
  <c r="BK193" i="2"/>
  <c r="J192" i="2"/>
  <c r="BK188" i="2"/>
  <c r="J185" i="2"/>
  <c r="J183" i="2"/>
  <c r="J182" i="2"/>
  <c r="BK178" i="2"/>
  <c r="BK174" i="2"/>
  <c r="J170" i="2"/>
  <c r="J167" i="2"/>
  <c r="BK165" i="2"/>
  <c r="J160" i="2"/>
  <c r="J159" i="2"/>
  <c r="BK156" i="2"/>
  <c r="J152" i="2"/>
  <c r="J149" i="2"/>
  <c r="J145" i="2"/>
  <c r="BK143" i="2"/>
  <c r="J138" i="2"/>
  <c r="AS94" i="1"/>
  <c r="BK364" i="3"/>
  <c r="BK361" i="3"/>
  <c r="J359" i="3"/>
  <c r="J358" i="3"/>
  <c r="BK346" i="3"/>
  <c r="BK345" i="3"/>
  <c r="J329" i="3"/>
  <c r="J328" i="3"/>
  <c r="BK325" i="3"/>
  <c r="J317" i="3"/>
  <c r="BK315" i="3"/>
  <c r="J307" i="3"/>
  <c r="J306" i="3"/>
  <c r="BK305" i="3"/>
  <c r="J299" i="3"/>
  <c r="BK297" i="3"/>
  <c r="BK295" i="3"/>
  <c r="BK293" i="3"/>
  <c r="BK291" i="3"/>
  <c r="BK286" i="3"/>
  <c r="J285" i="3"/>
  <c r="BK284" i="3"/>
  <c r="BK281" i="3"/>
  <c r="J280" i="3"/>
  <c r="J279" i="3"/>
  <c r="J278" i="3"/>
  <c r="J273" i="3"/>
  <c r="J266" i="3"/>
  <c r="BK256" i="3"/>
  <c r="BK255" i="3"/>
  <c r="BK253" i="3"/>
  <c r="BK251" i="3"/>
  <c r="J251" i="3"/>
  <c r="J250" i="3"/>
  <c r="BK245" i="3"/>
  <c r="BK233" i="3"/>
  <c r="BK232" i="3"/>
  <c r="J231" i="3"/>
  <c r="J229" i="3"/>
  <c r="BK224" i="3"/>
  <c r="J213" i="3"/>
  <c r="J203" i="3"/>
  <c r="BK185" i="3"/>
  <c r="J184" i="3"/>
  <c r="BK183" i="3"/>
  <c r="BK165" i="3"/>
  <c r="J150" i="3"/>
  <c r="BK141" i="3"/>
  <c r="J139" i="3"/>
  <c r="BK652" i="2"/>
  <c r="BK650" i="2"/>
  <c r="J648" i="2"/>
  <c r="J646" i="2"/>
  <c r="BK644" i="2"/>
  <c r="BK642" i="2"/>
  <c r="BK641" i="2"/>
  <c r="BK637" i="2"/>
  <c r="J633" i="2"/>
  <c r="BK630" i="2"/>
  <c r="BK616" i="2"/>
  <c r="BK606" i="2"/>
  <c r="J605" i="2"/>
  <c r="J603" i="2"/>
  <c r="BK602" i="2"/>
  <c r="BK584" i="2"/>
  <c r="BK580" i="2"/>
  <c r="BK576" i="2"/>
  <c r="BK570" i="2"/>
  <c r="J568" i="2"/>
  <c r="BK566" i="2"/>
  <c r="J565" i="2"/>
  <c r="J563" i="2"/>
  <c r="BK560" i="2"/>
  <c r="BK559" i="2"/>
  <c r="J556" i="2"/>
  <c r="J547" i="2"/>
  <c r="J538" i="2"/>
  <c r="BK534" i="2"/>
  <c r="BK533" i="2"/>
  <c r="BK529" i="2"/>
  <c r="BK525" i="2"/>
  <c r="J524" i="2"/>
  <c r="J522" i="2"/>
  <c r="BK516" i="2"/>
  <c r="J516" i="2"/>
  <c r="BK513" i="2"/>
  <c r="J511" i="2"/>
  <c r="J509" i="2"/>
  <c r="J505" i="2"/>
  <c r="BK372" i="3"/>
  <c r="J372" i="3"/>
  <c r="BK371" i="3"/>
  <c r="J371" i="3"/>
  <c r="J369" i="3"/>
  <c r="J368" i="3"/>
  <c r="BK367" i="3"/>
  <c r="BK362" i="3"/>
  <c r="BK358" i="3"/>
  <c r="BK343" i="3"/>
  <c r="J342" i="3"/>
  <c r="J330" i="3"/>
  <c r="BK324" i="3"/>
  <c r="BK317" i="3"/>
  <c r="J314" i="3"/>
  <c r="BK307" i="3"/>
  <c r="J305" i="3"/>
  <c r="J302" i="3"/>
  <c r="BK301" i="3"/>
  <c r="J295" i="3"/>
  <c r="J292" i="3"/>
  <c r="BK285" i="3"/>
  <c r="J284" i="3"/>
  <c r="J283" i="3"/>
  <c r="BK282" i="3"/>
  <c r="BK279" i="3"/>
  <c r="BK278" i="3"/>
  <c r="J274" i="3"/>
  <c r="BK266" i="3"/>
  <c r="J264" i="3"/>
  <c r="J255" i="3"/>
  <c r="J246" i="3"/>
  <c r="J242" i="3"/>
  <c r="BK237" i="3"/>
  <c r="BK235" i="3"/>
  <c r="J233" i="3"/>
  <c r="BK231" i="3"/>
  <c r="J227" i="3"/>
  <c r="J226" i="3"/>
  <c r="J215" i="3"/>
  <c r="J211" i="3"/>
  <c r="BK202" i="3"/>
  <c r="BK200" i="3"/>
  <c r="BK184" i="3"/>
  <c r="J181" i="3"/>
  <c r="BK167" i="3"/>
  <c r="J166" i="3"/>
  <c r="BK150" i="3"/>
  <c r="J143" i="3"/>
  <c r="J141" i="3"/>
  <c r="J654" i="2"/>
  <c r="J653" i="2"/>
  <c r="J652" i="2"/>
  <c r="BK646" i="2"/>
  <c r="BK638" i="2"/>
  <c r="BK636" i="2"/>
  <c r="J632" i="2"/>
  <c r="BK624" i="2"/>
  <c r="J619" i="2"/>
  <c r="BK609" i="2"/>
  <c r="J607" i="2"/>
  <c r="BK605" i="2"/>
  <c r="J602" i="2"/>
  <c r="BK601" i="2"/>
  <c r="J599" i="2"/>
  <c r="J597" i="2"/>
  <c r="J596" i="2"/>
  <c r="J594" i="2"/>
  <c r="BK592" i="2"/>
  <c r="BK591" i="2"/>
  <c r="BK590" i="2"/>
  <c r="J578" i="2"/>
  <c r="J576" i="2"/>
  <c r="BK563" i="2"/>
  <c r="BK562" i="2"/>
  <c r="BK556" i="2"/>
  <c r="BK554" i="2"/>
  <c r="BK553" i="2"/>
  <c r="BK549" i="2"/>
  <c r="J545" i="2"/>
  <c r="J539" i="2"/>
  <c r="BK538" i="2"/>
  <c r="J536" i="2"/>
  <c r="J531" i="2"/>
  <c r="J515" i="2"/>
  <c r="J513" i="2"/>
  <c r="J503" i="2"/>
  <c r="BK500" i="2"/>
  <c r="J500" i="2"/>
  <c r="BK495" i="2"/>
  <c r="J494" i="2"/>
  <c r="J493" i="2"/>
  <c r="BK491" i="2"/>
  <c r="J483" i="2"/>
  <c r="J480" i="2"/>
  <c r="J478" i="2"/>
  <c r="J477" i="2"/>
  <c r="BK476" i="2"/>
  <c r="BK474" i="2"/>
  <c r="J473" i="2"/>
  <c r="BK472" i="2"/>
  <c r="BK471" i="2"/>
  <c r="J469" i="2"/>
  <c r="BK467" i="2"/>
  <c r="BK465" i="2"/>
  <c r="BK464" i="2"/>
  <c r="BK462" i="2"/>
  <c r="BK461" i="2"/>
  <c r="J461" i="2"/>
  <c r="BK459" i="2"/>
  <c r="BK457" i="2"/>
  <c r="BK455" i="2"/>
  <c r="J453" i="2"/>
  <c r="BK449" i="2"/>
  <c r="BK448" i="2"/>
  <c r="J445" i="2"/>
  <c r="J444" i="2"/>
  <c r="BK443" i="2"/>
  <c r="J439" i="2"/>
  <c r="J436" i="2"/>
  <c r="J434" i="2"/>
  <c r="BK433" i="2"/>
  <c r="J432" i="2"/>
  <c r="J426" i="2"/>
  <c r="BK425" i="2"/>
  <c r="BK424" i="2"/>
  <c r="J423" i="2"/>
  <c r="J422" i="2"/>
  <c r="BK421" i="2"/>
  <c r="BK419" i="2"/>
  <c r="BK415" i="2"/>
  <c r="BK413" i="2"/>
  <c r="BK406" i="2"/>
  <c r="J401" i="2"/>
  <c r="BK396" i="2"/>
  <c r="BK395" i="2"/>
  <c r="J393" i="2"/>
  <c r="BK388" i="2"/>
  <c r="J386" i="2"/>
  <c r="BK385" i="2"/>
  <c r="J383" i="2"/>
  <c r="J379" i="2"/>
  <c r="J378" i="2"/>
  <c r="J377" i="2"/>
  <c r="J376" i="2"/>
  <c r="BK375" i="2"/>
  <c r="J373" i="2"/>
  <c r="BK370" i="2"/>
  <c r="J368" i="2"/>
  <c r="J367" i="2"/>
  <c r="J366" i="2"/>
  <c r="BK364" i="2"/>
  <c r="BK361" i="2"/>
  <c r="J359" i="2"/>
  <c r="BK358" i="2"/>
  <c r="J356" i="2"/>
  <c r="BK354" i="2"/>
  <c r="BK352" i="2"/>
  <c r="J348" i="2"/>
  <c r="BK338" i="2"/>
  <c r="BK336" i="2"/>
  <c r="BK335" i="2"/>
  <c r="J335" i="2"/>
  <c r="J334" i="2"/>
  <c r="J332" i="2"/>
  <c r="J331" i="2"/>
  <c r="BK328" i="2"/>
  <c r="BK326" i="2"/>
  <c r="J326" i="2"/>
  <c r="BK325" i="2"/>
  <c r="BK324" i="2"/>
  <c r="BK322" i="2"/>
  <c r="BK320" i="2"/>
  <c r="J319" i="2"/>
  <c r="BK311" i="2"/>
  <c r="BK304" i="2"/>
  <c r="J295" i="2"/>
  <c r="J291" i="2"/>
  <c r="BK289" i="2"/>
  <c r="J288" i="2"/>
  <c r="J286" i="2"/>
  <c r="J281" i="2"/>
  <c r="J278" i="2"/>
  <c r="BK261" i="2"/>
  <c r="BK259" i="2"/>
  <c r="J259" i="2"/>
  <c r="J258" i="2"/>
  <c r="J257" i="2"/>
  <c r="J255" i="2"/>
  <c r="J254" i="2"/>
  <c r="BK252" i="2"/>
  <c r="BK232" i="2"/>
  <c r="BK231" i="2"/>
  <c r="BK228" i="2"/>
  <c r="BK225" i="2"/>
  <c r="J224" i="2"/>
  <c r="BK222" i="2"/>
  <c r="BK220" i="2"/>
  <c r="BK219" i="2"/>
  <c r="J212" i="2"/>
  <c r="J208" i="2"/>
  <c r="J207" i="2"/>
  <c r="J199" i="2"/>
  <c r="J197" i="2"/>
  <c r="BK195" i="2"/>
  <c r="BK194" i="2"/>
  <c r="BK185" i="2"/>
  <c r="BK183" i="2"/>
  <c r="J178" i="2"/>
  <c r="J174" i="2"/>
  <c r="J165" i="2"/>
  <c r="BK163" i="2"/>
  <c r="BK161" i="2"/>
  <c r="BK160" i="2"/>
  <c r="BK159" i="2"/>
  <c r="BK157" i="2"/>
  <c r="BK154" i="2"/>
  <c r="BK149" i="2"/>
  <c r="J147" i="2"/>
  <c r="BK145" i="2"/>
  <c r="BK141" i="2"/>
  <c r="BK138" i="2"/>
  <c r="R122" i="4" l="1"/>
  <c r="R121" i="4" s="1"/>
  <c r="T122" i="4"/>
  <c r="T121" i="4" s="1"/>
  <c r="BK140" i="2"/>
  <c r="BK169" i="2"/>
  <c r="J169" i="2" s="1"/>
  <c r="J100" i="2" s="1"/>
  <c r="BK187" i="2"/>
  <c r="J187" i="2" s="1"/>
  <c r="J101" i="2" s="1"/>
  <c r="T205" i="2"/>
  <c r="T218" i="2"/>
  <c r="R321" i="2"/>
  <c r="R431" i="2"/>
  <c r="P447" i="2"/>
  <c r="R452" i="2"/>
  <c r="BK475" i="2"/>
  <c r="J475" i="2" s="1"/>
  <c r="J110" i="2" s="1"/>
  <c r="BK489" i="2"/>
  <c r="J489" i="2" s="1"/>
  <c r="J111" i="2" s="1"/>
  <c r="BK508" i="2"/>
  <c r="J508" i="2"/>
  <c r="J112" i="2" s="1"/>
  <c r="BK528" i="2"/>
  <c r="J528" i="2"/>
  <c r="J113" i="2"/>
  <c r="R550" i="2"/>
  <c r="R610" i="2"/>
  <c r="P643" i="2"/>
  <c r="R132" i="3"/>
  <c r="P348" i="3"/>
  <c r="R140" i="2"/>
  <c r="R169" i="2"/>
  <c r="R187" i="2"/>
  <c r="P205" i="2"/>
  <c r="BK218" i="2"/>
  <c r="J218" i="2" s="1"/>
  <c r="J103" i="2" s="1"/>
  <c r="P321" i="2"/>
  <c r="P431" i="2"/>
  <c r="R447" i="2"/>
  <c r="T452" i="2"/>
  <c r="R470" i="2"/>
  <c r="R475" i="2"/>
  <c r="T489" i="2"/>
  <c r="T508" i="2"/>
  <c r="R528" i="2"/>
  <c r="T550" i="2"/>
  <c r="P610" i="2"/>
  <c r="BK643" i="2"/>
  <c r="J643" i="2"/>
  <c r="J116" i="2" s="1"/>
  <c r="T132" i="3"/>
  <c r="T208" i="3"/>
  <c r="P230" i="3"/>
  <c r="BK244" i="3"/>
  <c r="BK249" i="3"/>
  <c r="J249" i="3"/>
  <c r="J104" i="3"/>
  <c r="BK267" i="3"/>
  <c r="J267" i="3" s="1"/>
  <c r="J106" i="3" s="1"/>
  <c r="T140" i="2"/>
  <c r="T169" i="2"/>
  <c r="T187" i="2"/>
  <c r="R205" i="2"/>
  <c r="P218" i="2"/>
  <c r="BK321" i="2"/>
  <c r="J321" i="2" s="1"/>
  <c r="J104" i="2" s="1"/>
  <c r="BK431" i="2"/>
  <c r="J431" i="2" s="1"/>
  <c r="J105" i="2" s="1"/>
  <c r="BK447" i="2"/>
  <c r="J447" i="2"/>
  <c r="J106" i="2" s="1"/>
  <c r="BK452" i="2"/>
  <c r="J452" i="2"/>
  <c r="J108" i="2"/>
  <c r="BK470" i="2"/>
  <c r="J470" i="2" s="1"/>
  <c r="J109" i="2" s="1"/>
  <c r="P470" i="2"/>
  <c r="P475" i="2"/>
  <c r="P489" i="2"/>
  <c r="P508" i="2"/>
  <c r="P528" i="2"/>
  <c r="P550" i="2"/>
  <c r="T610" i="2"/>
  <c r="T643" i="2"/>
  <c r="P132" i="3"/>
  <c r="P131" i="3" s="1"/>
  <c r="P208" i="3"/>
  <c r="BK230" i="3"/>
  <c r="J230" i="3"/>
  <c r="J100" i="3" s="1"/>
  <c r="R230" i="3"/>
  <c r="T244" i="3"/>
  <c r="R249" i="3"/>
  <c r="BK252" i="3"/>
  <c r="J252" i="3" s="1"/>
  <c r="J105" i="3" s="1"/>
  <c r="T252" i="3"/>
  <c r="R267" i="3"/>
  <c r="P294" i="3"/>
  <c r="P140" i="2"/>
  <c r="P169" i="2"/>
  <c r="P187" i="2"/>
  <c r="BK205" i="2"/>
  <c r="J205" i="2"/>
  <c r="J102" i="2"/>
  <c r="R218" i="2"/>
  <c r="T321" i="2"/>
  <c r="T431" i="2"/>
  <c r="T447" i="2"/>
  <c r="P452" i="2"/>
  <c r="P451" i="2" s="1"/>
  <c r="T470" i="2"/>
  <c r="T475" i="2"/>
  <c r="R489" i="2"/>
  <c r="R508" i="2"/>
  <c r="T528" i="2"/>
  <c r="BK550" i="2"/>
  <c r="J550" i="2" s="1"/>
  <c r="J114" i="2" s="1"/>
  <c r="BK610" i="2"/>
  <c r="J610" i="2"/>
  <c r="J115" i="2" s="1"/>
  <c r="R643" i="2"/>
  <c r="BK132" i="3"/>
  <c r="J132" i="3"/>
  <c r="J98" i="3" s="1"/>
  <c r="BK208" i="3"/>
  <c r="J208" i="3"/>
  <c r="J99" i="3"/>
  <c r="R208" i="3"/>
  <c r="T230" i="3"/>
  <c r="P244" i="3"/>
  <c r="R244" i="3"/>
  <c r="P249" i="3"/>
  <c r="T249" i="3"/>
  <c r="P252" i="3"/>
  <c r="R252" i="3"/>
  <c r="P267" i="3"/>
  <c r="T267" i="3"/>
  <c r="BK294" i="3"/>
  <c r="J294" i="3"/>
  <c r="J107" i="3" s="1"/>
  <c r="R294" i="3"/>
  <c r="T294" i="3"/>
  <c r="BK303" i="3"/>
  <c r="J303" i="3" s="1"/>
  <c r="J108" i="3" s="1"/>
  <c r="P303" i="3"/>
  <c r="R303" i="3"/>
  <c r="T303" i="3"/>
  <c r="BK348" i="3"/>
  <c r="J348" i="3"/>
  <c r="J109" i="3"/>
  <c r="R348" i="3"/>
  <c r="T348" i="3"/>
  <c r="BK363" i="3"/>
  <c r="J363" i="3"/>
  <c r="J110" i="3" s="1"/>
  <c r="P363" i="3"/>
  <c r="R363" i="3"/>
  <c r="T363" i="3"/>
  <c r="E85" i="2"/>
  <c r="J91" i="2"/>
  <c r="J130" i="2"/>
  <c r="F133" i="2"/>
  <c r="BE143" i="2"/>
  <c r="BE147" i="2"/>
  <c r="BE152" i="2"/>
  <c r="BE156" i="2"/>
  <c r="BE161" i="2"/>
  <c r="BE182" i="2"/>
  <c r="BE192" i="2"/>
  <c r="BE193" i="2"/>
  <c r="BE200" i="2"/>
  <c r="BE206" i="2"/>
  <c r="BE208" i="2"/>
  <c r="BE216" i="2"/>
  <c r="BE222" i="2"/>
  <c r="BE225" i="2"/>
  <c r="BE230" i="2"/>
  <c r="BE233" i="2"/>
  <c r="BE255" i="2"/>
  <c r="BE257" i="2"/>
  <c r="BE258" i="2"/>
  <c r="BE259" i="2"/>
  <c r="BE283" i="2"/>
  <c r="BE288" i="2"/>
  <c r="BE297" i="2"/>
  <c r="BE319" i="2"/>
  <c r="BE323" i="2"/>
  <c r="BE325" i="2"/>
  <c r="BE326" i="2"/>
  <c r="BE329" i="2"/>
  <c r="BE336" i="2"/>
  <c r="BE350" i="2"/>
  <c r="BE352" i="2"/>
  <c r="BE353" i="2"/>
  <c r="BE354" i="2"/>
  <c r="BE356" i="2"/>
  <c r="BE359" i="2"/>
  <c r="BE363" i="2"/>
  <c r="BE366" i="2"/>
  <c r="BE368" i="2"/>
  <c r="BE371" i="2"/>
  <c r="BE378" i="2"/>
  <c r="BE383" i="2"/>
  <c r="BE386" i="2"/>
  <c r="BE406" i="2"/>
  <c r="BE413" i="2"/>
  <c r="BE415" i="2"/>
  <c r="BE419" i="2"/>
  <c r="BE421" i="2"/>
  <c r="BE423" i="2"/>
  <c r="BE424" i="2"/>
  <c r="BE430" i="2"/>
  <c r="BE432" i="2"/>
  <c r="BE434" i="2"/>
  <c r="BE439" i="2"/>
  <c r="BE443" i="2"/>
  <c r="BE448" i="2"/>
  <c r="BE453" i="2"/>
  <c r="BE455" i="2"/>
  <c r="BE457" i="2"/>
  <c r="BE462" i="2"/>
  <c r="BE464" i="2"/>
  <c r="BE465" i="2"/>
  <c r="BE467" i="2"/>
  <c r="BE473" i="2"/>
  <c r="BE477" i="2"/>
  <c r="BE482" i="2"/>
  <c r="BE490" i="2"/>
  <c r="BE499" i="2"/>
  <c r="BE509" i="2"/>
  <c r="BE511" i="2"/>
  <c r="BE515" i="2"/>
  <c r="BE522" i="2"/>
  <c r="BE533" i="2"/>
  <c r="BE551" i="2"/>
  <c r="BE559" i="2"/>
  <c r="BE565" i="2"/>
  <c r="BE566" i="2"/>
  <c r="BE570" i="2"/>
  <c r="BE582" i="2"/>
  <c r="BE584" i="2"/>
  <c r="BE603" i="2"/>
  <c r="BE605" i="2"/>
  <c r="BE630" i="2"/>
  <c r="BE632" i="2"/>
  <c r="BE633" i="2"/>
  <c r="BE641" i="2"/>
  <c r="BE644" i="2"/>
  <c r="BE648" i="2"/>
  <c r="BK137" i="2"/>
  <c r="F92" i="3"/>
  <c r="J124" i="3"/>
  <c r="BE164" i="3"/>
  <c r="BE181" i="3"/>
  <c r="BE203" i="3"/>
  <c r="BE213" i="3"/>
  <c r="BE216" i="3"/>
  <c r="BE228" i="3"/>
  <c r="BE229" i="3"/>
  <c r="BE245" i="3"/>
  <c r="BE248" i="3"/>
  <c r="BE250" i="3"/>
  <c r="BE268" i="3"/>
  <c r="BE286" i="3"/>
  <c r="BE291" i="3"/>
  <c r="BE301" i="3"/>
  <c r="BE305" i="3"/>
  <c r="BE328" i="3"/>
  <c r="BE345" i="3"/>
  <c r="BE346" i="3"/>
  <c r="BE347" i="3"/>
  <c r="BE359" i="3"/>
  <c r="BE361" i="3"/>
  <c r="BE364" i="3"/>
  <c r="BE370" i="3"/>
  <c r="BE371" i="3"/>
  <c r="BE372" i="3"/>
  <c r="BE504" i="2"/>
  <c r="BE512" i="2"/>
  <c r="BE513" i="2"/>
  <c r="BE536" i="2"/>
  <c r="BE539" i="2"/>
  <c r="BE545" i="2"/>
  <c r="BE549" i="2"/>
  <c r="BE556" i="2"/>
  <c r="BE557" i="2"/>
  <c r="BE562" i="2"/>
  <c r="BE563" i="2"/>
  <c r="BE572" i="2"/>
  <c r="BE591" i="2"/>
  <c r="BE594" i="2"/>
  <c r="BE599" i="2"/>
  <c r="BE604" i="2"/>
  <c r="BE609" i="2"/>
  <c r="BE611" i="2"/>
  <c r="BE613" i="2"/>
  <c r="BE615" i="2"/>
  <c r="BE619" i="2"/>
  <c r="BE625" i="2"/>
  <c r="BE635" i="2"/>
  <c r="BE637" i="2"/>
  <c r="BE638" i="2"/>
  <c r="J91" i="3"/>
  <c r="BE133" i="3"/>
  <c r="BE150" i="3"/>
  <c r="BE166" i="3"/>
  <c r="BE167" i="3"/>
  <c r="BE200" i="3"/>
  <c r="BE209" i="3"/>
  <c r="BE215" i="3"/>
  <c r="BE223" i="3"/>
  <c r="BE226" i="3"/>
  <c r="BE227" i="3"/>
  <c r="BE237" i="3"/>
  <c r="BE239" i="3"/>
  <c r="BE242" i="3"/>
  <c r="BE246" i="3"/>
  <c r="BE251" i="3"/>
  <c r="BE273" i="3"/>
  <c r="BE282" i="3"/>
  <c r="BE283" i="3"/>
  <c r="BE284" i="3"/>
  <c r="BE292" i="3"/>
  <c r="BE299" i="3"/>
  <c r="BE302" i="3"/>
  <c r="BE304" i="3"/>
  <c r="BE330" i="3"/>
  <c r="BE333" i="3"/>
  <c r="BE342" i="3"/>
  <c r="BE365" i="3"/>
  <c r="BE367" i="3"/>
  <c r="BE138" i="2"/>
  <c r="BE141" i="2"/>
  <c r="BE154" i="2"/>
  <c r="BE163" i="2"/>
  <c r="BE167" i="2"/>
  <c r="BE170" i="2"/>
  <c r="BE195" i="2"/>
  <c r="BE197" i="2"/>
  <c r="BE199" i="2"/>
  <c r="BE207" i="2"/>
  <c r="BE212" i="2"/>
  <c r="BE219" i="2"/>
  <c r="BE220" i="2"/>
  <c r="BE231" i="2"/>
  <c r="BE261" i="2"/>
  <c r="BE281" i="2"/>
  <c r="BE286" i="2"/>
  <c r="BE291" i="2"/>
  <c r="BE295" i="2"/>
  <c r="BE320" i="2"/>
  <c r="BE322" i="2"/>
  <c r="BE324" i="2"/>
  <c r="BE328" i="2"/>
  <c r="BE332" i="2"/>
  <c r="BE335" i="2"/>
  <c r="BE348" i="2"/>
  <c r="BE367" i="2"/>
  <c r="BE375" i="2"/>
  <c r="BE487" i="2"/>
  <c r="BE488" i="2"/>
  <c r="BE491" i="2"/>
  <c r="BE493" i="2"/>
  <c r="BE494" i="2"/>
  <c r="BE495" i="2"/>
  <c r="BE503" i="2"/>
  <c r="BE527" i="2"/>
  <c r="BE529" i="2"/>
  <c r="BE531" i="2"/>
  <c r="BE547" i="2"/>
  <c r="BE553" i="2"/>
  <c r="BE554" i="2"/>
  <c r="BE576" i="2"/>
  <c r="BE580" i="2"/>
  <c r="BE597" i="2"/>
  <c r="BE602" i="2"/>
  <c r="BE606" i="2"/>
  <c r="BE640" i="2"/>
  <c r="BE642" i="2"/>
  <c r="BE646" i="2"/>
  <c r="E85" i="3"/>
  <c r="BE165" i="3"/>
  <c r="BE183" i="3"/>
  <c r="BE184" i="3"/>
  <c r="BE185" i="3"/>
  <c r="BE186" i="3"/>
  <c r="BE202" i="3"/>
  <c r="BE224" i="3"/>
  <c r="BE233" i="3"/>
  <c r="BE253" i="3"/>
  <c r="BE255" i="3"/>
  <c r="BE256" i="3"/>
  <c r="BE264" i="3"/>
  <c r="BE265" i="3"/>
  <c r="BE278" i="3"/>
  <c r="BE280" i="3"/>
  <c r="BE295" i="3"/>
  <c r="BE297" i="3"/>
  <c r="BE307" i="3"/>
  <c r="BE317" i="3"/>
  <c r="BE358" i="3"/>
  <c r="BE362" i="3"/>
  <c r="BE145" i="2"/>
  <c r="BE149" i="2"/>
  <c r="BE157" i="2"/>
  <c r="BE159" i="2"/>
  <c r="BE160" i="2"/>
  <c r="BE165" i="2"/>
  <c r="BE174" i="2"/>
  <c r="BE178" i="2"/>
  <c r="BE183" i="2"/>
  <c r="BE185" i="2"/>
  <c r="BE188" i="2"/>
  <c r="BE194" i="2"/>
  <c r="BE198" i="2"/>
  <c r="BE214" i="2"/>
  <c r="BE224" i="2"/>
  <c r="BE228" i="2"/>
  <c r="BE232" i="2"/>
  <c r="BE252" i="2"/>
  <c r="BE254" i="2"/>
  <c r="BE263" i="2"/>
  <c r="BE278" i="2"/>
  <c r="BE289" i="2"/>
  <c r="BE293" i="2"/>
  <c r="BE304" i="2"/>
  <c r="BE311" i="2"/>
  <c r="BE331" i="2"/>
  <c r="BE334" i="2"/>
  <c r="BE338" i="2"/>
  <c r="BE358" i="2"/>
  <c r="BE361" i="2"/>
  <c r="BE364" i="2"/>
  <c r="BE370" i="2"/>
  <c r="BE373" i="2"/>
  <c r="BE376" i="2"/>
  <c r="BE377" i="2"/>
  <c r="BE379" i="2"/>
  <c r="BE385" i="2"/>
  <c r="BE388" i="2"/>
  <c r="BE393" i="2"/>
  <c r="BE395" i="2"/>
  <c r="BE396" i="2"/>
  <c r="BE401" i="2"/>
  <c r="BE422" i="2"/>
  <c r="BE425" i="2"/>
  <c r="BE426" i="2"/>
  <c r="BE433" i="2"/>
  <c r="BE436" i="2"/>
  <c r="BE444" i="2"/>
  <c r="BE445" i="2"/>
  <c r="BE449" i="2"/>
  <c r="BE459" i="2"/>
  <c r="BE461" i="2"/>
  <c r="BE469" i="2"/>
  <c r="BE471" i="2"/>
  <c r="BE472" i="2"/>
  <c r="BE474" i="2"/>
  <c r="BE476" i="2"/>
  <c r="BE478" i="2"/>
  <c r="BE480" i="2"/>
  <c r="BE483" i="2"/>
  <c r="BE485" i="2"/>
  <c r="BE497" i="2"/>
  <c r="BE500" i="2"/>
  <c r="BE505" i="2"/>
  <c r="BE507" i="2"/>
  <c r="BE516" i="2"/>
  <c r="BE524" i="2"/>
  <c r="BE525" i="2"/>
  <c r="BE534" i="2"/>
  <c r="BE538" i="2"/>
  <c r="BE560" i="2"/>
  <c r="BE568" i="2"/>
  <c r="BE578" i="2"/>
  <c r="BE590" i="2"/>
  <c r="BE592" i="2"/>
  <c r="BE596" i="2"/>
  <c r="BE601" i="2"/>
  <c r="BE607" i="2"/>
  <c r="BE616" i="2"/>
  <c r="BE624" i="2"/>
  <c r="BE636" i="2"/>
  <c r="BE650" i="2"/>
  <c r="BE652" i="2"/>
  <c r="BE653" i="2"/>
  <c r="BE654" i="2"/>
  <c r="BE655" i="2"/>
  <c r="BE656" i="2"/>
  <c r="BE657" i="2"/>
  <c r="BE658" i="2"/>
  <c r="BE659" i="2"/>
  <c r="BE139" i="3"/>
  <c r="BE141" i="3"/>
  <c r="BE143" i="3"/>
  <c r="BE211" i="3"/>
  <c r="BE231" i="3"/>
  <c r="BE232" i="3"/>
  <c r="BE235" i="3"/>
  <c r="BE266" i="3"/>
  <c r="BE274" i="3"/>
  <c r="BE279" i="3"/>
  <c r="BE281" i="3"/>
  <c r="BE285" i="3"/>
  <c r="BE293" i="3"/>
  <c r="BE306" i="3"/>
  <c r="BE314" i="3"/>
  <c r="BE315" i="3"/>
  <c r="BE324" i="3"/>
  <c r="BE325" i="3"/>
  <c r="BE329" i="3"/>
  <c r="BE343" i="3"/>
  <c r="BE349" i="3"/>
  <c r="BE368" i="3"/>
  <c r="BE369" i="3"/>
  <c r="BK241" i="3"/>
  <c r="J241" i="3"/>
  <c r="J101" i="3" s="1"/>
  <c r="E85" i="4"/>
  <c r="J89" i="4"/>
  <c r="J91" i="4"/>
  <c r="F92" i="4"/>
  <c r="J92" i="4"/>
  <c r="BE124" i="4"/>
  <c r="BE127" i="4"/>
  <c r="BE130" i="4"/>
  <c r="BE133" i="4"/>
  <c r="BK123" i="4"/>
  <c r="J123" i="4"/>
  <c r="J98" i="4" s="1"/>
  <c r="BK126" i="4"/>
  <c r="J126" i="4" s="1"/>
  <c r="J99" i="4" s="1"/>
  <c r="BK129" i="4"/>
  <c r="J129" i="4"/>
  <c r="J100" i="4" s="1"/>
  <c r="BK132" i="4"/>
  <c r="J132" i="4" s="1"/>
  <c r="J101" i="4" s="1"/>
  <c r="J34" i="3"/>
  <c r="AW96" i="1" s="1"/>
  <c r="F37" i="2"/>
  <c r="BD95" i="1" s="1"/>
  <c r="F37" i="3"/>
  <c r="BD96" i="1" s="1"/>
  <c r="F34" i="4"/>
  <c r="BA97" i="1"/>
  <c r="F37" i="4"/>
  <c r="BD97" i="1" s="1"/>
  <c r="F34" i="2"/>
  <c r="BA95" i="1" s="1"/>
  <c r="F34" i="3"/>
  <c r="BA96" i="1" s="1"/>
  <c r="F36" i="4"/>
  <c r="BC97" i="1" s="1"/>
  <c r="J34" i="2"/>
  <c r="AW95" i="1" s="1"/>
  <c r="F36" i="2"/>
  <c r="BC95" i="1" s="1"/>
  <c r="F35" i="2"/>
  <c r="BB95" i="1" s="1"/>
  <c r="J34" i="4"/>
  <c r="AW97" i="1" s="1"/>
  <c r="F35" i="3"/>
  <c r="BB96" i="1" s="1"/>
  <c r="F36" i="3"/>
  <c r="BC96" i="1" s="1"/>
  <c r="F35" i="4"/>
  <c r="BB97" i="1" s="1"/>
  <c r="R243" i="3" l="1"/>
  <c r="T243" i="3"/>
  <c r="T139" i="2"/>
  <c r="P243" i="3"/>
  <c r="P139" i="2"/>
  <c r="P136" i="2" s="1"/>
  <c r="AU95" i="1" s="1"/>
  <c r="P130" i="3"/>
  <c r="AU96" i="1" s="1"/>
  <c r="BK243" i="3"/>
  <c r="J243" i="3"/>
  <c r="J102" i="3" s="1"/>
  <c r="R139" i="2"/>
  <c r="R136" i="2" s="1"/>
  <c r="R131" i="3"/>
  <c r="R130" i="3" s="1"/>
  <c r="T131" i="3"/>
  <c r="T130" i="3" s="1"/>
  <c r="T451" i="2"/>
  <c r="R451" i="2"/>
  <c r="BK139" i="2"/>
  <c r="J139" i="2" s="1"/>
  <c r="J98" i="2" s="1"/>
  <c r="J140" i="2"/>
  <c r="J99" i="2" s="1"/>
  <c r="BK451" i="2"/>
  <c r="J451" i="2"/>
  <c r="J107" i="2" s="1"/>
  <c r="J137" i="2"/>
  <c r="J97" i="2" s="1"/>
  <c r="BK131" i="3"/>
  <c r="BK130" i="3" s="1"/>
  <c r="J130" i="3" s="1"/>
  <c r="J96" i="3" s="1"/>
  <c r="J244" i="3"/>
  <c r="J103" i="3" s="1"/>
  <c r="BK122" i="4"/>
  <c r="J122" i="4" s="1"/>
  <c r="J97" i="4" s="1"/>
  <c r="BA94" i="1"/>
  <c r="W30" i="1" s="1"/>
  <c r="BC94" i="1"/>
  <c r="W32" i="1"/>
  <c r="J33" i="2"/>
  <c r="AV95" i="1" s="1"/>
  <c r="AT95" i="1" s="1"/>
  <c r="F33" i="3"/>
  <c r="AZ96" i="1" s="1"/>
  <c r="J33" i="3"/>
  <c r="AV96" i="1" s="1"/>
  <c r="AT96" i="1" s="1"/>
  <c r="BD94" i="1"/>
  <c r="W33" i="1"/>
  <c r="F33" i="4"/>
  <c r="AZ97" i="1"/>
  <c r="J33" i="4"/>
  <c r="AV97" i="1"/>
  <c r="AT97" i="1" s="1"/>
  <c r="BB94" i="1"/>
  <c r="AX94" i="1"/>
  <c r="F33" i="2"/>
  <c r="AZ95" i="1" s="1"/>
  <c r="T136" i="2" l="1"/>
  <c r="BK136" i="2"/>
  <c r="J136" i="2"/>
  <c r="J30" i="2" s="1"/>
  <c r="AG95" i="1" s="1"/>
  <c r="AN95" i="1" s="1"/>
  <c r="J131" i="3"/>
  <c r="J97" i="3" s="1"/>
  <c r="BK121" i="4"/>
  <c r="J121" i="4"/>
  <c r="J96" i="4"/>
  <c r="AU94" i="1"/>
  <c r="AW94" i="1"/>
  <c r="AK30" i="1" s="1"/>
  <c r="W31" i="1"/>
  <c r="AZ94" i="1"/>
  <c r="W29" i="1" s="1"/>
  <c r="AY94" i="1"/>
  <c r="J30" i="3"/>
  <c r="AG96" i="1"/>
  <c r="AN96" i="1"/>
  <c r="J96" i="2" l="1"/>
  <c r="J39" i="3"/>
  <c r="J39" i="2"/>
  <c r="AV94" i="1"/>
  <c r="AK29" i="1" s="1"/>
  <c r="J30" i="4"/>
  <c r="AG97" i="1"/>
  <c r="AN97" i="1"/>
  <c r="J39" i="4" l="1"/>
  <c r="AG94" i="1"/>
  <c r="AT94" i="1"/>
  <c r="AN94" i="1" l="1"/>
  <c r="AK26" i="1"/>
  <c r="AK35" i="1"/>
</calcChain>
</file>

<file path=xl/sharedStrings.xml><?xml version="1.0" encoding="utf-8"?>
<sst xmlns="http://schemas.openxmlformats.org/spreadsheetml/2006/main" count="9002" uniqueCount="1804">
  <si>
    <t>Export Komplet</t>
  </si>
  <si>
    <t/>
  </si>
  <si>
    <t>2.0</t>
  </si>
  <si>
    <t>ZAMOK</t>
  </si>
  <si>
    <t>False</t>
  </si>
  <si>
    <t>{cad01e47-ec5d-4c3f-a591-92607af8436e}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</si>
  <si>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</si>
  <si>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</si>
  <si>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</si>
  <si>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</si>
  <si>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</si>
  <si>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</si>
  <si>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</si>
  <si>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</si>
  <si>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Pha_Vrsovice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</si>
  <si>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</si>
  <si>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</si>
  <si>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Praha Vršovice st.6 - oprava</t>
  </si>
  <si>
    <t>KSO:</t>
  </si>
  <si>
    <t>CC-CZ:</t>
  </si>
  <si>
    <t>Místo:</t>
  </si>
  <si>
    <t>žst. Praha Vršovice</t>
  </si>
  <si>
    <t>Datum:</t>
  </si>
  <si>
    <t>22. 2. 2021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</si>
  <si>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</si>
  <si>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</si>
  <si>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</si>
  <si>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</si>
  <si>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</si>
  <si>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</si>
  <si>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</si>
  <si>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</si>
  <si>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</si>
  <si>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</si>
  <si>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</si>
  <si>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</si>
  <si>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</si>
  <si>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</si>
  <si>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</si>
  <si>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</si>
  <si>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</si>
  <si>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</si>
  <si>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</si>
  <si>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</si>
  <si>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</si>
  <si>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</si>
  <si>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</si>
  <si>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</si>
  <si>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</si>
  <si>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</si>
  <si>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</si>
  <si>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</si>
  <si>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</si>
  <si>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</si>
  <si>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</si>
  <si>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</si>
  <si>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</si>
  <si>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</si>
  <si>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</si>
  <si>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</si>
  <si>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</si>
  <si>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</si>
  <si>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</si>
  <si>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</si>
  <si>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</si>
  <si>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</si>
  <si>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</si>
  <si>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</si>
  <si>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</si>
  <si>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</si>
  <si>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</si>
  <si>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</si>
  <si>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</si>
  <si>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</si>
  <si>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</si>
  <si>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</si>
  <si>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</si>
  <si>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</si>
  <si>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</si>
  <si>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</si>
  <si>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</si>
  <si>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</si>
  <si>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</si>
  <si>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vnějšího pláště a zpevněných ploch</t>
  </si>
  <si>
    <t>STA</t>
  </si>
  <si>
    <t>1</t>
  </si>
  <si>
    <t>{844c6fa0-2c93-43fa-8c59-674c5ad3da3b}</t>
  </si>
  <si>
    <t>2</t>
  </si>
  <si>
    <t>002</t>
  </si>
  <si>
    <t>Oprava schodiště</t>
  </si>
  <si>
    <t>{616b1d3f-d0ac-4658-843e-ee6f3ed03642}</t>
  </si>
  <si>
    <t>003</t>
  </si>
  <si>
    <t>Vedlejší a ostatní náklady</t>
  </si>
  <si>
    <t>VON</t>
  </si>
  <si>
    <t>{abe21315-da88-4fbd-8dda-f5311a3dacac}</t>
  </si>
  <si>
    <t>KRYCÍ LIST SOUPISU PRACÍ</t>
  </si>
  <si>
    <t>Objekt:</t>
  </si>
  <si>
    <t>001 - Oprava vnějšího pláště a zpevněných ploch</t>
  </si>
  <si>
    <t>REKAPITULACE ČLENĚNÍ SOUPISU PRACÍ</t>
  </si>
  <si>
    <t>Kód dílu - Popis</t>
  </si>
  <si>
    <t>Cena celkem [CZK]</t>
  </si>
  <si>
    <t>Náklady ze soupisu prací</t>
  </si>
  <si>
    <t>-1</t>
  </si>
  <si>
    <t>70 -  Ostatní</t>
  </si>
  <si>
    <t>HSV - Práce a dodávky HSV</t>
  </si>
  <si>
    <t xml:space="preserve">    1 -  Zemní práce</t>
  </si>
  <si>
    <t xml:space="preserve">    2 - Zakládání</t>
  </si>
  <si>
    <t xml:space="preserve">    3 - Svislé a kompletní konstrukce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</si>
  <si>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</si>
  <si>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</si>
  <si>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</si>
  <si>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</si>
  <si>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</si>
  <si>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</si>
  <si>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</si>
  <si>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</si>
  <si>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741.1 - Elektroinstalace - silnoproud - hromosvod</t>
  </si>
  <si>
    <t xml:space="preserve">    742 - Elektroinstalace - slaboproud</t>
  </si>
  <si>
    <t xml:space="preserve">    748 - Elektromontáže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</si>
  <si>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</si>
  <si>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</si>
  <si>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</si>
  <si>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 Dokončovací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</si>
  <si>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</si>
  <si>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</si>
  <si>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</si>
  <si>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</si>
  <si>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</si>
  <si>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</si>
  <si>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</si>
  <si>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</si>
  <si>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</si>
  <si>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</si>
  <si>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</si>
  <si>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</si>
  <si>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</si>
  <si>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70</t>
  </si>
  <si>
    <t xml:space="preserve"> Ostatní</t>
  </si>
  <si>
    <t>ROZPOCET</t>
  </si>
  <si>
    <t>K</t>
  </si>
  <si>
    <t>75.1</t>
  </si>
  <si>
    <t>Vytyčení a zajištění a ochrana stávajících inženýrských sítí vč. zajištění projednání s dotčenými správci a složkami, jejich dočasného zabezpečení a zajištění po dobu akce</t>
  </si>
  <si>
    <t>kpl</t>
  </si>
  <si>
    <t>4</t>
  </si>
  <si>
    <t>602083206</t>
  </si>
  <si>
    <t>HSV</t>
  </si>
  <si>
    <t>Práce a dodávky HSV</t>
  </si>
  <si>
    <t xml:space="preserve"> Zemní práce</t>
  </si>
  <si>
    <t>131213101</t>
  </si>
  <si>
    <t>Hloubení jam v soudržných horninách třídy těžitelnosti I, skupiny 3 ručně</t>
  </si>
  <si>
    <t>m3</t>
  </si>
  <si>
    <t>-1734394184</t>
  </si>
  <si>
    <t>VV</t>
  </si>
  <si>
    <t>0,08*12"sloupky a vzpěry plotu mezi objektem"</t>
  </si>
  <si>
    <t>3</t>
  </si>
  <si>
    <t>919735113</t>
  </si>
  <si>
    <t>Řezání stávajícího živičného krytu hl do 150 mm</t>
  </si>
  <si>
    <t>m</t>
  </si>
  <si>
    <t>77613397</t>
  </si>
  <si>
    <t>43+14,3+6*2</t>
  </si>
  <si>
    <t>113107143</t>
  </si>
  <si>
    <t>Odstranění podkladu živičného tl do 150 mm ručně</t>
  </si>
  <si>
    <t>m2</t>
  </si>
  <si>
    <t>608798330</t>
  </si>
  <si>
    <t>69,3*0,8</t>
  </si>
  <si>
    <t>5</t>
  </si>
  <si>
    <t>113107131</t>
  </si>
  <si>
    <t>Odstranění podkladu z betonu prostého tl 150 mm ručně</t>
  </si>
  <si>
    <t>-1469364932</t>
  </si>
  <si>
    <t>42,5*2+15,3*2"plochy u opěrné zdi"</t>
  </si>
  <si>
    <t>6</t>
  </si>
  <si>
    <t>122211101</t>
  </si>
  <si>
    <t>Odkopávky a prokopávky v hornině třídy těžitelnosti I, skupiny 3 ručně</t>
  </si>
  <si>
    <t>2083986821</t>
  </si>
  <si>
    <t>P</t>
  </si>
  <si>
    <t>Poznámka k položce:_x000D_
Před zahájením prací je třeba vytýčení inženýrských sítí. V případě kolize budou inženýrské sítě uloženy do chráničky a zabezpečeny proti poškození!</t>
  </si>
  <si>
    <t>115,6*0,3"po rozebrané bet. ploše"</t>
  </si>
  <si>
    <t>7</t>
  </si>
  <si>
    <t>132112111</t>
  </si>
  <si>
    <t>Hloubení rýh š do 800 mm v soudržných horninách třídy těžitelnosti I, skupiny 1 a 2 ručně</t>
  </si>
  <si>
    <t>-223785946</t>
  </si>
  <si>
    <t>(69,3+14+43)*0,8*1,2"pro nopovou fólii a uzemnění hromosvodu vč. okapového chodníku"</t>
  </si>
  <si>
    <t>8</t>
  </si>
  <si>
    <t>129001101</t>
  </si>
  <si>
    <t>Příplatek za ztížení odkopávky nebo prokopávky v blízkosti inženýrských sítí</t>
  </si>
  <si>
    <t>-1910214236</t>
  </si>
  <si>
    <t>0,96+34,68+121,248</t>
  </si>
  <si>
    <t>9</t>
  </si>
  <si>
    <t>162751117</t>
  </si>
  <si>
    <t>Vodorovné přemístění do 10000 m výkopku/sypaniny z horniny třídy těžitelnosti I, skupiny 1 až 3</t>
  </si>
  <si>
    <t>-1275472387</t>
  </si>
  <si>
    <t>10</t>
  </si>
  <si>
    <t>162751119</t>
  </si>
  <si>
    <t>Příplatek k vodorovnému přemístění výkopku/sypaniny z horniny třídy těžitelnosti I, skupiny 1 až 3 ZKD 1000 m přes 10000 m</t>
  </si>
  <si>
    <t>63646346</t>
  </si>
  <si>
    <t>156,888*10 'Přepočtené koeficientem množství</t>
  </si>
  <si>
    <t>11</t>
  </si>
  <si>
    <t>167151101</t>
  </si>
  <si>
    <t>Nakládání výkopku z hornin třídy těžitelnosti I, skupiny 1 až 3 do 100 m3</t>
  </si>
  <si>
    <t>1416236940</t>
  </si>
  <si>
    <t>12</t>
  </si>
  <si>
    <t>171201201</t>
  </si>
  <si>
    <t>Uložení sypaniny na skládky</t>
  </si>
  <si>
    <t>-1542896853</t>
  </si>
  <si>
    <t>13</t>
  </si>
  <si>
    <t>997013655</t>
  </si>
  <si>
    <t>Poplatek za uložení na skládce (skládkovné) zeminy a kamení kód odpadu 17 05 04</t>
  </si>
  <si>
    <t>t</t>
  </si>
  <si>
    <t>-646082667</t>
  </si>
  <si>
    <t>156,888*1,8</t>
  </si>
  <si>
    <t>14</t>
  </si>
  <si>
    <t>174101101</t>
  </si>
  <si>
    <t>Zásyp jam, šachet rýh nebo kolem objektů sypaninou se zhutněním</t>
  </si>
  <si>
    <t>-502290831</t>
  </si>
  <si>
    <t>121,248"okapový chodník"</t>
  </si>
  <si>
    <t>M</t>
  </si>
  <si>
    <t>58343872</t>
  </si>
  <si>
    <t>kamenivo drcené hrubé frakce 8/16</t>
  </si>
  <si>
    <t>-1840103324</t>
  </si>
  <si>
    <t>121,248*2 'Přepočtené koeficientem množství</t>
  </si>
  <si>
    <t>16</t>
  </si>
  <si>
    <t>181951102</t>
  </si>
  <si>
    <t>Úprava pláně v hornině tř. 1 až 4 se zhutněním</t>
  </si>
  <si>
    <t>-1743874876</t>
  </si>
  <si>
    <t>55,44+115,6</t>
  </si>
  <si>
    <t>Zakládání</t>
  </si>
  <si>
    <t>17</t>
  </si>
  <si>
    <t>271532212</t>
  </si>
  <si>
    <t>Podsyp pod základové konstrukce se zhutněním z hrubého kameniva frakce 16 až 32 mm</t>
  </si>
  <si>
    <t>-990364748</t>
  </si>
  <si>
    <t>2*(2*3+2*2)*0,5*0,2"pod základ ang. dvorku"</t>
  </si>
  <si>
    <t>8*1,5*0,5*0,2"pod základ venkovních schodišť a podest"</t>
  </si>
  <si>
    <t>Součet</t>
  </si>
  <si>
    <t>18</t>
  </si>
  <si>
    <t>274313611</t>
  </si>
  <si>
    <t>Základové pásy z betonu tř. C 16/20</t>
  </si>
  <si>
    <t>-1315189040</t>
  </si>
  <si>
    <t>2*(2*3+2*2)*0,5*0,8"základ ztrac. bednění"</t>
  </si>
  <si>
    <t>6*1,5*0,5*0,8"základy pro venkovní schodiště a podesty"</t>
  </si>
  <si>
    <t>19</t>
  </si>
  <si>
    <t>274351121</t>
  </si>
  <si>
    <t>Zřízení bednění základových pasů rovného</t>
  </si>
  <si>
    <t>814366116</t>
  </si>
  <si>
    <t>2*(2*3+2*2)*0,2*2</t>
  </si>
  <si>
    <t>6*(6+1,5)*0,2*2</t>
  </si>
  <si>
    <t>20</t>
  </si>
  <si>
    <t>274351122</t>
  </si>
  <si>
    <t>Odstranění bednění základových pasů rovného</t>
  </si>
  <si>
    <t>-126659782</t>
  </si>
  <si>
    <t>279113112</t>
  </si>
  <si>
    <t>Základová zeď tl do 200 mm z tvárnic ztraceného bednění včetně výplně z betonu tř. C 8/10</t>
  </si>
  <si>
    <t>-1160740016</t>
  </si>
  <si>
    <t>2*(2*3+2*2)*1,5"zakrytí odvětrání krytu 2x"</t>
  </si>
  <si>
    <t>22</t>
  </si>
  <si>
    <t>348272612</t>
  </si>
  <si>
    <t>Plotová stříška pro zeď tl 155 mm z tvarovek broušených přírodních</t>
  </si>
  <si>
    <t>416185824</t>
  </si>
  <si>
    <t>2*(2*3+2*2)"ukončení horní hrany"</t>
  </si>
  <si>
    <t>Svislé a kompletní konstrukce</t>
  </si>
  <si>
    <t>23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</si>
  <si>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</si>
  <si>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</si>
  <si>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kus</t>
  </si>
  <si>
    <t>2045963815</t>
  </si>
  <si>
    <t>1"ocelové dveře rozvodna 1NP"</t>
  </si>
  <si>
    <t>6"ocelové dveře střecha"</t>
  </si>
  <si>
    <t>24</t>
  </si>
  <si>
    <t>338171113</t>
  </si>
  <si>
    <t>Osazování sloupků a vzpěr plotových ocelových v do 2,00 m se zabetonováním</t>
  </si>
  <si>
    <t>-1254440273</t>
  </si>
  <si>
    <t>25</t>
  </si>
  <si>
    <t>55342243</t>
  </si>
  <si>
    <t>sloupek plotový Pz 2500/48x1,5mm</t>
  </si>
  <si>
    <t>598871760</t>
  </si>
  <si>
    <t>26</t>
  </si>
  <si>
    <t>55342271</t>
  </si>
  <si>
    <t>vzpěra plotová Pz 1500/38x1,5mm</t>
  </si>
  <si>
    <t>36413212</t>
  </si>
  <si>
    <t>27</t>
  </si>
  <si>
    <t>348171130</t>
  </si>
  <si>
    <t>Montáž rámového oplocení výšky přes 1,5 do 2 m</t>
  </si>
  <si>
    <t>-1842126094</t>
  </si>
  <si>
    <t>2*1</t>
  </si>
  <si>
    <t>28</t>
  </si>
  <si>
    <t>31391007</t>
  </si>
  <si>
    <t>plotový panel plochý svařovaný výška 2030mm, šířky do 2500mm z Pz drátů - dle situace po osazení branky</t>
  </si>
  <si>
    <t>-276280714</t>
  </si>
  <si>
    <t>29</t>
  </si>
  <si>
    <t>348101230</t>
  </si>
  <si>
    <t>Osazení vrat a vrátek k oplocení na ocelové sloupky do 6 m2</t>
  </si>
  <si>
    <t>-797943956</t>
  </si>
  <si>
    <t>30</t>
  </si>
  <si>
    <t>55342332</t>
  </si>
  <si>
    <t>branka plotová jednokřídlá Pz 1000x2030mm</t>
  </si>
  <si>
    <t>92780114</t>
  </si>
  <si>
    <t>31</t>
  </si>
  <si>
    <t>310238211</t>
  </si>
  <si>
    <t>Zazdívka otvorů pl do 1 m2 ve zdivu nadzákladovém cihlami pálenými na MVC</t>
  </si>
  <si>
    <t>-65047218</t>
  </si>
  <si>
    <t>0,5*0,5*0,3"rušené odvětrání schodiště"</t>
  </si>
  <si>
    <t>0,9*2*0,3"rušené dveře rozvodna"</t>
  </si>
  <si>
    <t>0,5"ostatní dozdívky"</t>
  </si>
  <si>
    <t>Komunikace</t>
  </si>
  <si>
    <t>32</t>
  </si>
  <si>
    <t>564760111</t>
  </si>
  <si>
    <t>Podklad z kameniva hrubého drceného vel. 16-32 mm tl 200 mm</t>
  </si>
  <si>
    <t>-943750464</t>
  </si>
  <si>
    <t>33</t>
  </si>
  <si>
    <t>564710011</t>
  </si>
  <si>
    <t>Podklad z kameniva hrubého drceného vel. 8-16 mm tl 50 mm</t>
  </si>
  <si>
    <t>1262263597</t>
  </si>
  <si>
    <t>34</t>
  </si>
  <si>
    <t>596841222</t>
  </si>
  <si>
    <t>Kladení betonové dlažby komunikací pro pěší do lože z cement malty vel do 0,25 m2 plochy do 300 m2</t>
  </si>
  <si>
    <t>538274425</t>
  </si>
  <si>
    <t>115,6"dlažba za objektem u opěrné zdi - podél+bok"</t>
  </si>
  <si>
    <t>69,3*0,5"okapový chodník"</t>
  </si>
  <si>
    <t>35</t>
  </si>
  <si>
    <t>59245620</t>
  </si>
  <si>
    <t>dlažba desková betonová 500x500x60mm přírodní</t>
  </si>
  <si>
    <t>-1489181730</t>
  </si>
  <si>
    <t>150,25*1,1 'Přepočtené koeficientem množství</t>
  </si>
  <si>
    <t>36</t>
  </si>
  <si>
    <t>916231213</t>
  </si>
  <si>
    <t>Osazení chodníkového obrubníku betonového stojatého s boční opěrou do lože z betonu prostého</t>
  </si>
  <si>
    <t>12505652</t>
  </si>
  <si>
    <t>69,3+42,5+15,3</t>
  </si>
  <si>
    <t>37</t>
  </si>
  <si>
    <t>59217017</t>
  </si>
  <si>
    <t>obrubník betonový chodníkový 100x10x25 cm</t>
  </si>
  <si>
    <t>1448186319</t>
  </si>
  <si>
    <t>127,1*1,1 'Přepočtené koeficientem množství</t>
  </si>
  <si>
    <t>Úpravy povrchů, podlahy a osazování výplní</t>
  </si>
  <si>
    <t>38</t>
  </si>
  <si>
    <t>57253113R</t>
  </si>
  <si>
    <t>Úprava styku obrubníku s komunikací včetně napojení a vyspravení</t>
  </si>
  <si>
    <t>897842372</t>
  </si>
  <si>
    <t>39</t>
  </si>
  <si>
    <t>631311116</t>
  </si>
  <si>
    <t>Mazanina tl do 80 mm z betonu prostého tř. C 25/30</t>
  </si>
  <si>
    <t>550084071</t>
  </si>
  <si>
    <t>22,6*2*0,08"vstup od komunikace"</t>
  </si>
  <si>
    <t>40</t>
  </si>
  <si>
    <t>631311126</t>
  </si>
  <si>
    <t>Mazanina tl do 120 mm z betonu prostého tř. C 25/30</t>
  </si>
  <si>
    <t>-789482618</t>
  </si>
  <si>
    <t>22,6*2*0,1</t>
  </si>
  <si>
    <t>41</t>
  </si>
  <si>
    <t>631319173</t>
  </si>
  <si>
    <t>Příplatek k mazanině tl do 120 mm za stržení povrchu spodní vrstvy před vložením výztuže</t>
  </si>
  <si>
    <t>-971704629</t>
  </si>
  <si>
    <t>42</t>
  </si>
  <si>
    <t>631362021</t>
  </si>
  <si>
    <t>Výztuž mazanin svařovanými sítěmi Kari</t>
  </si>
  <si>
    <t>-749084625</t>
  </si>
  <si>
    <t>Poznámka k položce:_x000D_
KARI 100/100/6</t>
  </si>
  <si>
    <t>22,6*2*0,0035</t>
  </si>
  <si>
    <t>43</t>
  </si>
  <si>
    <t>634111113</t>
  </si>
  <si>
    <t>Obvodová dilatace pružnou těsnicí páskou v 80 mm mezi stěnou a mazaninou</t>
  </si>
  <si>
    <t>1449839853</t>
  </si>
  <si>
    <t>22,6*2</t>
  </si>
  <si>
    <t>44</t>
  </si>
  <si>
    <t>634111114</t>
  </si>
  <si>
    <t>Obvodová dilatace pružnou těsnicí páskou v 100 mm mezi stěnou a mazaninou</t>
  </si>
  <si>
    <t>317274318</t>
  </si>
  <si>
    <t>45</t>
  </si>
  <si>
    <t>634611121</t>
  </si>
  <si>
    <t>Výplň dilatačních spár š do 20 mm v mazaninách tl do 100 mm pískem a asfaltem</t>
  </si>
  <si>
    <t>-1885777741</t>
  </si>
  <si>
    <t>46</t>
  </si>
  <si>
    <t>634611129</t>
  </si>
  <si>
    <t>Příplatek k šířce spáry do 20 mm ZKD 50 mm tl mazaniny</t>
  </si>
  <si>
    <t>2024035811</t>
  </si>
  <si>
    <t>47</t>
  </si>
  <si>
    <t>629991011</t>
  </si>
  <si>
    <t>Zakrytí výplní otvorů a svislých ploch fólií přilepenou lepící páskou</t>
  </si>
  <si>
    <t>-177887471</t>
  </si>
  <si>
    <t>33*1,5*1,8+6*3,6*0,9+2*0,9*0,9+1,5*0,9+0,6*0,9+14*0,9*1,8"okna"</t>
  </si>
  <si>
    <t>1,8*3,3+0,9*2,7+2*1,1*2"dveře"</t>
  </si>
  <si>
    <t>4*1*0,8+2*1*1+3*0,3*0,6+2*1*0,5+0,8*0,5+12*0,3*0,9"mřížky"</t>
  </si>
  <si>
    <t>Mezisoučet fasáda u kolejí</t>
  </si>
  <si>
    <t>3*0,9*1,8+0,3*1"okna"</t>
  </si>
  <si>
    <t>0,9*2"dveře"</t>
  </si>
  <si>
    <t>Mezisoučet bok parkoviště</t>
  </si>
  <si>
    <t>7*1,5*1,8"okna"</t>
  </si>
  <si>
    <t>5*0,3*0,6+1*0,8"mřížky"</t>
  </si>
  <si>
    <t>Mezisoučet bok opěrná zeď</t>
  </si>
  <si>
    <t>16*0,9*0,9+18*1,5*0,9+5*0,6*0,9+8*0,9*0,9+9*1,5*1,8+12*1,5*1,8"okna"</t>
  </si>
  <si>
    <t>1,8*3"dveře"</t>
  </si>
  <si>
    <t>5*0,3*0,6+5*1*0,8+20*0,3*0,9"mřížky"</t>
  </si>
  <si>
    <t>Mezisoučet fasáda u komunikace</t>
  </si>
  <si>
    <t>4*1*2"dveře"</t>
  </si>
  <si>
    <t>1*1+0,5*1"mřížky"</t>
  </si>
  <si>
    <t>Mezisoučet střecha"</t>
  </si>
  <si>
    <t>48</t>
  </si>
  <si>
    <t>629995101</t>
  </si>
  <si>
    <t>Očištění vnějších ploch omytím tlakovou vodou</t>
  </si>
  <si>
    <t>285448706</t>
  </si>
  <si>
    <t>2*42*17,5+2*12*4+2*13,3*17,5+2*13,3*4+13,2*1,6+2*8*1,6+2*3</t>
  </si>
  <si>
    <t>49</t>
  </si>
  <si>
    <t>953321111R</t>
  </si>
  <si>
    <t>Příprava stávajícího podkladu před opravou omítky, ošetření stávajících dilatací a ostatních prvků včetně doplnění a zajištění</t>
  </si>
  <si>
    <t>-98908859</t>
  </si>
  <si>
    <t>50</t>
  </si>
  <si>
    <t>621325103</t>
  </si>
  <si>
    <t>Oprava vnější vápenocementové hladké omítky složitosti 1 podhledů v rozsahu do 50%</t>
  </si>
  <si>
    <t>-1134693357</t>
  </si>
  <si>
    <t>2190,62-183,9"odpočet soklu"</t>
  </si>
  <si>
    <t>51</t>
  </si>
  <si>
    <t>622131121</t>
  </si>
  <si>
    <t>Penetrace akrylát-silikon vnějších stěn nanášená ručně</t>
  </si>
  <si>
    <t>-1631456950</t>
  </si>
  <si>
    <t>52</t>
  </si>
  <si>
    <t>622135001</t>
  </si>
  <si>
    <t>Vyrovnání podkladu vnějších stěn maltou vápenocementovou tl do 10 mm</t>
  </si>
  <si>
    <t>-706955630</t>
  </si>
  <si>
    <t>53</t>
  </si>
  <si>
    <t>622221011</t>
  </si>
  <si>
    <t>Montáž kontaktního zateplení vnějších stěn lepením a mechanickým kotvením desek z minerální vlny s podélnou orientací vláken tl do 80 mm</t>
  </si>
  <si>
    <t>465589489</t>
  </si>
  <si>
    <t>2006,72-313,78</t>
  </si>
  <si>
    <t>54</t>
  </si>
  <si>
    <t>63151519</t>
  </si>
  <si>
    <t>deska tepelně izolační minerální kontaktních fasád podélné vlákno λ=0,036 tl 50mm</t>
  </si>
  <si>
    <t>2021935218</t>
  </si>
  <si>
    <t>1692,94*1,02 'Přepočtené koeficientem množství</t>
  </si>
  <si>
    <t>55</t>
  </si>
  <si>
    <t>622222061</t>
  </si>
  <si>
    <t>Montáž kontaktního zateplení vnějšího ostění, nadpraží nebo parapetu hl. špalety do 400 mm lepením desek z minerální vlny tl do 80 mm</t>
  </si>
  <si>
    <t>-917405697</t>
  </si>
  <si>
    <t>33*6,6+6*9+2*3,6+5*4,8+3+14*5,4"okna"</t>
  </si>
  <si>
    <t>8,4+6,3+2*5,1"dveře"</t>
  </si>
  <si>
    <t>3*5,4+2,6"okna"</t>
  </si>
  <si>
    <t>4,9"dveře"</t>
  </si>
  <si>
    <t>Mezisoučet fasáda bok parkoviště"</t>
  </si>
  <si>
    <t>7*6,6</t>
  </si>
  <si>
    <t>Mezisoučet fasáda bok opěrná zeď</t>
  </si>
  <si>
    <t>16*3,6+18*4,8+5*3+8*3,6+21*6,6"okna"</t>
  </si>
  <si>
    <t>7,8"dveře"</t>
  </si>
  <si>
    <t>4*5"dveře"</t>
  </si>
  <si>
    <t>Mezisoučet střecha</t>
  </si>
  <si>
    <t>56</t>
  </si>
  <si>
    <t>ISV.8592248026338</t>
  </si>
  <si>
    <t>Isover TF PROFI 50mm, λD = 0,036 (W·m-1·K-1),1000x600x50mm(pro izolaci ostění), pevnost v tahu TR 10kPa, fasádní minerální izolace s podélným vláknem.</t>
  </si>
  <si>
    <t>690655699</t>
  </si>
  <si>
    <t>830,6*0,3</t>
  </si>
  <si>
    <t>249,18*1,1 'Přepočtené koeficientem množství</t>
  </si>
  <si>
    <t>57</t>
  </si>
  <si>
    <t>622251105</t>
  </si>
  <si>
    <t>Příplatek k cenám kontaktního zateplení stěn za použití tepelněizolačních zátek z minerální vlny</t>
  </si>
  <si>
    <t>-1058956761</t>
  </si>
  <si>
    <t>1692,94+274,098</t>
  </si>
  <si>
    <t>58</t>
  </si>
  <si>
    <t>622272011</t>
  </si>
  <si>
    <t>Montáž odvětrávané fasády stěn nýtováním na ocelový rošt tepelná izolace tl. 60 mm</t>
  </si>
  <si>
    <t>-149003963</t>
  </si>
  <si>
    <t>Poznámka k položce:_x000D_
Jedná se o kompletní podkladovou konstrukci napojenou na stávající nosnou konstrukci předsazeného bývalého dispečerského pracoviště z obkladových panelů. Konstrukce se vhodně upraví včetně detailů napojení.</t>
  </si>
  <si>
    <t>13,2*8+2*1,6*8+13,2*1,6"dispečerské pracoviště"</t>
  </si>
  <si>
    <t>59</t>
  </si>
  <si>
    <t>59590735</t>
  </si>
  <si>
    <t>deska cementotřísková bez povrchové úpravy tl 8mm</t>
  </si>
  <si>
    <t>1390930325</t>
  </si>
  <si>
    <t>152,32*1,25 'Přepočtené koeficientem množství</t>
  </si>
  <si>
    <t>60</t>
  </si>
  <si>
    <t>622142001</t>
  </si>
  <si>
    <t>Potažení vnějších stěn sklovláknitým pletivem vtlačeným do tenkovrstvé hmoty</t>
  </si>
  <si>
    <t>345566572</t>
  </si>
  <si>
    <t>61</t>
  </si>
  <si>
    <t>629999031R</t>
  </si>
  <si>
    <t>Příplatek za použití plastových nebo pozinkovaných profilů s tkaninou</t>
  </si>
  <si>
    <t>-1582150844</t>
  </si>
  <si>
    <t>Poznámka k položce:_x000D_
Budou použity rohové Al. lišty, plastové parapetní profily, plastové okenní profily s okapnicí, zakončovací profil pod omítku s okapničkou - sokl, začišťovací profily s tkaninou (APU lišty), dilatační profily, Pz zakládací soklové profily aj._x000D_
_x000D_
Jedná se o kompletní dodávku systémového řešení profilů pro kompletní souvrství fasády včetně všech souvrství a zateplení.</t>
  </si>
  <si>
    <t>62</t>
  </si>
  <si>
    <t>622541011</t>
  </si>
  <si>
    <t>Tenkovrstvá silikonsilikátová zrnitá omítka tl. 1,5 mm včetně penetrace vnějších stěn</t>
  </si>
  <si>
    <t>-1956524101</t>
  </si>
  <si>
    <t>Poznámka k položce:_x000D_
předpokládá se vícebarevné řešení fasády, bude vyvzorkováno a odsouhlaseno na místě</t>
  </si>
  <si>
    <t>63</t>
  </si>
  <si>
    <t>98531111R</t>
  </si>
  <si>
    <t>Reprofilace soklu cementovými sanačními maltami vč. ošetření podkladu vyztužení a ukotvení, doplnění a vyrovnání po odbourání stávajícího obkladu</t>
  </si>
  <si>
    <t>59421372</t>
  </si>
  <si>
    <t>(42+6*2+2*13,3+42)*1,5</t>
  </si>
  <si>
    <t>64</t>
  </si>
  <si>
    <t>622511111</t>
  </si>
  <si>
    <t>Tenkovrstvá mozaiková střednězrnná omítka včetně penetrace vnějších stěn</t>
  </si>
  <si>
    <t>-601208303</t>
  </si>
  <si>
    <t>Poznámka k položce:_x000D_
barevná, odstín dle vyvzorkování na místě</t>
  </si>
  <si>
    <t>65</t>
  </si>
  <si>
    <t>629135102</t>
  </si>
  <si>
    <t>Vyrovnávací vrstva pod klempířské prvky z MC š do 300 mm kompletní příprava pro osazení nových klempířských prvků (dobetonování parapetů, atik aj.)</t>
  </si>
  <si>
    <t>1869777434</t>
  </si>
  <si>
    <t>33*1,5+6*3,6+2*0,9+5*1,5+0,6+14*0,9"parapety u kolejí"</t>
  </si>
  <si>
    <t>3*0,9+1"parapety bok parkoviště"</t>
  </si>
  <si>
    <t>7*1,5"parapety bok opěrná zeď"</t>
  </si>
  <si>
    <t>16*0,9+18*1,5+5*0,6+8*0,9+21*1,5"parapety od komunikace"</t>
  </si>
  <si>
    <t>2*42+4*13,3+2*1,6"atiky"</t>
  </si>
  <si>
    <t>66</t>
  </si>
  <si>
    <t>644941111</t>
  </si>
  <si>
    <t>Osazování ventilačních mřížek včetně rámu</t>
  </si>
  <si>
    <t>340195783</t>
  </si>
  <si>
    <t>4+2+3+2+1+12"mřížky u kolejí"</t>
  </si>
  <si>
    <t>5+1"mřížky bok u opěrné zdi"</t>
  </si>
  <si>
    <t>5+5+20"mřížky u komunikace"</t>
  </si>
  <si>
    <t>1+1"mřížky střecha"</t>
  </si>
  <si>
    <t>2+2"odtoky angl. dvorky"</t>
  </si>
  <si>
    <t>67</t>
  </si>
  <si>
    <t>15945250R</t>
  </si>
  <si>
    <t>mřížka větrací včetně osazovacího rámu, výplň plech děrovaný tahokov 2,0x1,3/0,4/0,3, materiál nerez</t>
  </si>
  <si>
    <t>-449996501</t>
  </si>
  <si>
    <t>Poznámka k položce:_x000D_
Jedná se o ukončení stávajících ponechávaných větracích mřížek s protidešťovou žaluzií na nové fasádě.</t>
  </si>
  <si>
    <t>4*1*0,8+2*1*1+3*0,3*0,6+2*1*0,5+1*0,8*0,5+12*0,3*0,9"u kolejí"</t>
  </si>
  <si>
    <t>5*0,3*0,6+1*0,8"bok u opěrné zdi"</t>
  </si>
  <si>
    <t>5*0,3*0,6+5*1*0,8+20*0,3*0,9"od komunikace"</t>
  </si>
  <si>
    <t>1*1+0,5*1"střecha"</t>
  </si>
  <si>
    <t>23,88*1,1 'Přepočtené koeficientem množství</t>
  </si>
  <si>
    <t>68</t>
  </si>
  <si>
    <t>OSM.112080</t>
  </si>
  <si>
    <t>HTGL trubka hl.DN 50x1,8/5000, vhodně ukončená - odtok vody z vyzděných angl. dvorků odvětrání krytu</t>
  </si>
  <si>
    <t>747142822</t>
  </si>
  <si>
    <t>69</t>
  </si>
  <si>
    <t>460270136R</t>
  </si>
  <si>
    <t>Výměna skříně plechové skříně HUP - střecha</t>
  </si>
  <si>
    <t>-30076888</t>
  </si>
  <si>
    <t>Ostatní konstrukce a práce-bourání</t>
  </si>
  <si>
    <t>000000001.1</t>
  </si>
  <si>
    <t>Opatření nutná k opravám v blízkosti elektrického a sdělovacího vedení (převěsy na fasádě) - kompletní vč. zabezpečení, projednání a objednání u provozovatele vedení</t>
  </si>
  <si>
    <t>512</t>
  </si>
  <si>
    <t>-873345327</t>
  </si>
  <si>
    <t>71</t>
  </si>
  <si>
    <t>000000001.12</t>
  </si>
  <si>
    <t>D+M orientačního a informačního systému dle Směrnice SŽDC č. 118 a grafického manuálu (označení vstupů)</t>
  </si>
  <si>
    <t>-365119555</t>
  </si>
  <si>
    <t>72</t>
  </si>
  <si>
    <t>000000003.1.1</t>
  </si>
  <si>
    <t>Demontáž, zpětná montáž a nová povrchová úprava konzol, schránek, spínačů, čidel, čteček karet, kamer, vstupních tabel, antén, dvířek rozvodn. skříní a ost. kcí při opravě fasády vč. prověření a případného trvalého zrušení a zapravení již nepotřebných kcí</t>
  </si>
  <si>
    <t>-1240329755</t>
  </si>
  <si>
    <t>73</t>
  </si>
  <si>
    <t>942111121</t>
  </si>
  <si>
    <t>Montáž lešení vysunutého trubkového s podepřením v do 20 m</t>
  </si>
  <si>
    <t>-1992320586</t>
  </si>
  <si>
    <t>74</t>
  </si>
  <si>
    <t>942111221</t>
  </si>
  <si>
    <t>Příplatek k lešení vysunutému trubkovému s podepřením v do 30 m za první a ZKD den použití</t>
  </si>
  <si>
    <t>-1764607005</t>
  </si>
  <si>
    <t>150*120 'Přepočtené koeficientem množství</t>
  </si>
  <si>
    <t>75</t>
  </si>
  <si>
    <t>942111821</t>
  </si>
  <si>
    <t>Demontáž lešení vysunutého trubkového s podepřením v 20 m</t>
  </si>
  <si>
    <t>272537737</t>
  </si>
  <si>
    <t>76</t>
  </si>
  <si>
    <t>99701301R</t>
  </si>
  <si>
    <t>Vyklizení suti a komunálního odpadu z prostorů přes 15 m2 s naložením, odvozem a likvidací</t>
  </si>
  <si>
    <t>-878350573</t>
  </si>
  <si>
    <t>20"úklid okolí"</t>
  </si>
  <si>
    <t>77</t>
  </si>
  <si>
    <t>113201111</t>
  </si>
  <si>
    <t>Vytrhání obrub chodníkových ležatých</t>
  </si>
  <si>
    <t>-492053021</t>
  </si>
  <si>
    <t>78</t>
  </si>
  <si>
    <t>911121111</t>
  </si>
  <si>
    <t>Montáž zábradlí ocelového přichyceného vruty do betonového podkladu</t>
  </si>
  <si>
    <t>-170751294</t>
  </si>
  <si>
    <t>3,5-0,9"doplnění zábradlí u svodidel pro vstupní branku"</t>
  </si>
  <si>
    <t>79</t>
  </si>
  <si>
    <t>55391534</t>
  </si>
  <si>
    <t>zábradelní systém Pz s výplní ze svislých ocelových tyčí ZSNH4/H2 kompletní provedení včetně rámu a nosných sloupků</t>
  </si>
  <si>
    <t>-2063080245</t>
  </si>
  <si>
    <t>80</t>
  </si>
  <si>
    <t>91112111R</t>
  </si>
  <si>
    <t>D+M vstupní branky 90x120cm, povrch žárový zinek, vzhled sjednocený se zábradlím, kompletní provedení včetně sloupků, dorazu, pantů, kování a el. zámku pro ovládání čtečkou a el. vrátným, vložkový zámek pro možnost mechanického odemknutí aj.</t>
  </si>
  <si>
    <t>soubor</t>
  </si>
  <si>
    <t>-322378409</t>
  </si>
  <si>
    <t>81</t>
  </si>
  <si>
    <t>91112112R</t>
  </si>
  <si>
    <t>Úprava stávajícího betonového žlabu před vstupem - odstranění podlahového plechu, seříznutí živice, usazení rámu a výplně z pororoštu, úprava styku s komunikací, zabezpečení proti odcizení, povrch. úprava žárový zinek</t>
  </si>
  <si>
    <t>1277679932</t>
  </si>
  <si>
    <t>3,5*0,5</t>
  </si>
  <si>
    <t>82</t>
  </si>
  <si>
    <t>915331111.1</t>
  </si>
  <si>
    <t>Předformátované vodorovné dopravní značení čára šířky 50mm - hrana</t>
  </si>
  <si>
    <t>-227890275</t>
  </si>
  <si>
    <t>3,5"vstup z komunikace"</t>
  </si>
  <si>
    <t>2*2"schodiště hlavní vstup"</t>
  </si>
  <si>
    <t>2,2"hlavní vstup"</t>
  </si>
  <si>
    <t>2*2"vstup bok"</t>
  </si>
  <si>
    <t>2*1,5"schodiště vstup 1NP"</t>
  </si>
  <si>
    <t>3+2*1,5"podesta vstup 1NP"</t>
  </si>
  <si>
    <t>8+2*1,5"rampa rozvodna"</t>
  </si>
  <si>
    <t>2*1"schodiště rampa"</t>
  </si>
  <si>
    <t>83</t>
  </si>
  <si>
    <t>935112111</t>
  </si>
  <si>
    <t>Osazení příkopového žlabu do betonu tl 100 mm z betonových tvárnic š 500 mm</t>
  </si>
  <si>
    <t>17988511</t>
  </si>
  <si>
    <t>43+13,3"zadlážděné plochy u opěrné zdi"</t>
  </si>
  <si>
    <t>84</t>
  </si>
  <si>
    <t>59227051</t>
  </si>
  <si>
    <t>žlabovka příkopová betonová 300x800x170mm</t>
  </si>
  <si>
    <t>1436271556</t>
  </si>
  <si>
    <t>56,3*1,1 'Přepočtené koeficientem množství</t>
  </si>
  <si>
    <t>85</t>
  </si>
  <si>
    <t>93694511</t>
  </si>
  <si>
    <t>Osazení smaltovaných plechových tabulek s číslem popisným</t>
  </si>
  <si>
    <t>-1748487104</t>
  </si>
  <si>
    <t>86</t>
  </si>
  <si>
    <t>4041355R</t>
  </si>
  <si>
    <t>smaltovaná tabulka s číslem popisným/evidenčním</t>
  </si>
  <si>
    <t>599816159</t>
  </si>
  <si>
    <t>87</t>
  </si>
  <si>
    <t>941111132</t>
  </si>
  <si>
    <t>Montáž lešení řadového trubkového lehkého s podlahami zatížení do 200 kg/m2 š do 1,5 m v do 25 m</t>
  </si>
  <si>
    <t>-30891732</t>
  </si>
  <si>
    <t>2*45*19+2*13,3*19+2*13,3*5,5+2*15*5,5</t>
  </si>
  <si>
    <t>88</t>
  </si>
  <si>
    <t>941111232</t>
  </si>
  <si>
    <t>Příplatek k lešení řadovému trubkovému lehkému s podlahami š 1,5 m v 25 m za první a ZKD den použití</t>
  </si>
  <si>
    <t>1797673648</t>
  </si>
  <si>
    <t>2526,7*120 'Přepočtené koeficientem množství</t>
  </si>
  <si>
    <t>89</t>
  </si>
  <si>
    <t>941111832</t>
  </si>
  <si>
    <t>Demontáž lešení řadového trubkového lehkého s podlahami zatížení do 200 kg/m2 š do 1,5 m v do 25 m</t>
  </si>
  <si>
    <t>1003525761</t>
  </si>
  <si>
    <t>90</t>
  </si>
  <si>
    <t>944111121</t>
  </si>
  <si>
    <t>Montáž ochranného zábradlí trubkového vnitřního na lešeňových konstrukcích jednotyčového</t>
  </si>
  <si>
    <t>-170335070</t>
  </si>
  <si>
    <t>9*118</t>
  </si>
  <si>
    <t>91</t>
  </si>
  <si>
    <t>944111221</t>
  </si>
  <si>
    <t>Příplatek k ochrannému zábradlí trubkovému vnitřnímu jednotyčovému za první a ZKD den použití</t>
  </si>
  <si>
    <t>1950673075</t>
  </si>
  <si>
    <t>1062*120 'Přepočtené koeficientem množství</t>
  </si>
  <si>
    <t>92</t>
  </si>
  <si>
    <t>944511111</t>
  </si>
  <si>
    <t>Montáž ochranné sítě z textilie z umělých vláken</t>
  </si>
  <si>
    <t>-709865790</t>
  </si>
  <si>
    <t>93</t>
  </si>
  <si>
    <t>944511211</t>
  </si>
  <si>
    <t>Příplatek k ochranné síti za první a ZKD den použití</t>
  </si>
  <si>
    <t>1289931588</t>
  </si>
  <si>
    <t>94</t>
  </si>
  <si>
    <t>944511811</t>
  </si>
  <si>
    <t>Demontáž ochranné sítě z textilie z umělých vláken</t>
  </si>
  <si>
    <t>999183422</t>
  </si>
  <si>
    <t>95</t>
  </si>
  <si>
    <t>944711112</t>
  </si>
  <si>
    <t>Montáž záchytné stříšky š do 2 m</t>
  </si>
  <si>
    <t>1608307629</t>
  </si>
  <si>
    <t>96</t>
  </si>
  <si>
    <t>944711212</t>
  </si>
  <si>
    <t>Příplatek k záchytné stříšce š do 2 m za první a ZKD den použití</t>
  </si>
  <si>
    <t>1531899629</t>
  </si>
  <si>
    <t>118*120 'Přepočtené koeficientem množství</t>
  </si>
  <si>
    <t>97</t>
  </si>
  <si>
    <t>944711812</t>
  </si>
  <si>
    <t>Demontáž záchytné stříšky š do 2 m</t>
  </si>
  <si>
    <t>125197609</t>
  </si>
  <si>
    <t>98</t>
  </si>
  <si>
    <t>949521112</t>
  </si>
  <si>
    <t>Montáž podchodu u dílcových lešení š do 2 m</t>
  </si>
  <si>
    <t>-1012881888</t>
  </si>
  <si>
    <t>6*4"vstupy"</t>
  </si>
  <si>
    <t>99</t>
  </si>
  <si>
    <t>949521212</t>
  </si>
  <si>
    <t>Příplatek k podchodu u dílcových lešení š do 2 m za první a ZKD den použití</t>
  </si>
  <si>
    <t>-1413402690</t>
  </si>
  <si>
    <t>24*120 'Přepočtené koeficientem množství</t>
  </si>
  <si>
    <t>100</t>
  </si>
  <si>
    <t>949521812</t>
  </si>
  <si>
    <t>Demontáž podchodu u dílcových lešení š do 2 m</t>
  </si>
  <si>
    <t>-606333489</t>
  </si>
  <si>
    <t>101</t>
  </si>
  <si>
    <t>952901107R</t>
  </si>
  <si>
    <t xml:space="preserve">Čištění budov při provádění oprav a udržovacích prací oken , dveří a konstrukcí </t>
  </si>
  <si>
    <t>882043449</t>
  </si>
  <si>
    <t>102</t>
  </si>
  <si>
    <t>966072811</t>
  </si>
  <si>
    <t>Rozebrání rámového oplocení na ocelové sloupky výšky do 2m</t>
  </si>
  <si>
    <t>-1231070890</t>
  </si>
  <si>
    <t>103</t>
  </si>
  <si>
    <t>966073811</t>
  </si>
  <si>
    <t>Rozebrání vrat a vrátek k oplocení plochy do 6 m2</t>
  </si>
  <si>
    <t>944477306</t>
  </si>
  <si>
    <t>104</t>
  </si>
  <si>
    <t>968072455</t>
  </si>
  <si>
    <t>Vybourání kovových dveřních zárubní včetně křídel pl do 2 m2</t>
  </si>
  <si>
    <t>1497273443</t>
  </si>
  <si>
    <t>2*1,1*2"ocelové dveře rozvodna 1NP"</t>
  </si>
  <si>
    <t>6*1*2"dveře střecha (vstupy dvojité)"</t>
  </si>
  <si>
    <t>105</t>
  </si>
  <si>
    <t>977151113</t>
  </si>
  <si>
    <t>Jádrové vrty diamantovými korunkami do D 50 mm do stavebních materiálů</t>
  </si>
  <si>
    <t>1978187401</t>
  </si>
  <si>
    <t>4*0,3"odvodnění anglických dvorků"</t>
  </si>
  <si>
    <t>106</t>
  </si>
  <si>
    <t>978015361</t>
  </si>
  <si>
    <t>Otlučení (osekání) vnější vápenné nebo vápenocementové omítky stupně členitosti 1 a 2 rozsahu do 50%</t>
  </si>
  <si>
    <t>-1996791886</t>
  </si>
  <si>
    <t>107</t>
  </si>
  <si>
    <t>978057361</t>
  </si>
  <si>
    <t>Odsekání obkladů ze stupnic schodišťových konstrukcí z keramických dlaždic plochy přes 1 m2</t>
  </si>
  <si>
    <t>1462629738</t>
  </si>
  <si>
    <t>7*2"ponechávané schodiště hlavní vstup"</t>
  </si>
  <si>
    <t>108</t>
  </si>
  <si>
    <t>965081213</t>
  </si>
  <si>
    <t>Bourání podlah z dlaždic keramických nebo xylolitových tl do 10 mm plochy přes 1 m2</t>
  </si>
  <si>
    <t>-612066743</t>
  </si>
  <si>
    <t>22,6*2"hlavní schodiště a rampa od komunikace"</t>
  </si>
  <si>
    <t>1,2*2,2"zádveří hlavní vstup"</t>
  </si>
  <si>
    <t>3*1,5"podesta 1NP"</t>
  </si>
  <si>
    <t>109</t>
  </si>
  <si>
    <t>965042241</t>
  </si>
  <si>
    <t>Bourání podkladů pod dlažby nebo mazanin betonových nebo z litého asfaltu tl přes 100 mm pl pře 4 m2</t>
  </si>
  <si>
    <t>-533636845</t>
  </si>
  <si>
    <t>22,6*2*0,15"rampa a schodiště hlavní vstup"</t>
  </si>
  <si>
    <t>110</t>
  </si>
  <si>
    <t>978059641</t>
  </si>
  <si>
    <t>Odsekání a odebrání obkladů stěn z vnějších obkládaček plochy přes 1 m2</t>
  </si>
  <si>
    <t>21212977</t>
  </si>
  <si>
    <t>111</t>
  </si>
  <si>
    <t>963053935</t>
  </si>
  <si>
    <t>Bourání ocelobetonových schodů a podest včetně zábradlí</t>
  </si>
  <si>
    <t>-746900693</t>
  </si>
  <si>
    <t>5*1,5"vstup 1NP u kolejí"</t>
  </si>
  <si>
    <t>1*2"schodiště rampa"</t>
  </si>
  <si>
    <t>3*2,1"vstup bok"</t>
  </si>
  <si>
    <t>112</t>
  </si>
  <si>
    <t>981511118R</t>
  </si>
  <si>
    <t>Demolice konstrukcí objektů postupným rozebíráním - zastřešení venkovního schodiště</t>
  </si>
  <si>
    <t>-171904955</t>
  </si>
  <si>
    <t>22,5*3*0,5"hlavní vstup"</t>
  </si>
  <si>
    <t>3*2*0,5"vstup bok"</t>
  </si>
  <si>
    <t>8*1,5*0,5"vstup od kolejí"</t>
  </si>
  <si>
    <t>113</t>
  </si>
  <si>
    <t>962071711</t>
  </si>
  <si>
    <t>Bourání kovových, litinových nebo nýtovaných sloupů s patkou a hlavicí</t>
  </si>
  <si>
    <t>-791556054</t>
  </si>
  <si>
    <t>5*6,4*0,09"sloupy hlavní vstup"</t>
  </si>
  <si>
    <t>2*12*0,09"sloupy vstup bok"</t>
  </si>
  <si>
    <t>4*12*0,09"sloupy vstup 1NP"</t>
  </si>
  <si>
    <t>4*4*0,18"odvětrání kryt"</t>
  </si>
  <si>
    <t>5*0,045"rušené odvětrání kabelovod"</t>
  </si>
  <si>
    <t>114</t>
  </si>
  <si>
    <t>985112112</t>
  </si>
  <si>
    <t>Odsekání degradovaného betonu stěn tl do 30 mm</t>
  </si>
  <si>
    <t>-1986075101</t>
  </si>
  <si>
    <t>22,5*3"zídka hlavní vstup"</t>
  </si>
  <si>
    <t>115</t>
  </si>
  <si>
    <t>985112113</t>
  </si>
  <si>
    <t>Odsekání degradovaného betonu stěn a podlah tl do 50 mm</t>
  </si>
  <si>
    <t>1974568941</t>
  </si>
  <si>
    <t>(8+2*1,5)*1,5+8*1,5"rampa rozvodna"</t>
  </si>
  <si>
    <t>116</t>
  </si>
  <si>
    <t>985131111</t>
  </si>
  <si>
    <t>Očištění ploch stěn, rubu kleneb a podlah tlakovou vodou</t>
  </si>
  <si>
    <t>-2021070808</t>
  </si>
  <si>
    <t>67,5+33</t>
  </si>
  <si>
    <t>117</t>
  </si>
  <si>
    <t>985131311</t>
  </si>
  <si>
    <t>Očištění ploch stěn, rubu kleneb a podlah ruční dočištění ocelovými kartáči</t>
  </si>
  <si>
    <t>252076466</t>
  </si>
  <si>
    <t>118</t>
  </si>
  <si>
    <t>985323111</t>
  </si>
  <si>
    <t>Spojovací můstek reprofilovaného betonu na cementové bázi tl 1 mm</t>
  </si>
  <si>
    <t>-2014160323</t>
  </si>
  <si>
    <t>119</t>
  </si>
  <si>
    <t>985311312</t>
  </si>
  <si>
    <t>Reprofilace rubu kleneb a podlah cementovými sanačními maltami tl 20 mm</t>
  </si>
  <si>
    <t>-209578264</t>
  </si>
  <si>
    <t>120</t>
  </si>
  <si>
    <t>985311315</t>
  </si>
  <si>
    <t>Reprofilace rubu kleneb a podlah cementovými sanačními maltami tl 50 mm</t>
  </si>
  <si>
    <t>-1175622508</t>
  </si>
  <si>
    <t>121</t>
  </si>
  <si>
    <t>925381117</t>
  </si>
  <si>
    <t>Ochranný úhelník pro zpevnění hrany rampy 140x90x10 mm</t>
  </si>
  <si>
    <t>123146902</t>
  </si>
  <si>
    <t>122</t>
  </si>
  <si>
    <t>985324211</t>
  </si>
  <si>
    <t>Ochranný akrylátový nátěr betonu dvojnásobný s impregnací (OS-B)</t>
  </si>
  <si>
    <t>743704095</t>
  </si>
  <si>
    <t>8*1,5"rampa podlaha"</t>
  </si>
  <si>
    <t>67,5"zídka hlavní vstup"</t>
  </si>
  <si>
    <t>123</t>
  </si>
  <si>
    <t>777611161</t>
  </si>
  <si>
    <t>Protiskluzná úprava prosypem křemenným pískem</t>
  </si>
  <si>
    <t>1656656050</t>
  </si>
  <si>
    <t>997</t>
  </si>
  <si>
    <t xml:space="preserve"> Přesun sutě</t>
  </si>
  <si>
    <t>124</t>
  </si>
  <si>
    <t>997013113</t>
  </si>
  <si>
    <t>Vnitrostaveništní doprava suti a vybouraných hmot pro budovy v do 12 m</t>
  </si>
  <si>
    <t>820370755</t>
  </si>
  <si>
    <t>125</t>
  </si>
  <si>
    <t>997013501</t>
  </si>
  <si>
    <t>Odvoz suti na skládku a vybouraných hmot nebo meziskládku do 1 km se složením</t>
  </si>
  <si>
    <t>756106982</t>
  </si>
  <si>
    <t>126</t>
  </si>
  <si>
    <t>997013509</t>
  </si>
  <si>
    <t>Příplatek k odvozu suti a vybouraných hmot na skládku ZKD 1 km přes 1 km</t>
  </si>
  <si>
    <t>-1979975058</t>
  </si>
  <si>
    <t>201,544*19 'Přepočtené koeficientem množství</t>
  </si>
  <si>
    <t>127</t>
  </si>
  <si>
    <t>99701350R</t>
  </si>
  <si>
    <t>Odvoz výzisku z železného šrotu na místo určené objednatelem do 70 km se složením</t>
  </si>
  <si>
    <t>525244882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</si>
  <si>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</si>
  <si>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12,465+0,694+1,034</t>
  </si>
  <si>
    <t>128</t>
  </si>
  <si>
    <t>997013609</t>
  </si>
  <si>
    <t>Poplatek za uložení na skládce (skládkovné) stavebního odpadu ze směsí nebo oddělených frakcí betonu, cihel a keramických výrobků kód odpadu 17 01 07</t>
  </si>
  <si>
    <t>-129313265</t>
  </si>
  <si>
    <t>37,57+3,45+14,916+4,455+3,63"beton"</t>
  </si>
  <si>
    <t>16,367"obklady"</t>
  </si>
  <si>
    <t>129</t>
  </si>
  <si>
    <t>997013873</t>
  </si>
  <si>
    <t>Poplatek za uložení stavebního odpadu ze sypkých materiálů na skládce - omítka (skládkovné)</t>
  </si>
  <si>
    <t>1021848737</t>
  </si>
  <si>
    <t>130</t>
  </si>
  <si>
    <t>997013645</t>
  </si>
  <si>
    <t>Poplatek za uložení na skládce (skládkovné) odpadu asfaltového bez dehtu kód odpadu 17 03 02</t>
  </si>
  <si>
    <t>-440018500</t>
  </si>
  <si>
    <t>131</t>
  </si>
  <si>
    <t>997013631</t>
  </si>
  <si>
    <t>Poplatek za uložení na skládce (skládkovné) stavebního odpadu směsného kód odpadu 17 09 04</t>
  </si>
  <si>
    <t>-489039121</t>
  </si>
  <si>
    <t>201,544-14,193-80,388-58,195-17,519</t>
  </si>
  <si>
    <t>998</t>
  </si>
  <si>
    <t>Přesun hmot</t>
  </si>
  <si>
    <t>132</t>
  </si>
  <si>
    <t>998223011</t>
  </si>
  <si>
    <t>Přesun hmot pro pozemní komunikace s krytem dlážděným</t>
  </si>
  <si>
    <t>-1633672574</t>
  </si>
  <si>
    <t>133</t>
  </si>
  <si>
    <t>998011003</t>
  </si>
  <si>
    <t>Přesun hmot pro budovy zděné v do 24 m</t>
  </si>
  <si>
    <t>322824851</t>
  </si>
  <si>
    <t>363,921-113,851</t>
  </si>
  <si>
    <t>PSV</t>
  </si>
  <si>
    <t>Práce a dodávky PSV</t>
  </si>
  <si>
    <t>711</t>
  </si>
  <si>
    <t>Izolace proti vodě, vlhkosti a plynům</t>
  </si>
  <si>
    <t>134</t>
  </si>
  <si>
    <t>711111001</t>
  </si>
  <si>
    <t>Provedení izolace proti zemní vlhkosti vodorovné za studena nátěrem penetračním</t>
  </si>
  <si>
    <t>1143966019</t>
  </si>
  <si>
    <t>22,6*2"hlavní vstup"</t>
  </si>
  <si>
    <t>135</t>
  </si>
  <si>
    <t>111631500</t>
  </si>
  <si>
    <t>lak penetrační asfaltový</t>
  </si>
  <si>
    <t>-125324899</t>
  </si>
  <si>
    <t>45,2*0,00035 'Přepočtené koeficientem množství</t>
  </si>
  <si>
    <t>136</t>
  </si>
  <si>
    <t>711112001</t>
  </si>
  <si>
    <t>Provedení izolace proti zemní vlhkosti svislé za studena nátěrem penetračním</t>
  </si>
  <si>
    <t>47240884</t>
  </si>
  <si>
    <t>45,2*0,15</t>
  </si>
  <si>
    <t>137</t>
  </si>
  <si>
    <t>300878657</t>
  </si>
  <si>
    <t>6,78*0,00035 'Přepočtené koeficientem množství</t>
  </si>
  <si>
    <t>138</t>
  </si>
  <si>
    <t>711141559</t>
  </si>
  <si>
    <t>Provedení izolace proti zemní vlhkosti pásy přitavením vodorovné NAIP</t>
  </si>
  <si>
    <t>-1289892615</t>
  </si>
  <si>
    <t>139</t>
  </si>
  <si>
    <t>628322800</t>
  </si>
  <si>
    <t>pás těžký asfaltovaný BITUBITAGIT PE V60S35 (10m)</t>
  </si>
  <si>
    <t>-1564993887</t>
  </si>
  <si>
    <t>45,2*1,2 'Přepočtené koeficientem množství</t>
  </si>
  <si>
    <t>140</t>
  </si>
  <si>
    <t>711142559</t>
  </si>
  <si>
    <t>Provedení izolace proti zemní vlhkosti pásy přitavením svislé NAIP</t>
  </si>
  <si>
    <t>1441643714</t>
  </si>
  <si>
    <t>141</t>
  </si>
  <si>
    <t>-1094480418</t>
  </si>
  <si>
    <t>6,78*1,2 'Přepočtené koeficientem množství</t>
  </si>
  <si>
    <t>142</t>
  </si>
  <si>
    <t>711161221</t>
  </si>
  <si>
    <t>Izolace proti zemní vlhkosti nopovou fólií s textilií svislá, nopek v 4,0 mm, tl. fólie do 0,6 mm</t>
  </si>
  <si>
    <t>-428780999</t>
  </si>
  <si>
    <t>127,1*1,5</t>
  </si>
  <si>
    <t>143</t>
  </si>
  <si>
    <t>998711203</t>
  </si>
  <si>
    <t>Přesun hmot procentní pro izolace proti vodě, vlhkosti a plynům v objektech v do 24 m</t>
  </si>
  <si>
    <t>%</t>
  </si>
  <si>
    <t>267566534</t>
  </si>
  <si>
    <t>741</t>
  </si>
  <si>
    <t>Elektroinstalace - silnoproud</t>
  </si>
  <si>
    <t>144</t>
  </si>
  <si>
    <t>210280003</t>
  </si>
  <si>
    <t>zkoušky a prohlídky el.rozvodů a zařízení celková prohlídka pro objem mtž. prací do 1 000 000 Kč včetně výchozí revize a revize "D" dle vyhl. č. 100, příl. č. 4</t>
  </si>
  <si>
    <t>ks</t>
  </si>
  <si>
    <t>2050887195</t>
  </si>
  <si>
    <t>145</t>
  </si>
  <si>
    <t>21028000R</t>
  </si>
  <si>
    <t>Demontáž, revize, zpětná montáž vč. zapravení kabeláže s vložením do chrániček a ost. prvků elektroinstalace a jiných rozvodů při opravě fasády vč. prověření a případného zrušení nevyužívané kabeláže a náhrady poškozené.</t>
  </si>
  <si>
    <t>1867705106</t>
  </si>
  <si>
    <t>146</t>
  </si>
  <si>
    <t>741-05.1</t>
  </si>
  <si>
    <t>Stavební přípomoce pro elektroinstalaci - drážky, průrazy, zapravení aj.</t>
  </si>
  <si>
    <t>1506261822</t>
  </si>
  <si>
    <t>147</t>
  </si>
  <si>
    <t>998741203</t>
  </si>
  <si>
    <t>Přesun hmot procentní pro silnoproud v objektech v do 24 m</t>
  </si>
  <si>
    <t>-1276912012</t>
  </si>
  <si>
    <t>741.1</t>
  </si>
  <si>
    <t>Elektroinstalace - silnoproud - hromosvod</t>
  </si>
  <si>
    <t>148</t>
  </si>
  <si>
    <t>210280211PD</t>
  </si>
  <si>
    <t>Projekt hromosvodného vedení</t>
  </si>
  <si>
    <t>-1724717929</t>
  </si>
  <si>
    <t>149</t>
  </si>
  <si>
    <t>210280211</t>
  </si>
  <si>
    <t>Revize hromosvodného vedení</t>
  </si>
  <si>
    <t>-39729977</t>
  </si>
  <si>
    <t>150</t>
  </si>
  <si>
    <t>741420001.1</t>
  </si>
  <si>
    <t>Dodávka a montáž střešní části hromosvodu vč. kontroly a úpravy uzemnění, jímacích tyčí, naspojkováním konstrukcí a zařízení, plastových podložek a ostatního materiálu</t>
  </si>
  <si>
    <t>1179257163</t>
  </si>
  <si>
    <t>3*42+9*14+6*3</t>
  </si>
  <si>
    <t>151</t>
  </si>
  <si>
    <t>741420001</t>
  </si>
  <si>
    <t>Dodávka a montáž hromosvodu vč. naspojkování, ochraných úhelníků, zkušebních svorek, uchycení a ostatního materiálu - svody ze střechy</t>
  </si>
  <si>
    <t>891023444</t>
  </si>
  <si>
    <t>18*18+6*22+6*4</t>
  </si>
  <si>
    <t>152</t>
  </si>
  <si>
    <t>741420001.2</t>
  </si>
  <si>
    <t>Dodávka a montáž zemní části hromosvodu vč. naspojkování, uložení, ochrany, zemnícího pásku, uchycení a ostatního materiálu</t>
  </si>
  <si>
    <t>1691955095</t>
  </si>
  <si>
    <t>153</t>
  </si>
  <si>
    <t>741421821</t>
  </si>
  <si>
    <t>Demontáž hromosvodného vedení a zařízení bez zachování funkčnosti rovná střecha</t>
  </si>
  <si>
    <t>1874789824</t>
  </si>
  <si>
    <t>2*42+9*14</t>
  </si>
  <si>
    <t>154</t>
  </si>
  <si>
    <t>741421813</t>
  </si>
  <si>
    <t>Demontáž drátu nebo lana svodového vedení D přes 8 mm kolmý svod</t>
  </si>
  <si>
    <t>1912618325</t>
  </si>
  <si>
    <t>4*18+2*22</t>
  </si>
  <si>
    <t>155</t>
  </si>
  <si>
    <t>741-04.1</t>
  </si>
  <si>
    <t>Drobný montážní materiál</t>
  </si>
  <si>
    <t>522340897</t>
  </si>
  <si>
    <t>156</t>
  </si>
  <si>
    <t>-887354950</t>
  </si>
  <si>
    <t>742</t>
  </si>
  <si>
    <t>Elektroinstalace - slaboproud</t>
  </si>
  <si>
    <t>157</t>
  </si>
  <si>
    <t>742220081</t>
  </si>
  <si>
    <t>Montáž čtečky bezkontaktních karet bez PIN</t>
  </si>
  <si>
    <t>3030727</t>
  </si>
  <si>
    <t>158</t>
  </si>
  <si>
    <t>4841033R</t>
  </si>
  <si>
    <t>Bezkontaktní čtečka karet multiCLASS SE RP10</t>
  </si>
  <si>
    <t>-1359313808</t>
  </si>
  <si>
    <t>Poznámka k položce:_x000D_
Čtečka musí umožňovat čtení kódů – ČD Profil (18ti místné číslo)</t>
  </si>
  <si>
    <t>159</t>
  </si>
  <si>
    <t>742320051</t>
  </si>
  <si>
    <t>Montáž dveřního komunikačního tabla</t>
  </si>
  <si>
    <t>-1136343825</t>
  </si>
  <si>
    <t>160</t>
  </si>
  <si>
    <t>38226109</t>
  </si>
  <si>
    <t>zvonkové tablo s elektronickým vrátným 4 tlačítka;kamera, rámeček se stříškou</t>
  </si>
  <si>
    <t>413263962</t>
  </si>
  <si>
    <t>161</t>
  </si>
  <si>
    <t>743111315R</t>
  </si>
  <si>
    <t>Montáž protrubkování pro datové rozvody</t>
  </si>
  <si>
    <t>-667170682</t>
  </si>
  <si>
    <t>Poznámka k položce:_x000D_
Ke každé kameře bude samostatný datový kabel, který bude přivedený do datového racku umístěném v zasedací místnosti 3NP s označením a identifikací. Polohu a přípravu pro kamery je nutné koordinovat se zástupci SSZT! Předpoklad je umístění 10kusů kamer.</t>
  </si>
  <si>
    <t>162</t>
  </si>
  <si>
    <t>345713510</t>
  </si>
  <si>
    <t>trubka elektroinstalační ohebná Kopoflex</t>
  </si>
  <si>
    <t>898258113</t>
  </si>
  <si>
    <t>227,272727272727*1,1 'Přepočtené koeficientem množství</t>
  </si>
  <si>
    <t>163</t>
  </si>
  <si>
    <t>744422110</t>
  </si>
  <si>
    <t>Montáž kabelu UTP</t>
  </si>
  <si>
    <t>-524079990</t>
  </si>
  <si>
    <t>164</t>
  </si>
  <si>
    <t>341210100</t>
  </si>
  <si>
    <t>UTP Belden 1583ENH, C5E, 100MHz, 4pár, bezhalogenový</t>
  </si>
  <si>
    <t>-974697917</t>
  </si>
  <si>
    <t>Poznámka k položce:_x000D_
kamery + čtečka a dálkové ovládání vrátek</t>
  </si>
  <si>
    <t>950*1,1 'Přepočtené koeficientem množství</t>
  </si>
  <si>
    <t>165</t>
  </si>
  <si>
    <t>742110503</t>
  </si>
  <si>
    <t>Montáž krabic pro slaboproud zapuštěných plastových odbočných univerzální s víčkem</t>
  </si>
  <si>
    <t>-1342861440</t>
  </si>
  <si>
    <t>166</t>
  </si>
  <si>
    <t>34571519</t>
  </si>
  <si>
    <t>krabice univerzální z PH s víčkem, D 73,5 mm x 43 mm</t>
  </si>
  <si>
    <t>881291166</t>
  </si>
  <si>
    <t>167</t>
  </si>
  <si>
    <t>34571512R</t>
  </si>
  <si>
    <t>Certifikační měření kabeláže včetně vyhotovení protokolu, zapojení do stávajícího kontroleru vstupního systému na WC, potvrzení funkčnosti kabeláže pro kamery</t>
  </si>
  <si>
    <t>1616663595</t>
  </si>
  <si>
    <t>Poznámka k položce:_x000D_
Jedná se o rozšíření stávajícího vstupního systému k nově osazované brance u schodiště. Nové vedení bude zapojeno do stávajícího kontroleru vstupního systému na WC. Veškeré práce je nutné koordinovat se správcem zařízení SSZT.</t>
  </si>
  <si>
    <t>168</t>
  </si>
  <si>
    <t>998742203</t>
  </si>
  <si>
    <t>Přesun hmot procentní pro slaboproud v objektech v do 24 m</t>
  </si>
  <si>
    <t>1120421759</t>
  </si>
  <si>
    <t>748</t>
  </si>
  <si>
    <t>Elektromontáže</t>
  </si>
  <si>
    <t>169</t>
  </si>
  <si>
    <t>21081000R2</t>
  </si>
  <si>
    <t>Přívodní kabelové vedení pro venkovní čidlo soumrakového spínače kompletní vč. krabic,uložení do chrániček,vhodného napojení,uchycení, st. přípomocí,zapravení, úpravy ve st. rozvaděči a všech nutných úprav pro zprovoznění aj.</t>
  </si>
  <si>
    <t>1766285525</t>
  </si>
  <si>
    <t>Poznámka k položce:_x000D_
Úpravy a ovládání bude ze stávajícího rozvaděče přes stykač a soumrakové čidlo._x000D_
_x000D_
Provedení dle předpisu pro osvětlení venkovních železničních prostor SŽDC E11 č.j.: S 14840/11-OAE</t>
  </si>
  <si>
    <t>170</t>
  </si>
  <si>
    <t>Pol15</t>
  </si>
  <si>
    <t>Systém spínání venkovního osvětlení, soumrak. spínač, relé, spínací hodiny - dovyzbrojení ve stávajícím rozvaděči, venkovní čidlo</t>
  </si>
  <si>
    <t>-1689522004</t>
  </si>
  <si>
    <t>171</t>
  </si>
  <si>
    <t>21081000R-D</t>
  </si>
  <si>
    <t>Demontáž přívodního napájecího kabelu svítidel vč. vybavení</t>
  </si>
  <si>
    <t>1896490093</t>
  </si>
  <si>
    <t>172</t>
  </si>
  <si>
    <t>21081000R</t>
  </si>
  <si>
    <t>Přívodní kabelové vedení pro venkovní svítidla kompletní vč. krabic,uložení do chrániček,vhodného napojení,uchycení, st. přípomocí,zapravení do fasády,úpravy ve st. rozvaděči a všech nutných úprav pro zprovoznění aj.</t>
  </si>
  <si>
    <t>2102971596</t>
  </si>
  <si>
    <t>Poznámka k položce:_x000D_
Úpravy a ovládání dle vyjádření místního správce. Zařízení bude ovládáno z provozních prostor objektu dle vyjádření místního správce SEE._x000D_
_x000D_
Provedení dle předpisu pro osvětlení venkovních železničních prostor SŽDC E11 č.j.: S 14840/11-OAE</t>
  </si>
  <si>
    <t>173</t>
  </si>
  <si>
    <t>741372841</t>
  </si>
  <si>
    <t>Demontáž svítidla venkovního</t>
  </si>
  <si>
    <t>335550547</t>
  </si>
  <si>
    <t>174</t>
  </si>
  <si>
    <t>741372151</t>
  </si>
  <si>
    <t>Montáž svítidel LED se zapojením vodičů průmyslových lamp</t>
  </si>
  <si>
    <t>-355110190</t>
  </si>
  <si>
    <t>7"u kolejí"</t>
  </si>
  <si>
    <t>3" bok parkoviště"</t>
  </si>
  <si>
    <t>4"hlavní vstup"</t>
  </si>
  <si>
    <t>1"podhled hlavní vstup"</t>
  </si>
  <si>
    <t>175</t>
  </si>
  <si>
    <t>Pol6</t>
  </si>
  <si>
    <t>svítidlo venkovní LED výložníkové ,antivandal provedení</t>
  </si>
  <si>
    <t>-1994898014</t>
  </si>
  <si>
    <t xml:space="preserve">Poznámka k položce:_x000D_
Dle předpisu pro osvětlení venkovních železničních prostor SŽDC E11 č.j.: S 14840/11-OAE_x000D_
</t>
  </si>
  <si>
    <t>176</t>
  </si>
  <si>
    <t>Pol7</t>
  </si>
  <si>
    <t>výložník pro svítidlo venkovní výložníkové, antivandal provedení</t>
  </si>
  <si>
    <t>792950233</t>
  </si>
  <si>
    <t>177</t>
  </si>
  <si>
    <t>Pol65</t>
  </si>
  <si>
    <t>svítidlo venkovní LED přisazené ,antivandal provedení</t>
  </si>
  <si>
    <t>-1645910711</t>
  </si>
  <si>
    <t>178</t>
  </si>
  <si>
    <t>1655145534</t>
  </si>
  <si>
    <t>764</t>
  </si>
  <si>
    <t>Konstrukce klempířské</t>
  </si>
  <si>
    <t>179</t>
  </si>
  <si>
    <t>764001821</t>
  </si>
  <si>
    <t>Demontáž krytiny ze svitků nebo tabulí do suti</t>
  </si>
  <si>
    <t>-667744109</t>
  </si>
  <si>
    <t>5*1+2*2*1"stříšky nad vstupy střecha"</t>
  </si>
  <si>
    <t>180</t>
  </si>
  <si>
    <t>764111671</t>
  </si>
  <si>
    <t>Krytina železobetonových desek z Pz plechu s povrchovou úpravou (vstupní stříška)</t>
  </si>
  <si>
    <t>683857017</t>
  </si>
  <si>
    <t>Poznámka k položce:_x000D_
RAL 7016 anthracit (břidlicově šedá)</t>
  </si>
  <si>
    <t>181</t>
  </si>
  <si>
    <t>764111691</t>
  </si>
  <si>
    <t>Příplatek k cenám krytiny z Pz plechu s povrchovou úpravou za těsnění drážek sklonu do 10°</t>
  </si>
  <si>
    <t>634421741</t>
  </si>
  <si>
    <t>182</t>
  </si>
  <si>
    <t>764002841</t>
  </si>
  <si>
    <t>Demontáž oplechování horních ploch zdí a nadezdívek do suti</t>
  </si>
  <si>
    <t>574679122</t>
  </si>
  <si>
    <t>2*42+4*14+2*2</t>
  </si>
  <si>
    <t>183</t>
  </si>
  <si>
    <t>764214607</t>
  </si>
  <si>
    <t>Oplechování horních ploch a atik bez rohů z Pz s povrch úpravou mechanicky kotvené rš 670 mm</t>
  </si>
  <si>
    <t>-1408714163</t>
  </si>
  <si>
    <t>Poznámka k položce:_x000D_
vč. zpevnění podkladu a podložením OSB - přesah</t>
  </si>
  <si>
    <t>184</t>
  </si>
  <si>
    <t>764215646</t>
  </si>
  <si>
    <t>Příplatek za zvýšenou pracnost při oplechování rohů nadezdívek(atik)z Pz s povrch úprav rš přes 400 mm</t>
  </si>
  <si>
    <t>-1352028047</t>
  </si>
  <si>
    <t>185</t>
  </si>
  <si>
    <t>764002851</t>
  </si>
  <si>
    <t>Demontáž oplechování parapetů do suti</t>
  </si>
  <si>
    <t>1911870432</t>
  </si>
  <si>
    <t>33*1,7+6*3,8+2*1,1+5*1,7+0,8+14*1,1"fasáda koleje"</t>
  </si>
  <si>
    <t>3*1,1+1,2"bok parkoviště"</t>
  </si>
  <si>
    <t>7*1,7"bok opěrná zeď"</t>
  </si>
  <si>
    <t>16*1,1+18*1,7+5*0,8+8*1,1+21*1,7"fasáda komunikace"</t>
  </si>
  <si>
    <t>186</t>
  </si>
  <si>
    <t>764216605</t>
  </si>
  <si>
    <t>Oplechování rovných parapetů mechanicky kotvené z Pz s povrchovou úpravou rš 400 mm vč. přípravy a opravy podkladu</t>
  </si>
  <si>
    <t>-1835459767</t>
  </si>
  <si>
    <t>Poznámka k položce:_x000D_
předpokládaný odstín RAL 7016 anthracit (břidlicově šedá), finálně bude vyvzorkováno a odsouhlaseno na místě.</t>
  </si>
  <si>
    <t>187</t>
  </si>
  <si>
    <t>764216665</t>
  </si>
  <si>
    <t>Příplatek za zvýšenou pracnost oplechování rohů rovných parapetů z PZ s povrch úpravou rš do 400 mm</t>
  </si>
  <si>
    <t>-898696481</t>
  </si>
  <si>
    <t>140*2</t>
  </si>
  <si>
    <t>188</t>
  </si>
  <si>
    <t>998764203</t>
  </si>
  <si>
    <t>Přesun hmot procentní pro konstrukce klempířské v objektech v do 24 m</t>
  </si>
  <si>
    <t>-1219521897</t>
  </si>
  <si>
    <t>767</t>
  </si>
  <si>
    <t>Konstrukce zámečnické</t>
  </si>
  <si>
    <t>189</t>
  </si>
  <si>
    <t>767510111</t>
  </si>
  <si>
    <t>Montáž osazení kanálového krytu</t>
  </si>
  <si>
    <t>kg</t>
  </si>
  <si>
    <t>1097093603</t>
  </si>
  <si>
    <t>2*167</t>
  </si>
  <si>
    <t>190</t>
  </si>
  <si>
    <t>55347038R</t>
  </si>
  <si>
    <t>kryt kanálu včetně rámu, výplň podlahový rošt PR-33/11-30/2, protiskluz S3, 3x2m, žárový zinek, zabezpečeno proti odcizení</t>
  </si>
  <si>
    <t>1598038422</t>
  </si>
  <si>
    <t>191</t>
  </si>
  <si>
    <t>767531111</t>
  </si>
  <si>
    <t>Montáž vstupních kovových nebo plastových rohoží čistících zón</t>
  </si>
  <si>
    <t>-1849880034</t>
  </si>
  <si>
    <t>2*0,5*1"vstup 1NP, vstup od komunikace"</t>
  </si>
  <si>
    <t>192</t>
  </si>
  <si>
    <t>69752035</t>
  </si>
  <si>
    <t>rohož vstupní samonosná kovová - škrabák, zabezpečená proti odcizení, protiskluzová úprava, povrch žárový zinek</t>
  </si>
  <si>
    <t>1831045615</t>
  </si>
  <si>
    <t>193</t>
  </si>
  <si>
    <t>767531121</t>
  </si>
  <si>
    <t>Osazení zapuštěného rámu z L profilů k čistícím rohožím</t>
  </si>
  <si>
    <t>-1993049135</t>
  </si>
  <si>
    <t>2*3</t>
  </si>
  <si>
    <t>194</t>
  </si>
  <si>
    <t>69752160</t>
  </si>
  <si>
    <t>rám pro zapuštění profil L-30/30 25/25 20/30 15/30-žárový zinek</t>
  </si>
  <si>
    <t>1766685884</t>
  </si>
  <si>
    <t>195</t>
  </si>
  <si>
    <t>767581802</t>
  </si>
  <si>
    <t>Demontáž podhledu lamel</t>
  </si>
  <si>
    <t>-1107773013</t>
  </si>
  <si>
    <t>2,2*1"podhled hlavní vstup"</t>
  </si>
  <si>
    <t>196</t>
  </si>
  <si>
    <t>767583341</t>
  </si>
  <si>
    <t>Montáž podhledů lamelových š 150 plochy do 10 m2</t>
  </si>
  <si>
    <t>-543089862</t>
  </si>
  <si>
    <t>197</t>
  </si>
  <si>
    <t>59030586R</t>
  </si>
  <si>
    <t>podhled pro venkovní použití včetně rastru</t>
  </si>
  <si>
    <t>-275241042</t>
  </si>
  <si>
    <t>2,2*1,1 'Přepočtené koeficientem množství</t>
  </si>
  <si>
    <t>198</t>
  </si>
  <si>
    <t>7679919113R</t>
  </si>
  <si>
    <t>Opravy zámečnických konstrukcí ostatní - úprava stávajícího odvětrání krytu průměru 500mm po zkrácení pod úroveň nově budovaného anglického dvorku s ukončením zahnutím a mřížkou</t>
  </si>
  <si>
    <t>-1517800737</t>
  </si>
  <si>
    <t>199</t>
  </si>
  <si>
    <t>7679919110R</t>
  </si>
  <si>
    <t>Opravy zámečnických konstrukcí ostatní - revize ponechávané nosné konstrukce venkovního schodiště s opravou či výměnou vadných míst</t>
  </si>
  <si>
    <t>1944841569</t>
  </si>
  <si>
    <t>22,6*2"hlavní vstup po vybourání podkladu"</t>
  </si>
  <si>
    <t>200</t>
  </si>
  <si>
    <t>7679919111R</t>
  </si>
  <si>
    <t>Opravy zámečnických konstrukcí ostatní - doplnění podstupnic výšky do 200mm venkovního schodiště pro možnost nalepení dlažby</t>
  </si>
  <si>
    <t>106111119</t>
  </si>
  <si>
    <t>8*2"hlavní vstup"</t>
  </si>
  <si>
    <t>201</t>
  </si>
  <si>
    <t>767211313</t>
  </si>
  <si>
    <t>Montáž venkovního kovového schodiště rovného kotveného do betonu</t>
  </si>
  <si>
    <t>-1288795859</t>
  </si>
  <si>
    <t>3*2,2+3+2</t>
  </si>
  <si>
    <t>202</t>
  </si>
  <si>
    <t>55342015</t>
  </si>
  <si>
    <t>schodiště venkovní přímé žárově zinkované šířky 1m, schodnice podlahový rošt PR-33/11-30/2, protiskluz S3, bez zábradlí, do výšky 1500mm 6 stupňů</t>
  </si>
  <si>
    <t>1945886500</t>
  </si>
  <si>
    <t>1"rampa rozvodna"</t>
  </si>
  <si>
    <t>1"vstup 1Np od kolejí"</t>
  </si>
  <si>
    <t>203</t>
  </si>
  <si>
    <t>5534201R</t>
  </si>
  <si>
    <t>schodiště venkovní přímé žárově zinkované šířky 2m, schodnice podlahový rošt PR-33/11-30/2, protiskluz S3, bez zábradlí, do výšky 1500mm 6 stupňů</t>
  </si>
  <si>
    <t>-1224725976</t>
  </si>
  <si>
    <t>1"vstup 1NP bok"</t>
  </si>
  <si>
    <t>204</t>
  </si>
  <si>
    <t>55342016R</t>
  </si>
  <si>
    <t>podesta venkovní přímá žárově zinkovaná samostatně stojící pro schodiště do výšky 1,5m, výplň podlahový rošt PR-33/11-30/2, protiskluz S3, bez zábradlí 3x1,2m</t>
  </si>
  <si>
    <t>-389719437</t>
  </si>
  <si>
    <t>1"vstup 1NP od kolejí"</t>
  </si>
  <si>
    <t>205</t>
  </si>
  <si>
    <t>55342016R2</t>
  </si>
  <si>
    <t>podesta venkovní přímá žárově zinkovaná samostatně stojící pro schodiště do výšky 1,5m, výplň podlahový rošt PR-33/11-30/2, protiskluz S3, bez zábradlí 2x1,2m</t>
  </si>
  <si>
    <t>495172629</t>
  </si>
  <si>
    <t>206</t>
  </si>
  <si>
    <t>767161824</t>
  </si>
  <si>
    <t>Demontáž zábradlí schodišťového nerozebíratelného hmotnosti 1m zábradlí přes 20 kg do suti</t>
  </si>
  <si>
    <t>-953637113</t>
  </si>
  <si>
    <t>3+2+3+2"hlavní vstup v úrovni komunikace"</t>
  </si>
  <si>
    <t>207</t>
  </si>
  <si>
    <t>767220220</t>
  </si>
  <si>
    <t>Montáž zábradlí schodiště na ocelovou konstrukci hmotnosti nebo do betonu do 25 kg</t>
  </si>
  <si>
    <t>1949947327</t>
  </si>
  <si>
    <t>3*2*2,2"schody 1NP z každé strany"</t>
  </si>
  <si>
    <t>3+1,2"podesta u kolejí"</t>
  </si>
  <si>
    <t>2*1,2"podesta bok"</t>
  </si>
  <si>
    <t>208</t>
  </si>
  <si>
    <t>55342281R</t>
  </si>
  <si>
    <t>zábradlí venkovního schodiště a podesty kompletní včetně madla, povrchová úprava žárový zinek</t>
  </si>
  <si>
    <t>11227440</t>
  </si>
  <si>
    <t>209</t>
  </si>
  <si>
    <t>767640111</t>
  </si>
  <si>
    <t>Montáž dveří ocelových vchodových jednokřídlových bez nadsvětlíku včetně typizované zárubně</t>
  </si>
  <si>
    <t>2089943540</t>
  </si>
  <si>
    <t>210</t>
  </si>
  <si>
    <t>553413231</t>
  </si>
  <si>
    <t>dveře jednokřídlé celokovové bezpečnostní protipožární pro vnější použití 900x1970mm včetně typizované zárubně s těsněním</t>
  </si>
  <si>
    <t>-1639074573</t>
  </si>
  <si>
    <t>6"střecha - včetně dvojitého vstupu"</t>
  </si>
  <si>
    <t>211</t>
  </si>
  <si>
    <t>55341324</t>
  </si>
  <si>
    <t>dveře jednokřídlé celokovové bezpečnostní protipožární pro vnější použití 1100x1970mm včetně typizované zárubně s těsněním</t>
  </si>
  <si>
    <t>1644595034</t>
  </si>
  <si>
    <t>1"1NP rozvodna"</t>
  </si>
  <si>
    <t>212</t>
  </si>
  <si>
    <t>767641110</t>
  </si>
  <si>
    <t>Montáž dokončení okování dveří otvíravých jednokřídlových</t>
  </si>
  <si>
    <t>-152668130</t>
  </si>
  <si>
    <t>213</t>
  </si>
  <si>
    <t>549146300</t>
  </si>
  <si>
    <t>kování bezpečnostní včetně štítu Golem nerez-  klika-klika</t>
  </si>
  <si>
    <t>940680241</t>
  </si>
  <si>
    <t>Poznámka k položce:_x000D_
provedení dle upřesnění zástupce investora na místě u konkrétních dveří</t>
  </si>
  <si>
    <t>214</t>
  </si>
  <si>
    <t>549146301</t>
  </si>
  <si>
    <t>kování bezpečnostní včetně štítu Golem nerez-  klika-koule</t>
  </si>
  <si>
    <t>-1623516277</t>
  </si>
  <si>
    <t>215</t>
  </si>
  <si>
    <t>549641500</t>
  </si>
  <si>
    <t>vložka zámková cylindrická oboustranná bezpečnostní FAB DYNAMIC + 4 klíče</t>
  </si>
  <si>
    <t>1575165962</t>
  </si>
  <si>
    <t>216</t>
  </si>
  <si>
    <t>767662120-D</t>
  </si>
  <si>
    <t>Demontáž mříží pevných přivařených</t>
  </si>
  <si>
    <t>1535580385</t>
  </si>
  <si>
    <t>217</t>
  </si>
  <si>
    <t>767832801</t>
  </si>
  <si>
    <t>Demontáž venkovních požárních žebříků se ochranným košem</t>
  </si>
  <si>
    <t>1999082112</t>
  </si>
  <si>
    <t>218</t>
  </si>
  <si>
    <t>767832102</t>
  </si>
  <si>
    <t>Montáž venkovních požárních žebříků do zdiva bez suchovodu</t>
  </si>
  <si>
    <t>-1362271077</t>
  </si>
  <si>
    <t>219</t>
  </si>
  <si>
    <t>44983048</t>
  </si>
  <si>
    <t>žebřík venkovní s přímým výstupem a ochranným košem bez suchovodu z pozinkované oceli celkem dl 8,6-11m</t>
  </si>
  <si>
    <t>1686959255</t>
  </si>
  <si>
    <t>220</t>
  </si>
  <si>
    <t>767834111</t>
  </si>
  <si>
    <t>Příplatek k ceně za montáž ochranného koše šroubovaný</t>
  </si>
  <si>
    <t>-1021020464</t>
  </si>
  <si>
    <t>221</t>
  </si>
  <si>
    <t>767996801</t>
  </si>
  <si>
    <t>Demontáž atypických zámečnických konstrukcí rozebráním hmotnosti jednotlivých dílů do 50 kg</t>
  </si>
  <si>
    <t>156480551</t>
  </si>
  <si>
    <t>500"ostatní konstrukce, markýza proti slunci dispečerského pracoviště, nefunkční VZT aj."</t>
  </si>
  <si>
    <t>222</t>
  </si>
  <si>
    <t>998767203</t>
  </si>
  <si>
    <t>Přesun hmot procentní pro zámečnické konstrukce v objektech v do 24 m</t>
  </si>
  <si>
    <t>-1697747071</t>
  </si>
  <si>
    <t>771</t>
  </si>
  <si>
    <t>Podlahy z dlaždic</t>
  </si>
  <si>
    <t>223</t>
  </si>
  <si>
    <t>771274123</t>
  </si>
  <si>
    <t>Montáž obkladů stupnic z dlaždic protiskluzných keramických flexibilní lepidlo š do 300 mm</t>
  </si>
  <si>
    <t>1984056242</t>
  </si>
  <si>
    <t>224</t>
  </si>
  <si>
    <t>59761337</t>
  </si>
  <si>
    <t>schodovka protiskluzná šířky 300mm</t>
  </si>
  <si>
    <t>-2065097260</t>
  </si>
  <si>
    <t>16*1,1 'Přepočtené koeficientem množství</t>
  </si>
  <si>
    <t>225</t>
  </si>
  <si>
    <t>771274232</t>
  </si>
  <si>
    <t>Montáž obkladů podstupnic z dlaždic hladkých keramických flexibilní lepidlo v do 200 mm</t>
  </si>
  <si>
    <t>-845192913</t>
  </si>
  <si>
    <t>226</t>
  </si>
  <si>
    <t>59761409</t>
  </si>
  <si>
    <t>dlažba keramická slinutá protiskluzná do interiéru i exteriéru pro vysoké mechanické namáhání přes 9 do 12ks/m2</t>
  </si>
  <si>
    <t>-177613299</t>
  </si>
  <si>
    <t>16*0,2</t>
  </si>
  <si>
    <t>3,2*1,1 'Přepočtené koeficientem množství</t>
  </si>
  <si>
    <t>227</t>
  </si>
  <si>
    <t>771591111</t>
  </si>
  <si>
    <t>Podlahy penetrace podkladu</t>
  </si>
  <si>
    <t>1715492796</t>
  </si>
  <si>
    <t>22,6*2"hlavní vstup rampy"</t>
  </si>
  <si>
    <t>2,2*1,2"zádveří hlavní vstup"</t>
  </si>
  <si>
    <t>228</t>
  </si>
  <si>
    <t>771151024</t>
  </si>
  <si>
    <t>Samonivelační stěrka podlah pevnosti 30 MPa tl 10 mm</t>
  </si>
  <si>
    <t>707315730</t>
  </si>
  <si>
    <t>229</t>
  </si>
  <si>
    <t>771474142</t>
  </si>
  <si>
    <t>Montáž soklíků z dlaždic keramických s požlábkem flexibilní lepidlo v do 120 mm</t>
  </si>
  <si>
    <t>1965623423</t>
  </si>
  <si>
    <t>2*22,6"hlavní vstup rampa"</t>
  </si>
  <si>
    <t>2*1,5"zádveří hlavní vstup"</t>
  </si>
  <si>
    <t>2*1,2"podesta 1NP"</t>
  </si>
  <si>
    <t>230</t>
  </si>
  <si>
    <t>59761281.2</t>
  </si>
  <si>
    <t>sokl s položlábkem-dlažba keramická slinutá protiskluzná do interiéru i exteriéru v. 100mm</t>
  </si>
  <si>
    <t>671487129</t>
  </si>
  <si>
    <t>50,6*1,1 'Přepočtené koeficientem množství</t>
  </si>
  <si>
    <t>231</t>
  </si>
  <si>
    <t>771574113</t>
  </si>
  <si>
    <t>Montáž podlah keramických režných hladkých lepených flexibilním lepidlem do 12 ks/m2</t>
  </si>
  <si>
    <t>1157587174</t>
  </si>
  <si>
    <t>232</t>
  </si>
  <si>
    <t>-305631043</t>
  </si>
  <si>
    <t>52,34*1,1 'Přepočtené koeficientem množství</t>
  </si>
  <si>
    <t>233</t>
  </si>
  <si>
    <t>771591112</t>
  </si>
  <si>
    <t>Izolace pod dlažbu nátěrem nebo stěrkou ve dvou vrstvách</t>
  </si>
  <si>
    <t>-1467518101</t>
  </si>
  <si>
    <t>234</t>
  </si>
  <si>
    <t>771591123</t>
  </si>
  <si>
    <t>Podlahy separační provazec do pružných spar průměru 8 mm</t>
  </si>
  <si>
    <t>-2730072</t>
  </si>
  <si>
    <t>235</t>
  </si>
  <si>
    <t>771161011</t>
  </si>
  <si>
    <t>Montáž profilu dilatační spáry bez izolace v rovině dlažby</t>
  </si>
  <si>
    <t>1599518748</t>
  </si>
  <si>
    <t>236</t>
  </si>
  <si>
    <t>59054164</t>
  </si>
  <si>
    <t>profil dilatační nerezový</t>
  </si>
  <si>
    <t>-154085583</t>
  </si>
  <si>
    <t>6*1,1 'Přepočtené koeficientem množství</t>
  </si>
  <si>
    <t>237</t>
  </si>
  <si>
    <t>771591232</t>
  </si>
  <si>
    <t>Izolace těsnícími pásy pružná přes dilatační spáry</t>
  </si>
  <si>
    <t>-1927072304</t>
  </si>
  <si>
    <t>238</t>
  </si>
  <si>
    <t>771592011</t>
  </si>
  <si>
    <t>Čištění vnitřních ploch podlah nebo schodišť po položení dlažby chemickými prostředky</t>
  </si>
  <si>
    <t>-486603019</t>
  </si>
  <si>
    <t>239</t>
  </si>
  <si>
    <t>998771203</t>
  </si>
  <si>
    <t>Přesun hmot procentní pro podlahy z dlaždic v objektech v do 24 m</t>
  </si>
  <si>
    <t>1336921282</t>
  </si>
  <si>
    <t>783</t>
  </si>
  <si>
    <t xml:space="preserve"> Dokončovací práce</t>
  </si>
  <si>
    <t>240</t>
  </si>
  <si>
    <t>7830093052R</t>
  </si>
  <si>
    <t xml:space="preserve">Písmomalířské práce - barevné logo na fasádě s nápisem o maximálních rozměrech 5,4x1,5m </t>
  </si>
  <si>
    <t>2104190914</t>
  </si>
  <si>
    <t>Poznámka k položce:_x000D_
Objednatel před realizací dodá zpracovaný grafický návrh provedení</t>
  </si>
  <si>
    <t>241</t>
  </si>
  <si>
    <t>783009305R</t>
  </si>
  <si>
    <t xml:space="preserve">Písmomalířské práce - barevné logo na fasádě s nápisem o maximálních rozměrech 10,2x1,5m </t>
  </si>
  <si>
    <t>-2035607952</t>
  </si>
  <si>
    <t>242</t>
  </si>
  <si>
    <t>789224111</t>
  </si>
  <si>
    <t>Provedení otryskání ocelových konstrukcí třídy IV stupeň zarezavění A stupeň přípravy Sa 3</t>
  </si>
  <si>
    <t>1589219200</t>
  </si>
  <si>
    <t>22,6*2*1,35"nosné konstrukce hlavní vstup po vybourání podkladu"</t>
  </si>
  <si>
    <t>243</t>
  </si>
  <si>
    <t>42118101</t>
  </si>
  <si>
    <t>materiál tryskací (ostrohranný tvrdý písek)</t>
  </si>
  <si>
    <t>492064900</t>
  </si>
  <si>
    <t>61,02*0,01 'Přepočtené koeficientem množství</t>
  </si>
  <si>
    <t>244</t>
  </si>
  <si>
    <t>783301401</t>
  </si>
  <si>
    <t>Ometení zámečnických konstrukcí</t>
  </si>
  <si>
    <t>562816382</t>
  </si>
  <si>
    <t>245</t>
  </si>
  <si>
    <t>783301313</t>
  </si>
  <si>
    <t>Odmaštění zámečnických konstrukcí ředidlovým odmašťovačem</t>
  </si>
  <si>
    <t>-1285869294</t>
  </si>
  <si>
    <t>246</t>
  </si>
  <si>
    <t>783221112R</t>
  </si>
  <si>
    <t>Nátěry syntetické KDK barva dražší matný povrch 1x antikorozní, 1x základní, 2x email</t>
  </si>
  <si>
    <t>2077965049</t>
  </si>
  <si>
    <t>247</t>
  </si>
  <si>
    <t>783306805</t>
  </si>
  <si>
    <t>Odstranění nátěru ze zámečnických konstrukcí opálením s obroušením všech stávajících vrstev</t>
  </si>
  <si>
    <t>-1482180232</t>
  </si>
  <si>
    <t>248</t>
  </si>
  <si>
    <t>783221112</t>
  </si>
  <si>
    <t>Nátěry syntetické KDK lesklý povrch 1x antikorozní, 1x základní, 2x email</t>
  </si>
  <si>
    <t>-1726709711</t>
  </si>
  <si>
    <t>249</t>
  </si>
  <si>
    <t>783606874</t>
  </si>
  <si>
    <t>Odstranění nátěrů z potrubí DN do 150 mm okartáčováním</t>
  </si>
  <si>
    <t>1172014363</t>
  </si>
  <si>
    <t>250</t>
  </si>
  <si>
    <t>783614673</t>
  </si>
  <si>
    <t>Základní antikorozní jednonásobný syntetický samozákladující potrubí DN do 150 mm</t>
  </si>
  <si>
    <t>1513361952</t>
  </si>
  <si>
    <t>251</t>
  </si>
  <si>
    <t>783617651</t>
  </si>
  <si>
    <t>Krycí dvojnásobný syntetický nátěr potrubí DN do 150 mm</t>
  </si>
  <si>
    <t>1571114592</t>
  </si>
  <si>
    <t>002 - Oprava schodiště</t>
  </si>
  <si>
    <t>Praha Vršovice</t>
  </si>
  <si>
    <t xml:space="preserve">    9 - Ostatní konstrukce a práce, bourání</t>
  </si>
  <si>
    <t xml:space="preserve">    997 - Přesun sutě</t>
  </si>
  <si>
    <t xml:space="preserve">    713 - Izolace tepelné</t>
  </si>
  <si>
    <t xml:space="preserve">    722 - Zdravotechnika - vnitřní vodovod</t>
  </si>
  <si>
    <t xml:space="preserve">    766 - Konstrukce truhlářské</t>
  </si>
  <si>
    <t xml:space="preserve">    783 - Dokončovací práce - nátěry</t>
  </si>
  <si>
    <t xml:space="preserve">    784 - Dokončovací práce - malby</t>
  </si>
  <si>
    <t>611131121</t>
  </si>
  <si>
    <t>Penetrační disperzní nátěr vnitřních stropů nanášený ručně</t>
  </si>
  <si>
    <t>-501921952</t>
  </si>
  <si>
    <t>18*2"strop sklep"</t>
  </si>
  <si>
    <t>7,5*2"strop chodba 1NP"</t>
  </si>
  <si>
    <t>15*2"strop chodba 2NP"</t>
  </si>
  <si>
    <t>12*2"strop chodba 5NP"</t>
  </si>
  <si>
    <t>611131125</t>
  </si>
  <si>
    <t>Penetrační disperzní nátěr vnitřních schodišťových konstrukcí nanášený ručně</t>
  </si>
  <si>
    <t>-467414762</t>
  </si>
  <si>
    <t>6*7,2*4"strop+stropy schodišťových ramen s podestami"</t>
  </si>
  <si>
    <t>611325421</t>
  </si>
  <si>
    <t>Oprava vnitřní vápenocementové štukové omítky stropů v rozsahu plochy do 10%</t>
  </si>
  <si>
    <t>-900983710</t>
  </si>
  <si>
    <t>105+172,8</t>
  </si>
  <si>
    <t>612131121</t>
  </si>
  <si>
    <t>Penetrace akrylát-silikonová vnitřních stěn nanášená ručně</t>
  </si>
  <si>
    <t>1982002323</t>
  </si>
  <si>
    <t>(2*6,5+4)*21,5"schodiště"</t>
  </si>
  <si>
    <t>(12+2*2+8)*3,3"stěny chodba 5NP"</t>
  </si>
  <si>
    <t>(15+2*2+11)*3,3"stěny chodba 2NP"</t>
  </si>
  <si>
    <t>(7,5+2*2+3,5)*3,3"stěny chodba 1NP"</t>
  </si>
  <si>
    <t>(2*18+2*2+2*6+1)*3,3"stěny sklep"</t>
  </si>
  <si>
    <t>612135001</t>
  </si>
  <si>
    <t>Vyrovnání podkladu vnitřních stěn maltou vápenocementovou tl do 10 mm</t>
  </si>
  <si>
    <t>188953531</t>
  </si>
  <si>
    <t>(12+2*2+8)*0,15"sokl chodba 5NP"</t>
  </si>
  <si>
    <t>(15+2*2+11)*0,15"sokl chodba 2NP"</t>
  </si>
  <si>
    <t>(7,5+2*2+3,5)*0,15"sokl chodba 1NP"</t>
  </si>
  <si>
    <t>3*4*0,15"sokl vstup"</t>
  </si>
  <si>
    <t>(2*18+2*2+2*6+1)*0,15"sokl sklep"</t>
  </si>
  <si>
    <t>2*11*0,3*0,15+2*12*0,3*0,15"sokl schody 4NP-5NP"</t>
  </si>
  <si>
    <t>12*0,15"sokl ochoz 5NP"</t>
  </si>
  <si>
    <t>2*11*0,3*0,15+2*12*0,3*0,15"sokl schody 2NP-3NP"</t>
  </si>
  <si>
    <t>2*11*0,3*0,15+2*12*0,3*0,15"sokl schody 1NP-2NP"</t>
  </si>
  <si>
    <t>15*0,3*0,15+16*0,3*0,15"sokl schody vstup-1NP"</t>
  </si>
  <si>
    <t>6*0,3*0,15+7*0,3*0,15"sokl schody vstup-sklep"</t>
  </si>
  <si>
    <t>3*(2*2,5+4)*0,15"sokl mezipodesty"</t>
  </si>
  <si>
    <t>612135091</t>
  </si>
  <si>
    <t>Příplatek k vyrovnání vnitřních stěn maltou vápenocementovou za každých dalších 5 mm tl</t>
  </si>
  <si>
    <t>-1309655990</t>
  </si>
  <si>
    <t>612325422</t>
  </si>
  <si>
    <t>Oprava vnitřní vápenocementové štukové omítky stěn v rozsahu plochy do 30%</t>
  </si>
  <si>
    <t>-1880524423</t>
  </si>
  <si>
    <t>-1445570900</t>
  </si>
  <si>
    <t>632451254.TBM</t>
  </si>
  <si>
    <t>Potěr cementový samonivelační litý CEMFLOW CF 30 tl do 50 mm</t>
  </si>
  <si>
    <t>1364081748</t>
  </si>
  <si>
    <t>12*2"chodba 5NP"</t>
  </si>
  <si>
    <t>15*2"chodba 2NP"</t>
  </si>
  <si>
    <t>7,5*2"chodba 1NP"</t>
  </si>
  <si>
    <t>4*4"vstup"</t>
  </si>
  <si>
    <t>18*2+6*1"sklep"</t>
  </si>
  <si>
    <t>2*11*0,3*1,5+2*12*0,3*1,5"schody 4NP-5NP"</t>
  </si>
  <si>
    <t>6,5*0,5"ochoz 5NP"</t>
  </si>
  <si>
    <t>2*11*0,3*1,5+2*12*0,3*1,5"schody 2NP-3NP"</t>
  </si>
  <si>
    <t>2*11*0,3*1,5+2*12*0,3*1,5"schody 1NP-2NP"</t>
  </si>
  <si>
    <t>15*0,3*1,5+16*0,3*1,5"schody vstup-1NP"</t>
  </si>
  <si>
    <t>6*0,3*1,5+7*0,3*1,5"schody vstup-sklep"</t>
  </si>
  <si>
    <t>3*2,5*4"mezipodesty"</t>
  </si>
  <si>
    <t>632451293.TBM</t>
  </si>
  <si>
    <t>Příplatek k cementovému samonivelačnímu litému potěru CEMFLOW CF 30 ZKD 5 mm tloušťky přes 50 mm</t>
  </si>
  <si>
    <t>-1506263499</t>
  </si>
  <si>
    <t>242,15*10 'Přepočtené koeficientem množství</t>
  </si>
  <si>
    <t>631319221</t>
  </si>
  <si>
    <t>Příplatek za přidání polymerových makrovláken pro objemové vyztužení 2,5 kg/m3</t>
  </si>
  <si>
    <t>-517072126</t>
  </si>
  <si>
    <t>632451491</t>
  </si>
  <si>
    <t>Příplatek k potěrům za přehlazení povrchu</t>
  </si>
  <si>
    <t>-727110515</t>
  </si>
  <si>
    <t>633991111</t>
  </si>
  <si>
    <t>Nástřik betonových povrchů proti odpařování vody</t>
  </si>
  <si>
    <t>1309312697</t>
  </si>
  <si>
    <t>634112126</t>
  </si>
  <si>
    <t>Obvodová dilatace podlahovým páskem z pěnového PE s fólií mezi stěnou a mazaninou nebo potěrem v 100 mm</t>
  </si>
  <si>
    <t>788794104</t>
  </si>
  <si>
    <t>12+2*2+8"chodba 5NP"</t>
  </si>
  <si>
    <t>15+2*2+11"chodba 2NP"</t>
  </si>
  <si>
    <t>7,5+2*2+3,5"chodba 1NP"</t>
  </si>
  <si>
    <t>3*4"vstup"</t>
  </si>
  <si>
    <t>2*18+2*2+2*6+1"sklep"</t>
  </si>
  <si>
    <t>2*11*0,3+2*12*0,3"schody 4NP-5NP"</t>
  </si>
  <si>
    <t>12"ochoz 5NP"</t>
  </si>
  <si>
    <t>2*11*0,3+2*12*0,3"schody 2NP-3NP"</t>
  </si>
  <si>
    <t>2*11*0,3+2*12*0,3"schody 1NP-2NP"</t>
  </si>
  <si>
    <t>15*0,3+16*0,3"schody vstup-1NP"</t>
  </si>
  <si>
    <t>6*0,3+7*0,3"schody vstup-sklep"</t>
  </si>
  <si>
    <t>3*(2*2,5+4)"mezipodesty"</t>
  </si>
  <si>
    <t>634911113</t>
  </si>
  <si>
    <t>Řezání dilatačních spár š 5 mm hl do 50 mm v čerstvé betonové mazanině</t>
  </si>
  <si>
    <t>1556724496</t>
  </si>
  <si>
    <t>4*3*2</t>
  </si>
  <si>
    <t>634113113</t>
  </si>
  <si>
    <t>Výplň dilatačních spár mazanin plastovým profilem v 40 mm</t>
  </si>
  <si>
    <t>-733843043</t>
  </si>
  <si>
    <t>642944121R</t>
  </si>
  <si>
    <t>Revize a úprava stávajících zárubní pro osazení nových dveřních křídel</t>
  </si>
  <si>
    <t>1355710032</t>
  </si>
  <si>
    <t>2"nové dveře sklep"</t>
  </si>
  <si>
    <t>4"nové dveře 1NP"</t>
  </si>
  <si>
    <t>11"nové dveře 2NP"</t>
  </si>
  <si>
    <t>Ostatní konstrukce a práce, bourání</t>
  </si>
  <si>
    <t>Předformátované vodorovné dopravní značení čára šířky 50mm - hrana nástupních a výstupních stupňů</t>
  </si>
  <si>
    <t>1700603980</t>
  </si>
  <si>
    <t>20*1,5"nástupní a výstupní stupně celé schodiště"</t>
  </si>
  <si>
    <t>943211112</t>
  </si>
  <si>
    <t>Montáž lešení prostorového rámového lehkého s podlahami zatížení do 200 kg/m2 v do 25 m</t>
  </si>
  <si>
    <t>-1848821761</t>
  </si>
  <si>
    <t>6,5*4*21,5"schodiště pro opravu"</t>
  </si>
  <si>
    <t>943211212</t>
  </si>
  <si>
    <t>Příplatek k lešení prostorovému rámovému lehkému s podlahami v do 25 m za první a ZKD den použití</t>
  </si>
  <si>
    <t>-737729860</t>
  </si>
  <si>
    <t>559*15 'Přepočtené koeficientem množství</t>
  </si>
  <si>
    <t>943211812</t>
  </si>
  <si>
    <t>Demontáž lešení prostorového rámového lehkého s podlahami zatížení do 200 kg/m2 v do 25 m</t>
  </si>
  <si>
    <t>-1942552875</t>
  </si>
  <si>
    <t>949101111</t>
  </si>
  <si>
    <t>Lešení pomocné pro objekty pozemních staveb s lešeňovou podlahou v do 1,9 m zatížení do 150 kg/m2</t>
  </si>
  <si>
    <t>1163104611</t>
  </si>
  <si>
    <t>952901111</t>
  </si>
  <si>
    <t>Vyčištění budov bytové a občanské výstavby při výšce podlaží do 4 m</t>
  </si>
  <si>
    <t>772913671</t>
  </si>
  <si>
    <t>965042141</t>
  </si>
  <si>
    <t>Bourání podkladů pod dlažby nebo mazanin betonových nebo z litého asfaltu tl do 100 mm pl přes 4 m2</t>
  </si>
  <si>
    <t>1625315543</t>
  </si>
  <si>
    <t>242,15*0,1</t>
  </si>
  <si>
    <t>978011121</t>
  </si>
  <si>
    <t>Otlučení (osekání) vnitřní vápenné nebo vápenocementové omítky stropů v rozsahu do 10 %</t>
  </si>
  <si>
    <t>-852948096</t>
  </si>
  <si>
    <t>978013141</t>
  </si>
  <si>
    <t>Otlučení (osekání) vnitřní vápenné nebo vápenocementové omítky stěn v rozsahu do 30 %</t>
  </si>
  <si>
    <t>1272942655</t>
  </si>
  <si>
    <t>97805954R.1</t>
  </si>
  <si>
    <t>Stavební přípomoce pro elektroinstalaci, slaboproud vč. zapravení a povrchové úpravy</t>
  </si>
  <si>
    <t>1298277925</t>
  </si>
  <si>
    <t>1192812841</t>
  </si>
  <si>
    <t>Přesun sutě</t>
  </si>
  <si>
    <t>997013116</t>
  </si>
  <si>
    <t>Vnitrostaveništní doprava suti a vybouraných hmot pro budovy v do 21 m</t>
  </si>
  <si>
    <t>-118982340</t>
  </si>
  <si>
    <t>1966931400</t>
  </si>
  <si>
    <t>1454289820</t>
  </si>
  <si>
    <t>85,514*19 'Přepočtené koeficientem množství</t>
  </si>
  <si>
    <t>-1232678781</t>
  </si>
  <si>
    <t>53,273+22,791</t>
  </si>
  <si>
    <t>997223855</t>
  </si>
  <si>
    <t>Poplatek za uložení na skládce (skládkovné) - otlučená omítka</t>
  </si>
  <si>
    <t>-1510586530</t>
  </si>
  <si>
    <t>7,681+1,111</t>
  </si>
  <si>
    <t>425391634</t>
  </si>
  <si>
    <t>85,488-76,064-8,792</t>
  </si>
  <si>
    <t>-1162210966</t>
  </si>
  <si>
    <t>713</t>
  </si>
  <si>
    <t>Izolace tepelné</t>
  </si>
  <si>
    <t>713191133</t>
  </si>
  <si>
    <t>Montáž izolace tepelné podlah, stropů vrchem nebo střech překrytí fólií s přelepeným spojem</t>
  </si>
  <si>
    <t>-1495756302</t>
  </si>
  <si>
    <t>28329042</t>
  </si>
  <si>
    <t>fólie PE separační či ochranná tl 0,2mm</t>
  </si>
  <si>
    <t>-1220783176</t>
  </si>
  <si>
    <t>242,15*1,1 'Přepočtené koeficientem množství</t>
  </si>
  <si>
    <t>998713203</t>
  </si>
  <si>
    <t>Přesun hmot procentní pro izolace tepelné v objektech v do 24 m</t>
  </si>
  <si>
    <t>-1725245859</t>
  </si>
  <si>
    <t>722</t>
  </si>
  <si>
    <t>Zdravotechnika - vnitřní vodovod</t>
  </si>
  <si>
    <t>722254115_D</t>
  </si>
  <si>
    <t>Demontáž hydrantové skříně včetně vybavení</t>
  </si>
  <si>
    <t>-1054213906</t>
  </si>
  <si>
    <t>998722203</t>
  </si>
  <si>
    <t>Přesun hmot procentní pro vnitřní vodovod v objektech v do 24 m</t>
  </si>
  <si>
    <t>-194778169</t>
  </si>
  <si>
    <t>22037044R</t>
  </si>
  <si>
    <t>Zapravení stávajícího vedení a silnoproudých a slaboproudých zařízení v rámci místnosti, v případě nutnosti vkusné nové zalištování</t>
  </si>
  <si>
    <t>268947378</t>
  </si>
  <si>
    <t>Poznámka k položce:_x000D_
Práce na těchto zařízeních je nutné koordinovat se správcem těchto zařízení - správou sdělovací a zabezpečovací techniky SSZT a správou elektrotechniky a energetiky SEE!</t>
  </si>
  <si>
    <t>741310001</t>
  </si>
  <si>
    <t>Demontáž a zpětná montáž s výměnou krytů slaboproudých i silnoproudých zásuvek a vypínačů pro provedení prací v rámci patra chodby, demontáž nefunkčních prvků elektroinstalace</t>
  </si>
  <si>
    <t>1480283576</t>
  </si>
  <si>
    <t>741371821</t>
  </si>
  <si>
    <t>Demontáž osvětlovacího modulového systému zářivkového délky do 1100 mm</t>
  </si>
  <si>
    <t>-131815014</t>
  </si>
  <si>
    <t>5"5NP"</t>
  </si>
  <si>
    <t>4"2NP"</t>
  </si>
  <si>
    <t>3"1NP"</t>
  </si>
  <si>
    <t>2"vstup"</t>
  </si>
  <si>
    <t>5"sklep"</t>
  </si>
  <si>
    <t>3*2"nezipodesty"</t>
  </si>
  <si>
    <t>741372061</t>
  </si>
  <si>
    <t>Montáž svítidlo LED bytové přisazené stropní</t>
  </si>
  <si>
    <t>1920123944</t>
  </si>
  <si>
    <t>34814453R</t>
  </si>
  <si>
    <t>svítidlo 2x LED, chodba, délka 1200mm,prachotěsné , přisazené/závěsné, LED 30-40W</t>
  </si>
  <si>
    <t>765238460</t>
  </si>
  <si>
    <t>144182521</t>
  </si>
  <si>
    <t>766</t>
  </si>
  <si>
    <t>Konstrukce truhlářské</t>
  </si>
  <si>
    <t>766660001</t>
  </si>
  <si>
    <t>Montáž dveřních křídel otvíravých jednokřídlových š do 0,8 m do ocelové zárubně</t>
  </si>
  <si>
    <t>1466367099</t>
  </si>
  <si>
    <t>2"sklep"</t>
  </si>
  <si>
    <t>2"1NP"</t>
  </si>
  <si>
    <t>10"2NP"</t>
  </si>
  <si>
    <t>MSN.0027226.URS1</t>
  </si>
  <si>
    <t>dveře interiérové jednokřídlé plné, DTD, CPL standard, 60-90x197 - upravené pro stávající zárubně a pro vložkový zámek</t>
  </si>
  <si>
    <t>-512667641</t>
  </si>
  <si>
    <t>766660031</t>
  </si>
  <si>
    <t>Montáž dveřních křídel otvíravých 2křídlových požárních do ocelové zárubně</t>
  </si>
  <si>
    <t>1459180064</t>
  </si>
  <si>
    <t>1"2NP"</t>
  </si>
  <si>
    <t>SLD.0011306.URS</t>
  </si>
  <si>
    <t>dveře vnitřní požárně odolné, CPL,odolnost EI (EW) 30 D3, 2křídlové 125 x 197 cm upravené pro stávající zárubně a pro vložkový zámek</t>
  </si>
  <si>
    <t>1361392845</t>
  </si>
  <si>
    <t>766660722</t>
  </si>
  <si>
    <t>Montáž dveřního kování</t>
  </si>
  <si>
    <t>1662134587</t>
  </si>
  <si>
    <t>54914102</t>
  </si>
  <si>
    <t>kování dveřní bezpečnostní, knoflík-klika R 802 /O Cr</t>
  </si>
  <si>
    <t>2062454901</t>
  </si>
  <si>
    <t>54926045</t>
  </si>
  <si>
    <t>zámek stavební zadlabací vložkový 24026 s převodem pravý/levý</t>
  </si>
  <si>
    <t>-350089836</t>
  </si>
  <si>
    <t>549641100</t>
  </si>
  <si>
    <t>vložka zámková cylindrická oboustranná FAB 2015 + 4 klíče</t>
  </si>
  <si>
    <t>-1166882212</t>
  </si>
  <si>
    <t>766662811</t>
  </si>
  <si>
    <t>Demontáž truhlářských prahů dveří jednokřídlových</t>
  </si>
  <si>
    <t>-1686170910</t>
  </si>
  <si>
    <t>766695213</t>
  </si>
  <si>
    <t>Montáž truhlářských prahů dveří jednokřídlových šířky přes 10 cm</t>
  </si>
  <si>
    <t>745620167</t>
  </si>
  <si>
    <t>61187161</t>
  </si>
  <si>
    <t>práh dveřní dřevěný dubový tl 20mm dl do 820mm š 150mm vč. povrchové úpravy</t>
  </si>
  <si>
    <t>-390112728</t>
  </si>
  <si>
    <t>766662812</t>
  </si>
  <si>
    <t>Demontáž dveřních prahů u dveří dvoukřídlových</t>
  </si>
  <si>
    <t>-1737689653</t>
  </si>
  <si>
    <t>3"měněné dveře"</t>
  </si>
  <si>
    <t>8"dveře sklep ponechávané"</t>
  </si>
  <si>
    <t>4"dveře 5NP ponechávané"</t>
  </si>
  <si>
    <t>766695233</t>
  </si>
  <si>
    <t>Montáž truhlářských prahů dveří dvoukřídlových šířky přes 10 cm</t>
  </si>
  <si>
    <t>1812814683</t>
  </si>
  <si>
    <t>61187261</t>
  </si>
  <si>
    <t>práh dveřní dřevěný dubový tl 20mm dl do 1470mm š 150mm vč. povrchové úpravy</t>
  </si>
  <si>
    <t>-492286281</t>
  </si>
  <si>
    <t>998766203</t>
  </si>
  <si>
    <t>Přesun hmot procentní pro konstrukce truhlářské v objektech v do 24 m</t>
  </si>
  <si>
    <t>166721258</t>
  </si>
  <si>
    <t>767131111</t>
  </si>
  <si>
    <t>Montáž stěn plechových šroubovaných</t>
  </si>
  <si>
    <t>1035680457</t>
  </si>
  <si>
    <t>6*1,5*1,5"zaplentování hydrantů"</t>
  </si>
  <si>
    <t>55350263</t>
  </si>
  <si>
    <t>tabule plechová tvrdá tl 0,6mm s povrchovou úpravou</t>
  </si>
  <si>
    <t>-287003277</t>
  </si>
  <si>
    <t>13,5*1,1 'Přepočtené koeficientem množství</t>
  </si>
  <si>
    <t>767661811</t>
  </si>
  <si>
    <t>Demontáž mříží pevných nebo otevíravých</t>
  </si>
  <si>
    <t>-429841383</t>
  </si>
  <si>
    <t>2*3,3"2NP"</t>
  </si>
  <si>
    <t>767996701</t>
  </si>
  <si>
    <t>Demontáž atypických zámečnických konstrukcí řezáním hmotnosti jednotlivých dílů do 50 kg</t>
  </si>
  <si>
    <t>682692430</t>
  </si>
  <si>
    <t>2111919956</t>
  </si>
  <si>
    <t>771111011</t>
  </si>
  <si>
    <t>Vysátí podkladu před pokládkou dlažby</t>
  </si>
  <si>
    <t>-262643307</t>
  </si>
  <si>
    <t>771121011</t>
  </si>
  <si>
    <t>Nátěr penetrační na podlahu</t>
  </si>
  <si>
    <t>-402867994</t>
  </si>
  <si>
    <t>771151013</t>
  </si>
  <si>
    <t>Samonivelační stěrka podlah pevnosti 20 MPa tl 8 mm</t>
  </si>
  <si>
    <t>867872847</t>
  </si>
  <si>
    <t>771271812</t>
  </si>
  <si>
    <t>Demontáž obkladů stupnic z dlaždic keramických kladených do malty š do 350 mm</t>
  </si>
  <si>
    <t>-213026126</t>
  </si>
  <si>
    <t>2*11*1,5"schody 4NP-5NP"</t>
  </si>
  <si>
    <t>2*11*1,5"schody 2NP-3NP"</t>
  </si>
  <si>
    <t>2*11*1,5"schody 1NP-2NP"</t>
  </si>
  <si>
    <t>15*1,5"schody vstup-1NP"</t>
  </si>
  <si>
    <t>6*1,5"schody vstup-sklep"</t>
  </si>
  <si>
    <t>771274124</t>
  </si>
  <si>
    <t>Montáž obkladů stupnic z dlaždic protiskluzných keramických flexibilní lepidlo š do 350 mm</t>
  </si>
  <si>
    <t>719417423</t>
  </si>
  <si>
    <t>59761331</t>
  </si>
  <si>
    <t>schodovka protiskluzná šířky do 400mm</t>
  </si>
  <si>
    <t>-1255689936</t>
  </si>
  <si>
    <t>130,5*1,1 'Přepočtené koeficientem množství</t>
  </si>
  <si>
    <t>771271832</t>
  </si>
  <si>
    <t>Demontáž obkladů podstupnic z dlaždic keramických kladených do malty v do 250 mm</t>
  </si>
  <si>
    <t>1593345288</t>
  </si>
  <si>
    <t>2*12*1,5"schody 4NP-5NP"</t>
  </si>
  <si>
    <t>2*12*1,5"schody 2NP-3NP"</t>
  </si>
  <si>
    <t>2*12*1,5"schody 1NP-2NP"</t>
  </si>
  <si>
    <t>16*1,5"schody vstup-1NP"</t>
  </si>
  <si>
    <t>7*1,5"schody vstup-sklep"</t>
  </si>
  <si>
    <t>194928964</t>
  </si>
  <si>
    <t>597614060.1</t>
  </si>
  <si>
    <t>dlaždice keramické slinuté neglazované, úprava protiskluz min. R10 - odstín dle výběru investora 29,8 x 29,8 x 0,9 cm</t>
  </si>
  <si>
    <t>181934577</t>
  </si>
  <si>
    <t>142,5*0,2</t>
  </si>
  <si>
    <t>28,5*1,1 'Přepočtené koeficientem množství</t>
  </si>
  <si>
    <t>771471810</t>
  </si>
  <si>
    <t>Demontáž soklíků z dlaždic keramických kladených do malty rovných</t>
  </si>
  <si>
    <t>456286434</t>
  </si>
  <si>
    <t>1152699045</t>
  </si>
  <si>
    <t>-1278872145</t>
  </si>
  <si>
    <t>227,6*0,1</t>
  </si>
  <si>
    <t>22,76*1,5 'Přepočtené koeficientem množství</t>
  </si>
  <si>
    <t>771571810</t>
  </si>
  <si>
    <t>Demontáž podlah z dlaždic keramických kladených do malty</t>
  </si>
  <si>
    <t>444951069</t>
  </si>
  <si>
    <t>775760680</t>
  </si>
  <si>
    <t>-1756711465</t>
  </si>
  <si>
    <t>160,25*1,1 'Přepočtené koeficientem množství</t>
  </si>
  <si>
    <t>771591117</t>
  </si>
  <si>
    <t>Podlahy spárování akrylem</t>
  </si>
  <si>
    <t>195479581</t>
  </si>
  <si>
    <t>771591185</t>
  </si>
  <si>
    <t>Podlahy pracnější řezání keramických dlaždic rovné</t>
  </si>
  <si>
    <t>-988450673</t>
  </si>
  <si>
    <t>-904811878</t>
  </si>
  <si>
    <t>Dokončovací práce - nátěry</t>
  </si>
  <si>
    <t>783102801</t>
  </si>
  <si>
    <t>Odstranění nátěrů z KDK konstrukcí</t>
  </si>
  <si>
    <t>418540636</t>
  </si>
  <si>
    <t>10*4*1,2+10*1,1*1,2+2,5*1,2"zábradlí celé schodiště"</t>
  </si>
  <si>
    <t>5*4*1,2"zábradlí mezipodesty"</t>
  </si>
  <si>
    <t>4*0,2*21,5"nosné profily zábradlí"</t>
  </si>
  <si>
    <t>20"ostatní doplňkové kce, radiátory aj."</t>
  </si>
  <si>
    <t>4*1,5*2"5NP ponechávané ocelové dveře vč. zárubní oboustranně"</t>
  </si>
  <si>
    <t>8*2*1,5*2"sklep ponechávané ocelové dveře vč. zárubní oboustranně"</t>
  </si>
  <si>
    <t>14*2+3*3"zárubně měněných dveří"</t>
  </si>
  <si>
    <t>Nátěry syntetické KDK 1x antikorozní, 1x základní, 2x email</t>
  </si>
  <si>
    <t>2078323486</t>
  </si>
  <si>
    <t>783906859</t>
  </si>
  <si>
    <t>Odstranění nátěrů z betonových podlah oškrábáním</t>
  </si>
  <si>
    <t>968900028</t>
  </si>
  <si>
    <t>4*9*0,4"vnitřní zrcátko schodiště"</t>
  </si>
  <si>
    <t>783933151</t>
  </si>
  <si>
    <t>Penetrační epoxidový nátěr hladkých betonových podlah</t>
  </si>
  <si>
    <t>-2015224549</t>
  </si>
  <si>
    <t>783937163</t>
  </si>
  <si>
    <t>Krycí dvojnásobný epoxidový rozpouštědlový nátěr betonové podlahy</t>
  </si>
  <si>
    <t>1876818617</t>
  </si>
  <si>
    <t>784</t>
  </si>
  <si>
    <t>Dokončovací práce - malby</t>
  </si>
  <si>
    <t>784171121</t>
  </si>
  <si>
    <t>Zakrytí vnitřních ploch, konstrukcí nebo prvků  v místnostech výšky do 3,80 m</t>
  </si>
  <si>
    <t>-1109675601</t>
  </si>
  <si>
    <t>784111009</t>
  </si>
  <si>
    <t>Oprášení (ometení ) podkladu na schodišti o výšce podlaží do 5,00 m</t>
  </si>
  <si>
    <t>-968890538</t>
  </si>
  <si>
    <t>277,8+768,1</t>
  </si>
  <si>
    <t>784111039</t>
  </si>
  <si>
    <t>Omytí podkladu na schodišti o výšce podlaží do 5,00 m</t>
  </si>
  <si>
    <t>917168305</t>
  </si>
  <si>
    <t>784121009</t>
  </si>
  <si>
    <t>Oškrabání malby na schodišti o výšce podlaží do 5,00 m</t>
  </si>
  <si>
    <t>756913101</t>
  </si>
  <si>
    <t>784121019</t>
  </si>
  <si>
    <t>Rozmývání podkladu po oškrabání malby na schodišti o výšce podlaží do 5,00 m</t>
  </si>
  <si>
    <t>-442352468</t>
  </si>
  <si>
    <t>784151019</t>
  </si>
  <si>
    <t>Dvojnásobné izolování vodou ředitelnými barvami na schodišti o výšce podlaží do 5,00 m</t>
  </si>
  <si>
    <t>-114473478</t>
  </si>
  <si>
    <t>784181129</t>
  </si>
  <si>
    <t>Hloubková jednonásobná penetrace podkladu na schodišti o výšce podlaží do 5,00 m</t>
  </si>
  <si>
    <t>318810317</t>
  </si>
  <si>
    <t>784211109</t>
  </si>
  <si>
    <t>Dvojnásobné bílé malby ze směsí za mokra výborně otěruvzdorných na schodišti výšky do 5,00 m</t>
  </si>
  <si>
    <t>1144404027</t>
  </si>
  <si>
    <t>003 -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</si>
  <si>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</si>
  <si>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</si>
  <si>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</si>
  <si>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</si>
  <si>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</si>
  <si>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</si>
  <si>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</si>
  <si>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</si>
  <si>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</si>
  <si>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</si>
  <si>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</si>
  <si>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</si>
  <si>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-1661268823</t>
  </si>
  <si>
    <t>Poznámka k položce:_x000D_
Jedná se o kompletní zajištění průzkumných, geodetických a případně projektových prací potřebných k realizaci zakázky, zejména např. k řešení dilatačních celků na fasádě, provedení předsazené fasády na stávající obkladové panely bývalého dispečerského pracoviště vč. řešení detailů kotvení a napojení na stávající konstrukce, venkovního schodiště, demontáže zastřešení aj.</t>
  </si>
  <si>
    <t>VRN3</t>
  </si>
  <si>
    <t>Zařízení staveniště</t>
  </si>
  <si>
    <t>030001000</t>
  </si>
  <si>
    <t>860449847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</si>
  <si>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</si>
  <si>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</si>
  <si>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</si>
  <si>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</si>
  <si>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</si>
  <si>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1612926235</t>
  </si>
  <si>
    <t>Poznámka k položce:_x000D_
zahrnuje, zabezpečení prací v blízkosti kolejiště a za plného provozu objektu, průběžný úklid,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</si>
  <si>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</si>
  <si>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</si>
  <si>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</si>
  <si>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</si>
  <si>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-897448866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</si>
</sst>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D4" sqref="D4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2"/>
      <c r="AQ5" s="22"/>
      <c r="AR5" s="20"/>
      <c r="BE5" s="25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2"/>
      <c r="AQ6" s="22"/>
      <c r="AR6" s="20"/>
      <c r="BE6" s="25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5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5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7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57"/>
      <c r="BS13" s="17" t="s">
        <v>6</v>
      </c>
    </row>
    <row r="14" spans="1:74">
      <c r="B14" s="21"/>
      <c r="C14" s="22"/>
      <c r="D14" s="22"/>
      <c r="E14" s="262" t="s">
        <v>31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5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7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5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57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7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7"/>
      <c r="BS19" s="17" t="s">
        <v>6</v>
      </c>
    </row>
    <row r="20" spans="1:71" s="1" customFormat="1" ht="18.399999999999999" customHeight="1">
      <c r="B20" s="21"/>
      <c r="C20" s="22"/>
      <c r="D20" s="22"/>
      <c r="E20" s="27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57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7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7"/>
    </row>
    <row r="23" spans="1:71" s="1" customFormat="1" ht="16.5" customHeight="1">
      <c r="B23" s="21"/>
      <c r="C23" s="22"/>
      <c r="D23" s="22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2"/>
      <c r="AP23" s="22"/>
      <c r="AQ23" s="22"/>
      <c r="AR23" s="20"/>
      <c r="BE23" s="25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7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5">
        <f>ROUND(AG94,2)</f>
        <v>0</v>
      </c>
      <c r="AL26" s="266"/>
      <c r="AM26" s="266"/>
      <c r="AN26" s="266"/>
      <c r="AO26" s="266"/>
      <c r="AP26" s="36"/>
      <c r="AQ26" s="36"/>
      <c r="AR26" s="39"/>
      <c r="BE26" s="25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7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7" t="s">
        <v>38</v>
      </c>
      <c r="M28" s="267"/>
      <c r="N28" s="267"/>
      <c r="O28" s="267"/>
      <c r="P28" s="267"/>
      <c r="Q28" s="36"/>
      <c r="R28" s="36"/>
      <c r="S28" s="36"/>
      <c r="T28" s="36"/>
      <c r="U28" s="36"/>
      <c r="V28" s="36"/>
      <c r="W28" s="267" t="s">
        <v>39</v>
      </c>
      <c r="X28" s="267"/>
      <c r="Y28" s="267"/>
      <c r="Z28" s="267"/>
      <c r="AA28" s="267"/>
      <c r="AB28" s="267"/>
      <c r="AC28" s="267"/>
      <c r="AD28" s="267"/>
      <c r="AE28" s="267"/>
      <c r="AF28" s="36"/>
      <c r="AG28" s="36"/>
      <c r="AH28" s="36"/>
      <c r="AI28" s="36"/>
      <c r="AJ28" s="36"/>
      <c r="AK28" s="267" t="s">
        <v>40</v>
      </c>
      <c r="AL28" s="267"/>
      <c r="AM28" s="267"/>
      <c r="AN28" s="267"/>
      <c r="AO28" s="267"/>
      <c r="AP28" s="36"/>
      <c r="AQ28" s="36"/>
      <c r="AR28" s="39"/>
      <c r="BE28" s="257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70">
        <v>0.21</v>
      </c>
      <c r="M29" s="269"/>
      <c r="N29" s="269"/>
      <c r="O29" s="269"/>
      <c r="P29" s="269"/>
      <c r="Q29" s="41"/>
      <c r="R29" s="41"/>
      <c r="S29" s="41"/>
      <c r="T29" s="41"/>
      <c r="U29" s="41"/>
      <c r="V29" s="41"/>
      <c r="W29" s="268">
        <f>ROUND(AZ94, 2)</f>
        <v>0</v>
      </c>
      <c r="X29" s="269"/>
      <c r="Y29" s="269"/>
      <c r="Z29" s="269"/>
      <c r="AA29" s="269"/>
      <c r="AB29" s="269"/>
      <c r="AC29" s="269"/>
      <c r="AD29" s="269"/>
      <c r="AE29" s="269"/>
      <c r="AF29" s="41"/>
      <c r="AG29" s="41"/>
      <c r="AH29" s="41"/>
      <c r="AI29" s="41"/>
      <c r="AJ29" s="41"/>
      <c r="AK29" s="268">
        <f>ROUND(AV94, 2)</f>
        <v>0</v>
      </c>
      <c r="AL29" s="269"/>
      <c r="AM29" s="269"/>
      <c r="AN29" s="269"/>
      <c r="AO29" s="269"/>
      <c r="AP29" s="41"/>
      <c r="AQ29" s="41"/>
      <c r="AR29" s="42"/>
      <c r="BE29" s="258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70">
        <v>0.15</v>
      </c>
      <c r="M30" s="269"/>
      <c r="N30" s="269"/>
      <c r="O30" s="269"/>
      <c r="P30" s="269"/>
      <c r="Q30" s="41"/>
      <c r="R30" s="41"/>
      <c r="S30" s="41"/>
      <c r="T30" s="41"/>
      <c r="U30" s="41"/>
      <c r="V30" s="41"/>
      <c r="W30" s="268">
        <f>ROUND(BA94, 2)</f>
        <v>0</v>
      </c>
      <c r="X30" s="269"/>
      <c r="Y30" s="269"/>
      <c r="Z30" s="269"/>
      <c r="AA30" s="269"/>
      <c r="AB30" s="269"/>
      <c r="AC30" s="269"/>
      <c r="AD30" s="269"/>
      <c r="AE30" s="269"/>
      <c r="AF30" s="41"/>
      <c r="AG30" s="41"/>
      <c r="AH30" s="41"/>
      <c r="AI30" s="41"/>
      <c r="AJ30" s="41"/>
      <c r="AK30" s="268">
        <f>ROUND(AW94, 2)</f>
        <v>0</v>
      </c>
      <c r="AL30" s="269"/>
      <c r="AM30" s="269"/>
      <c r="AN30" s="269"/>
      <c r="AO30" s="269"/>
      <c r="AP30" s="41"/>
      <c r="AQ30" s="41"/>
      <c r="AR30" s="42"/>
      <c r="BE30" s="258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70">
        <v>0.21</v>
      </c>
      <c r="M31" s="269"/>
      <c r="N31" s="269"/>
      <c r="O31" s="269"/>
      <c r="P31" s="269"/>
      <c r="Q31" s="41"/>
      <c r="R31" s="41"/>
      <c r="S31" s="41"/>
      <c r="T31" s="41"/>
      <c r="U31" s="41"/>
      <c r="V31" s="41"/>
      <c r="W31" s="268">
        <f>ROUND(BB94, 2)</f>
        <v>0</v>
      </c>
      <c r="X31" s="269"/>
      <c r="Y31" s="269"/>
      <c r="Z31" s="269"/>
      <c r="AA31" s="269"/>
      <c r="AB31" s="269"/>
      <c r="AC31" s="269"/>
      <c r="AD31" s="269"/>
      <c r="AE31" s="269"/>
      <c r="AF31" s="41"/>
      <c r="AG31" s="41"/>
      <c r="AH31" s="41"/>
      <c r="AI31" s="41"/>
      <c r="AJ31" s="41"/>
      <c r="AK31" s="268">
        <v>0</v>
      </c>
      <c r="AL31" s="269"/>
      <c r="AM31" s="269"/>
      <c r="AN31" s="269"/>
      <c r="AO31" s="269"/>
      <c r="AP31" s="41"/>
      <c r="AQ31" s="41"/>
      <c r="AR31" s="42"/>
      <c r="BE31" s="258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70">
        <v>0.15</v>
      </c>
      <c r="M32" s="269"/>
      <c r="N32" s="269"/>
      <c r="O32" s="269"/>
      <c r="P32" s="269"/>
      <c r="Q32" s="41"/>
      <c r="R32" s="41"/>
      <c r="S32" s="41"/>
      <c r="T32" s="41"/>
      <c r="U32" s="41"/>
      <c r="V32" s="41"/>
      <c r="W32" s="268">
        <f>ROUND(BC94, 2)</f>
        <v>0</v>
      </c>
      <c r="X32" s="269"/>
      <c r="Y32" s="269"/>
      <c r="Z32" s="269"/>
      <c r="AA32" s="269"/>
      <c r="AB32" s="269"/>
      <c r="AC32" s="269"/>
      <c r="AD32" s="269"/>
      <c r="AE32" s="269"/>
      <c r="AF32" s="41"/>
      <c r="AG32" s="41"/>
      <c r="AH32" s="41"/>
      <c r="AI32" s="41"/>
      <c r="AJ32" s="41"/>
      <c r="AK32" s="268">
        <v>0</v>
      </c>
      <c r="AL32" s="269"/>
      <c r="AM32" s="269"/>
      <c r="AN32" s="269"/>
      <c r="AO32" s="269"/>
      <c r="AP32" s="41"/>
      <c r="AQ32" s="41"/>
      <c r="AR32" s="42"/>
      <c r="BE32" s="258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70">
        <v>0</v>
      </c>
      <c r="M33" s="269"/>
      <c r="N33" s="269"/>
      <c r="O33" s="269"/>
      <c r="P33" s="269"/>
      <c r="Q33" s="41"/>
      <c r="R33" s="41"/>
      <c r="S33" s="41"/>
      <c r="T33" s="41"/>
      <c r="U33" s="41"/>
      <c r="V33" s="41"/>
      <c r="W33" s="268">
        <f>ROUND(BD94, 2)</f>
        <v>0</v>
      </c>
      <c r="X33" s="269"/>
      <c r="Y33" s="269"/>
      <c r="Z33" s="269"/>
      <c r="AA33" s="269"/>
      <c r="AB33" s="269"/>
      <c r="AC33" s="269"/>
      <c r="AD33" s="269"/>
      <c r="AE33" s="269"/>
      <c r="AF33" s="41"/>
      <c r="AG33" s="41"/>
      <c r="AH33" s="41"/>
      <c r="AI33" s="41"/>
      <c r="AJ33" s="41"/>
      <c r="AK33" s="268">
        <v>0</v>
      </c>
      <c r="AL33" s="269"/>
      <c r="AM33" s="269"/>
      <c r="AN33" s="269"/>
      <c r="AO33" s="269"/>
      <c r="AP33" s="41"/>
      <c r="AQ33" s="41"/>
      <c r="AR33" s="42"/>
      <c r="BE33" s="25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7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71" t="s">
        <v>49</v>
      </c>
      <c r="Y35" s="272"/>
      <c r="Z35" s="272"/>
      <c r="AA35" s="272"/>
      <c r="AB35" s="272"/>
      <c r="AC35" s="45"/>
      <c r="AD35" s="45"/>
      <c r="AE35" s="45"/>
      <c r="AF35" s="45"/>
      <c r="AG35" s="45"/>
      <c r="AH35" s="45"/>
      <c r="AI35" s="45"/>
      <c r="AJ35" s="45"/>
      <c r="AK35" s="273">
        <f>SUM(AK26:AK33)</f>
        <v>0</v>
      </c>
      <c r="AL35" s="272"/>
      <c r="AM35" s="272"/>
      <c r="AN35" s="272"/>
      <c r="AO35" s="27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Pha_Vrsovice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5" t="str">
        <f>K6</f>
        <v>Praha Vršovice st.6 - oprava</v>
      </c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276"/>
      <c r="AC85" s="276"/>
      <c r="AD85" s="276"/>
      <c r="AE85" s="276"/>
      <c r="AF85" s="276"/>
      <c r="AG85" s="276"/>
      <c r="AH85" s="276"/>
      <c r="AI85" s="276"/>
      <c r="AJ85" s="276"/>
      <c r="AK85" s="276"/>
      <c r="AL85" s="276"/>
      <c r="AM85" s="276"/>
      <c r="AN85" s="276"/>
      <c r="AO85" s="27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žst. Praha Vršovice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7" t="str">
        <f>IF(AN8= "","",AN8)</f>
        <v>22. 2. 2021</v>
      </c>
      <c r="AN87" s="27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78" t="str">
        <f>IF(E17="","",E17)</f>
        <v xml:space="preserve"> </v>
      </c>
      <c r="AN89" s="279"/>
      <c r="AO89" s="279"/>
      <c r="AP89" s="279"/>
      <c r="AQ89" s="36"/>
      <c r="AR89" s="39"/>
      <c r="AS89" s="280" t="s">
        <v>57</v>
      </c>
      <c r="AT89" s="28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78" t="str">
        <f>IF(E20="","",E20)</f>
        <v/>
      </c>
      <c r="AN90" s="279"/>
      <c r="AO90" s="279"/>
      <c r="AP90" s="279"/>
      <c r="AQ90" s="36"/>
      <c r="AR90" s="39"/>
      <c r="AS90" s="282"/>
      <c r="AT90" s="28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4"/>
      <c r="AT91" s="28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6" t="s">
        <v>58</v>
      </c>
      <c r="D92" s="287"/>
      <c r="E92" s="287"/>
      <c r="F92" s="287"/>
      <c r="G92" s="287"/>
      <c r="H92" s="73"/>
      <c r="I92" s="288" t="s">
        <v>59</v>
      </c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9" t="s">
        <v>60</v>
      </c>
      <c r="AH92" s="287"/>
      <c r="AI92" s="287"/>
      <c r="AJ92" s="287"/>
      <c r="AK92" s="287"/>
      <c r="AL92" s="287"/>
      <c r="AM92" s="287"/>
      <c r="AN92" s="288" t="s">
        <v>61</v>
      </c>
      <c r="AO92" s="287"/>
      <c r="AP92" s="290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4">
        <f>ROUND(SUM(AG95:AG97),2)</f>
        <v>0</v>
      </c>
      <c r="AH94" s="294"/>
      <c r="AI94" s="294"/>
      <c r="AJ94" s="294"/>
      <c r="AK94" s="294"/>
      <c r="AL94" s="294"/>
      <c r="AM94" s="294"/>
      <c r="AN94" s="295">
        <f>SUM(AG94,AT94)</f>
        <v>0</v>
      </c>
      <c r="AO94" s="295"/>
      <c r="AP94" s="295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24.75" customHeight="1">
      <c r="A95" s="93" t="s">
        <v>81</v>
      </c>
      <c r="B95" s="94"/>
      <c r="C95" s="95"/>
      <c r="D95" s="293" t="s">
        <v>82</v>
      </c>
      <c r="E95" s="293"/>
      <c r="F95" s="293"/>
      <c r="G95" s="293"/>
      <c r="H95" s="293"/>
      <c r="I95" s="96"/>
      <c r="J95" s="293" t="s">
        <v>83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91">
        <f>'001 - Oprava vnějšího plá...'!J30</f>
        <v>0</v>
      </c>
      <c r="AH95" s="292"/>
      <c r="AI95" s="292"/>
      <c r="AJ95" s="292"/>
      <c r="AK95" s="292"/>
      <c r="AL95" s="292"/>
      <c r="AM95" s="292"/>
      <c r="AN95" s="291">
        <f>SUM(AG95,AT95)</f>
        <v>0</v>
      </c>
      <c r="AO95" s="292"/>
      <c r="AP95" s="292"/>
      <c r="AQ95" s="97" t="s">
        <v>84</v>
      </c>
      <c r="AR95" s="98"/>
      <c r="AS95" s="99">
        <v>0</v>
      </c>
      <c r="AT95" s="100">
        <f>ROUND(SUM(AV95:AW95),2)</f>
        <v>0</v>
      </c>
      <c r="AU95" s="101">
        <f>'001 - Oprava vnějšího plá...'!P136</f>
        <v>0</v>
      </c>
      <c r="AV95" s="100">
        <f>'001 - Oprava vnějšího plá...'!J33</f>
        <v>0</v>
      </c>
      <c r="AW95" s="100">
        <f>'001 - Oprava vnějšího plá...'!J34</f>
        <v>0</v>
      </c>
      <c r="AX95" s="100">
        <f>'001 - Oprava vnějšího plá...'!J35</f>
        <v>0</v>
      </c>
      <c r="AY95" s="100">
        <f>'001 - Oprava vnějšího plá...'!J36</f>
        <v>0</v>
      </c>
      <c r="AZ95" s="100">
        <f>'001 - Oprava vnějšího plá...'!F33</f>
        <v>0</v>
      </c>
      <c r="BA95" s="100">
        <f>'001 - Oprava vnějšího plá...'!F34</f>
        <v>0</v>
      </c>
      <c r="BB95" s="100">
        <f>'001 - Oprava vnějšího plá...'!F35</f>
        <v>0</v>
      </c>
      <c r="BC95" s="100">
        <f>'001 - Oprava vnějšího plá...'!F36</f>
        <v>0</v>
      </c>
      <c r="BD95" s="102">
        <f>'001 - Oprava vnějšího plá...'!F37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16.5" customHeight="1">
      <c r="A96" s="93" t="s">
        <v>81</v>
      </c>
      <c r="B96" s="94"/>
      <c r="C96" s="95"/>
      <c r="D96" s="293" t="s">
        <v>88</v>
      </c>
      <c r="E96" s="293"/>
      <c r="F96" s="293"/>
      <c r="G96" s="293"/>
      <c r="H96" s="293"/>
      <c r="I96" s="96"/>
      <c r="J96" s="293" t="s">
        <v>89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91">
        <f>'002 - Oprava schodiště'!J30</f>
        <v>0</v>
      </c>
      <c r="AH96" s="292"/>
      <c r="AI96" s="292"/>
      <c r="AJ96" s="292"/>
      <c r="AK96" s="292"/>
      <c r="AL96" s="292"/>
      <c r="AM96" s="292"/>
      <c r="AN96" s="291">
        <f>SUM(AG96,AT96)</f>
        <v>0</v>
      </c>
      <c r="AO96" s="292"/>
      <c r="AP96" s="292"/>
      <c r="AQ96" s="97" t="s">
        <v>84</v>
      </c>
      <c r="AR96" s="98"/>
      <c r="AS96" s="99">
        <v>0</v>
      </c>
      <c r="AT96" s="100">
        <f>ROUND(SUM(AV96:AW96),2)</f>
        <v>0</v>
      </c>
      <c r="AU96" s="101">
        <f>'002 - Oprava schodiště'!P130</f>
        <v>0</v>
      </c>
      <c r="AV96" s="100">
        <f>'002 - Oprava schodiště'!J33</f>
        <v>0</v>
      </c>
      <c r="AW96" s="100">
        <f>'002 - Oprava schodiště'!J34</f>
        <v>0</v>
      </c>
      <c r="AX96" s="100">
        <f>'002 - Oprava schodiště'!J35</f>
        <v>0</v>
      </c>
      <c r="AY96" s="100">
        <f>'002 - Oprava schodiště'!J36</f>
        <v>0</v>
      </c>
      <c r="AZ96" s="100">
        <f>'002 - Oprava schodiště'!F33</f>
        <v>0</v>
      </c>
      <c r="BA96" s="100">
        <f>'002 - Oprava schodiště'!F34</f>
        <v>0</v>
      </c>
      <c r="BB96" s="100">
        <f>'002 - Oprava schodiště'!F35</f>
        <v>0</v>
      </c>
      <c r="BC96" s="100">
        <f>'002 - Oprava schodiště'!F36</f>
        <v>0</v>
      </c>
      <c r="BD96" s="102">
        <f>'002 - Oprava schodiště'!F37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91" s="7" customFormat="1" ht="16.5" customHeight="1">
      <c r="A97" s="93" t="s">
        <v>81</v>
      </c>
      <c r="B97" s="94"/>
      <c r="C97" s="95"/>
      <c r="D97" s="293" t="s">
        <v>91</v>
      </c>
      <c r="E97" s="293"/>
      <c r="F97" s="293"/>
      <c r="G97" s="293"/>
      <c r="H97" s="293"/>
      <c r="I97" s="96"/>
      <c r="J97" s="293" t="s">
        <v>92</v>
      </c>
      <c r="K97" s="293"/>
      <c r="L97" s="293"/>
      <c r="M97" s="293"/>
      <c r="N97" s="293"/>
      <c r="O97" s="293"/>
      <c r="P97" s="293"/>
      <c r="Q97" s="293"/>
      <c r="R97" s="293"/>
      <c r="S97" s="293"/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1">
        <f>'003 - Vedlejší a ostatní ...'!J30</f>
        <v>0</v>
      </c>
      <c r="AH97" s="292"/>
      <c r="AI97" s="292"/>
      <c r="AJ97" s="292"/>
      <c r="AK97" s="292"/>
      <c r="AL97" s="292"/>
      <c r="AM97" s="292"/>
      <c r="AN97" s="291">
        <f>SUM(AG97,AT97)</f>
        <v>0</v>
      </c>
      <c r="AO97" s="292"/>
      <c r="AP97" s="292"/>
      <c r="AQ97" s="97" t="s">
        <v>93</v>
      </c>
      <c r="AR97" s="98"/>
      <c r="AS97" s="104">
        <v>0</v>
      </c>
      <c r="AT97" s="105">
        <f>ROUND(SUM(AV97:AW97),2)</f>
        <v>0</v>
      </c>
      <c r="AU97" s="106">
        <f>'003 - Vedlejší a ostatní ...'!P121</f>
        <v>0</v>
      </c>
      <c r="AV97" s="105">
        <f>'003 - Vedlejší a ostatní ...'!J33</f>
        <v>0</v>
      </c>
      <c r="AW97" s="105">
        <f>'003 - Vedlejší a ostatní ...'!J34</f>
        <v>0</v>
      </c>
      <c r="AX97" s="105">
        <f>'003 - Vedlejší a ostatní ...'!J35</f>
        <v>0</v>
      </c>
      <c r="AY97" s="105">
        <f>'003 - Vedlejší a ostatní ...'!J36</f>
        <v>0</v>
      </c>
      <c r="AZ97" s="105">
        <f>'003 - Vedlejší a ostatní ...'!F33</f>
        <v>0</v>
      </c>
      <c r="BA97" s="105">
        <f>'003 - Vedlejší a ostatní ...'!F34</f>
        <v>0</v>
      </c>
      <c r="BB97" s="105">
        <f>'003 - Vedlejší a ostatní ...'!F35</f>
        <v>0</v>
      </c>
      <c r="BC97" s="105">
        <f>'003 - Vedlejší a ostatní ...'!F36</f>
        <v>0</v>
      </c>
      <c r="BD97" s="107">
        <f>'003 - Vedlejší a ostatní ...'!F37</f>
        <v>0</v>
      </c>
      <c r="BT97" s="103" t="s">
        <v>85</v>
      </c>
      <c r="BV97" s="103" t="s">
        <v>79</v>
      </c>
      <c r="BW97" s="103" t="s">
        <v>94</v>
      </c>
      <c r="BX97" s="103" t="s">
        <v>5</v>
      </c>
      <c r="CL97" s="103" t="s">
        <v>1</v>
      </c>
      <c r="CM97" s="103" t="s">
        <v>87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/YhHjUHXnVtnAxuUzZdOFXZW4L+X+WAXA9RFB6YmEm+qapmI9w20BA7+iEiXfnT3CgqqRSUhI8yKqteRogY7FQ==" saltValue="62J91cpOBt9x7ab76COh9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1 - Oprava vnějšího plá...'!C2" display="/"/>
    <hyperlink ref="A96" location="'002 - Oprava schodiště'!C2" display="/"/>
    <hyperlink ref="A97" location="'003 - Vedlejší a ostatní 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60"/>
  <sheetViews>
    <sheetView showGridLines="0" workbookViewId="0">
      <selection activeCell="E24" sqref="E2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zakázky'!K6</f>
        <v>Praha Vršovice st.6 - oprava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97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zakázky'!AN8</f>
        <v>22. 2. 2021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ROUND((SUM(BE136:BE659)),  2)</f>
        <v>0</v>
      </c>
      <c r="G33" s="34"/>
      <c r="H33" s="34"/>
      <c r="I33" s="124">
        <v>0.21</v>
      </c>
      <c r="J33" s="123">
        <f>ROUND(((SUM(BE136:BE659))*I33),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ROUND((SUM(BF136:BF659)),  2)</f>
        <v>0</v>
      </c>
      <c r="G34" s="34"/>
      <c r="H34" s="34"/>
      <c r="I34" s="124">
        <v>0.15</v>
      </c>
      <c r="J34" s="123">
        <f>ROUND(((SUM(BF136:BF659))*I34),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ROUND((SUM(BG136:BG659)),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ROUND((SUM(BH136:BH659)),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ROUND((SUM(BI136:BI659)),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Praha Vršovice st.6 - oprava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001 - Oprava vnějšího pláště a zpevněných ploch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Praha Vršovice</v>
      </c>
      <c r="G89" s="36"/>
      <c r="H89" s="36"/>
      <c r="I89" s="29" t="s">
        <v>22</v>
      </c>
      <c r="J89" s="66" t="str">
        <f>IF(J12="","",J12)</f>
        <v>22. 2. 2021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J136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2:12" s="9" customFormat="1" ht="24.95" customHeight="1">
      <c r="B97" s="147"/>
      <c r="C97" s="148"/>
      <c r="D97" s="149" t="s">
        <v>103</v>
      </c>
      <c r="E97" s="150"/>
      <c r="F97" s="150"/>
      <c r="G97" s="150"/>
      <c r="H97" s="150"/>
      <c r="I97" s="150"/>
      <c r="J97" s="151">
        <f>J137</f>
        <v>0</v>
      </c>
      <c r="K97" s="148"/>
      <c r="L97" s="152"/>
    </row>
    <row r="98" spans="2:12" s="9" customFormat="1" ht="24.95" customHeight="1">
      <c r="B98" s="147"/>
      <c r="C98" s="148"/>
      <c r="D98" s="149" t="s">
        <v>104</v>
      </c>
      <c r="E98" s="150"/>
      <c r="F98" s="150"/>
      <c r="G98" s="150"/>
      <c r="H98" s="150"/>
      <c r="I98" s="150"/>
      <c r="J98" s="151">
        <f>J139</f>
        <v>0</v>
      </c>
      <c r="K98" s="148"/>
      <c r="L98" s="152"/>
    </row>
    <row r="99" spans="2:12" s="10" customFormat="1" ht="19.899999999999999" customHeight="1">
      <c r="B99" s="153"/>
      <c r="C99" s="154"/>
      <c r="D99" s="155" t="s">
        <v>105</v>
      </c>
      <c r="E99" s="156"/>
      <c r="F99" s="156"/>
      <c r="G99" s="156"/>
      <c r="H99" s="156"/>
      <c r="I99" s="156"/>
      <c r="J99" s="157">
        <f>J140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106</v>
      </c>
      <c r="E100" s="156"/>
      <c r="F100" s="156"/>
      <c r="G100" s="156"/>
      <c r="H100" s="156"/>
      <c r="I100" s="156"/>
      <c r="J100" s="157">
        <f>J169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107</v>
      </c>
      <c r="E101" s="156"/>
      <c r="F101" s="156"/>
      <c r="G101" s="156"/>
      <c r="H101" s="156"/>
      <c r="I101" s="156"/>
      <c r="J101" s="157">
        <f>J187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108</v>
      </c>
      <c r="E102" s="156"/>
      <c r="F102" s="156"/>
      <c r="G102" s="156"/>
      <c r="H102" s="156"/>
      <c r="I102" s="156"/>
      <c r="J102" s="157">
        <f>J205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109</v>
      </c>
      <c r="E103" s="156"/>
      <c r="F103" s="156"/>
      <c r="G103" s="156"/>
      <c r="H103" s="156"/>
      <c r="I103" s="156"/>
      <c r="J103" s="157">
        <f>J218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110</v>
      </c>
      <c r="E104" s="156"/>
      <c r="F104" s="156"/>
      <c r="G104" s="156"/>
      <c r="H104" s="156"/>
      <c r="I104" s="156"/>
      <c r="J104" s="157">
        <f>J321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111</v>
      </c>
      <c r="E105" s="156"/>
      <c r="F105" s="156"/>
      <c r="G105" s="156"/>
      <c r="H105" s="156"/>
      <c r="I105" s="156"/>
      <c r="J105" s="157">
        <f>J431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112</v>
      </c>
      <c r="E106" s="156"/>
      <c r="F106" s="156"/>
      <c r="G106" s="156"/>
      <c r="H106" s="156"/>
      <c r="I106" s="156"/>
      <c r="J106" s="157">
        <f>J447</f>
        <v>0</v>
      </c>
      <c r="K106" s="154"/>
      <c r="L106" s="158"/>
    </row>
    <row r="107" spans="2:12" s="9" customFormat="1" ht="24.95" customHeight="1">
      <c r="B107" s="147"/>
      <c r="C107" s="148"/>
      <c r="D107" s="149" t="s">
        <v>113</v>
      </c>
      <c r="E107" s="150"/>
      <c r="F107" s="150"/>
      <c r="G107" s="150"/>
      <c r="H107" s="150"/>
      <c r="I107" s="150"/>
      <c r="J107" s="151">
        <f>J451</f>
        <v>0</v>
      </c>
      <c r="K107" s="148"/>
      <c r="L107" s="152"/>
    </row>
    <row r="108" spans="2:12" s="10" customFormat="1" ht="19.899999999999999" customHeight="1">
      <c r="B108" s="153"/>
      <c r="C108" s="154"/>
      <c r="D108" s="155" t="s">
        <v>114</v>
      </c>
      <c r="E108" s="156"/>
      <c r="F108" s="156"/>
      <c r="G108" s="156"/>
      <c r="H108" s="156"/>
      <c r="I108" s="156"/>
      <c r="J108" s="157">
        <f>J452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115</v>
      </c>
      <c r="E109" s="156"/>
      <c r="F109" s="156"/>
      <c r="G109" s="156"/>
      <c r="H109" s="156"/>
      <c r="I109" s="156"/>
      <c r="J109" s="157">
        <f>J470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116</v>
      </c>
      <c r="E110" s="156"/>
      <c r="F110" s="156"/>
      <c r="G110" s="156"/>
      <c r="H110" s="156"/>
      <c r="I110" s="156"/>
      <c r="J110" s="157">
        <f>J475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117</v>
      </c>
      <c r="E111" s="156"/>
      <c r="F111" s="156"/>
      <c r="G111" s="156"/>
      <c r="H111" s="156"/>
      <c r="I111" s="156"/>
      <c r="J111" s="157">
        <f>J489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118</v>
      </c>
      <c r="E112" s="156"/>
      <c r="F112" s="156"/>
      <c r="G112" s="156"/>
      <c r="H112" s="156"/>
      <c r="I112" s="156"/>
      <c r="J112" s="157">
        <f>J508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119</v>
      </c>
      <c r="E113" s="156"/>
      <c r="F113" s="156"/>
      <c r="G113" s="156"/>
      <c r="H113" s="156"/>
      <c r="I113" s="156"/>
      <c r="J113" s="157">
        <f>J528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120</v>
      </c>
      <c r="E114" s="156"/>
      <c r="F114" s="156"/>
      <c r="G114" s="156"/>
      <c r="H114" s="156"/>
      <c r="I114" s="156"/>
      <c r="J114" s="157">
        <f>J550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121</v>
      </c>
      <c r="E115" s="156"/>
      <c r="F115" s="156"/>
      <c r="G115" s="156"/>
      <c r="H115" s="156"/>
      <c r="I115" s="156"/>
      <c r="J115" s="157">
        <f>J610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122</v>
      </c>
      <c r="E116" s="156"/>
      <c r="F116" s="156"/>
      <c r="G116" s="156"/>
      <c r="H116" s="156"/>
      <c r="I116" s="156"/>
      <c r="J116" s="157">
        <f>J643</f>
        <v>0</v>
      </c>
      <c r="K116" s="154"/>
      <c r="L116" s="158"/>
    </row>
    <row r="117" spans="1:31" s="2" customFormat="1" ht="21.7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22" spans="1:31" s="2" customFormat="1" ht="6.95" customHeight="1">
      <c r="A122" s="34"/>
      <c r="B122" s="56"/>
      <c r="C122" s="57"/>
      <c r="D122" s="57"/>
      <c r="E122" s="57"/>
      <c r="F122" s="57"/>
      <c r="G122" s="57"/>
      <c r="H122" s="57"/>
      <c r="I122" s="57"/>
      <c r="J122" s="57"/>
      <c r="K122" s="57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4.95" customHeight="1">
      <c r="A123" s="34"/>
      <c r="B123" s="35"/>
      <c r="C123" s="23" t="s">
        <v>123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16</v>
      </c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>
      <c r="A126" s="34"/>
      <c r="B126" s="35"/>
      <c r="C126" s="36"/>
      <c r="D126" s="36"/>
      <c r="E126" s="304" t="str">
        <f>E7</f>
        <v>Praha Vršovice st.6 - oprava</v>
      </c>
      <c r="F126" s="305"/>
      <c r="G126" s="305"/>
      <c r="H126" s="305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96</v>
      </c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6.5" customHeight="1">
      <c r="A128" s="34"/>
      <c r="B128" s="35"/>
      <c r="C128" s="36"/>
      <c r="D128" s="36"/>
      <c r="E128" s="275" t="str">
        <f>E9</f>
        <v>001 - Oprava vnějšího pláště a zpevněných ploch</v>
      </c>
      <c r="F128" s="306"/>
      <c r="G128" s="306"/>
      <c r="H128" s="30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9" t="s">
        <v>20</v>
      </c>
      <c r="D130" s="36"/>
      <c r="E130" s="36"/>
      <c r="F130" s="27" t="str">
        <f>F12</f>
        <v>žst. Praha Vršovice</v>
      </c>
      <c r="G130" s="36"/>
      <c r="H130" s="36"/>
      <c r="I130" s="29" t="s">
        <v>22</v>
      </c>
      <c r="J130" s="66" t="str">
        <f>IF(J12="","",J12)</f>
        <v>22. 2. 2021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2" customHeight="1">
      <c r="A132" s="34"/>
      <c r="B132" s="35"/>
      <c r="C132" s="29" t="s">
        <v>24</v>
      </c>
      <c r="D132" s="36"/>
      <c r="E132" s="36"/>
      <c r="F132" s="27" t="str">
        <f>E15</f>
        <v>Správa železnic, státní organizace</v>
      </c>
      <c r="G132" s="36"/>
      <c r="H132" s="36"/>
      <c r="I132" s="29" t="s">
        <v>32</v>
      </c>
      <c r="J132" s="32" t="str">
        <f>E21</f>
        <v xml:space="preserve"> 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9" t="s">
        <v>30</v>
      </c>
      <c r="D133" s="36"/>
      <c r="E133" s="36"/>
      <c r="F133" s="27" t="str">
        <f>IF(E18="","",E18)</f>
        <v>Vyplň údaj</v>
      </c>
      <c r="G133" s="36"/>
      <c r="H133" s="36"/>
      <c r="I133" s="29" t="s">
        <v>35</v>
      </c>
      <c r="J133" s="32">
        <f>E24</f>
        <v>0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0.3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11" customFormat="1" ht="29.25" customHeight="1">
      <c r="A135" s="159"/>
      <c r="B135" s="160"/>
      <c r="C135" s="161" t="s">
        <v>124</v>
      </c>
      <c r="D135" s="162" t="s">
        <v>62</v>
      </c>
      <c r="E135" s="162" t="s">
        <v>58</v>
      </c>
      <c r="F135" s="162" t="s">
        <v>59</v>
      </c>
      <c r="G135" s="162" t="s">
        <v>125</v>
      </c>
      <c r="H135" s="162" t="s">
        <v>126</v>
      </c>
      <c r="I135" s="162" t="s">
        <v>127</v>
      </c>
      <c r="J135" s="163" t="s">
        <v>100</v>
      </c>
      <c r="K135" s="164" t="s">
        <v>128</v>
      </c>
      <c r="L135" s="165"/>
      <c r="M135" s="75" t="s">
        <v>1</v>
      </c>
      <c r="N135" s="76" t="s">
        <v>41</v>
      </c>
      <c r="O135" s="76" t="s">
        <v>129</v>
      </c>
      <c r="P135" s="76" t="s">
        <v>130</v>
      </c>
      <c r="Q135" s="76" t="s">
        <v>131</v>
      </c>
      <c r="R135" s="76" t="s">
        <v>132</v>
      </c>
      <c r="S135" s="76" t="s">
        <v>133</v>
      </c>
      <c r="T135" s="77" t="s">
        <v>134</v>
      </c>
      <c r="U135" s="159"/>
      <c r="V135" s="159"/>
      <c r="W135" s="159"/>
      <c r="X135" s="159"/>
      <c r="Y135" s="159"/>
      <c r="Z135" s="159"/>
      <c r="AA135" s="159"/>
      <c r="AB135" s="159"/>
      <c r="AC135" s="159"/>
      <c r="AD135" s="159"/>
      <c r="AE135" s="159"/>
    </row>
    <row r="136" spans="1:65" s="2" customFormat="1" ht="22.9" customHeight="1">
      <c r="A136" s="34"/>
      <c r="B136" s="35"/>
      <c r="C136" s="82" t="s">
        <v>135</v>
      </c>
      <c r="D136" s="36"/>
      <c r="E136" s="36"/>
      <c r="F136" s="36"/>
      <c r="G136" s="36"/>
      <c r="H136" s="36"/>
      <c r="I136" s="36"/>
      <c r="J136" s="166">
        <f>BK136</f>
        <v>0</v>
      </c>
      <c r="K136" s="36"/>
      <c r="L136" s="39"/>
      <c r="M136" s="78"/>
      <c r="N136" s="167"/>
      <c r="O136" s="79"/>
      <c r="P136" s="168">
        <f>P137+P139+P451</f>
        <v>0</v>
      </c>
      <c r="Q136" s="79"/>
      <c r="R136" s="168">
        <f>R137+R139+R451</f>
        <v>372.55849635999988</v>
      </c>
      <c r="S136" s="79"/>
      <c r="T136" s="169">
        <f>T137+T139+T451</f>
        <v>214.00920300000001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76</v>
      </c>
      <c r="AU136" s="17" t="s">
        <v>102</v>
      </c>
      <c r="BK136" s="170">
        <f>BK137+BK139+BK451</f>
        <v>0</v>
      </c>
    </row>
    <row r="137" spans="1:65" s="12" customFormat="1" ht="25.9" customHeight="1">
      <c r="B137" s="171"/>
      <c r="C137" s="172"/>
      <c r="D137" s="173" t="s">
        <v>76</v>
      </c>
      <c r="E137" s="174" t="s">
        <v>136</v>
      </c>
      <c r="F137" s="174" t="s">
        <v>137</v>
      </c>
      <c r="G137" s="172"/>
      <c r="H137" s="172"/>
      <c r="I137" s="175"/>
      <c r="J137" s="176">
        <f>BK137</f>
        <v>0</v>
      </c>
      <c r="K137" s="172"/>
      <c r="L137" s="177"/>
      <c r="M137" s="178"/>
      <c r="N137" s="179"/>
      <c r="O137" s="179"/>
      <c r="P137" s="180">
        <f>P138</f>
        <v>0</v>
      </c>
      <c r="Q137" s="179"/>
      <c r="R137" s="180">
        <f>R138</f>
        <v>0</v>
      </c>
      <c r="S137" s="179"/>
      <c r="T137" s="181">
        <f>T138</f>
        <v>0</v>
      </c>
      <c r="AR137" s="182" t="s">
        <v>85</v>
      </c>
      <c r="AT137" s="183" t="s">
        <v>76</v>
      </c>
      <c r="AU137" s="183" t="s">
        <v>77</v>
      </c>
      <c r="AY137" s="182" t="s">
        <v>138</v>
      </c>
      <c r="BK137" s="184">
        <f>BK138</f>
        <v>0</v>
      </c>
    </row>
    <row r="138" spans="1:65" s="2" customFormat="1" ht="44.25" customHeight="1">
      <c r="A138" s="34"/>
      <c r="B138" s="35"/>
      <c r="C138" s="185" t="s">
        <v>85</v>
      </c>
      <c r="D138" s="185" t="s">
        <v>139</v>
      </c>
      <c r="E138" s="186" t="s">
        <v>140</v>
      </c>
      <c r="F138" s="187" t="s">
        <v>141</v>
      </c>
      <c r="G138" s="188" t="s">
        <v>142</v>
      </c>
      <c r="H138" s="189">
        <v>1</v>
      </c>
      <c r="I138" s="190"/>
      <c r="J138" s="191">
        <f>ROUND(I138*H138,2)</f>
        <v>0</v>
      </c>
      <c r="K138" s="192"/>
      <c r="L138" s="39"/>
      <c r="M138" s="193" t="s">
        <v>1</v>
      </c>
      <c r="N138" s="194" t="s">
        <v>42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143</v>
      </c>
      <c r="AT138" s="197" t="s">
        <v>139</v>
      </c>
      <c r="AU138" s="197" t="s">
        <v>85</v>
      </c>
      <c r="AY138" s="17" t="s">
        <v>138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85</v>
      </c>
      <c r="BK138" s="198">
        <f>ROUND(I138*H138,2)</f>
        <v>0</v>
      </c>
      <c r="BL138" s="17" t="s">
        <v>143</v>
      </c>
      <c r="BM138" s="197" t="s">
        <v>144</v>
      </c>
    </row>
    <row r="139" spans="1:65" s="12" customFormat="1" ht="25.9" customHeight="1">
      <c r="B139" s="171"/>
      <c r="C139" s="172"/>
      <c r="D139" s="173" t="s">
        <v>76</v>
      </c>
      <c r="E139" s="174" t="s">
        <v>145</v>
      </c>
      <c r="F139" s="174" t="s">
        <v>146</v>
      </c>
      <c r="G139" s="172"/>
      <c r="H139" s="172"/>
      <c r="I139" s="175"/>
      <c r="J139" s="176">
        <f>BK139</f>
        <v>0</v>
      </c>
      <c r="K139" s="172"/>
      <c r="L139" s="177"/>
      <c r="M139" s="178"/>
      <c r="N139" s="179"/>
      <c r="O139" s="179"/>
      <c r="P139" s="180">
        <f>P140+P169+P187+P205+P218+P321+P431+P447</f>
        <v>0</v>
      </c>
      <c r="Q139" s="179"/>
      <c r="R139" s="180">
        <f>R140+R169+R187+R205+R218+R321+R431+R447</f>
        <v>365.55192057999989</v>
      </c>
      <c r="S139" s="179"/>
      <c r="T139" s="181">
        <f>T140+T169+T187+T205+T218+T321+T431+T447</f>
        <v>212.06542000000002</v>
      </c>
      <c r="AR139" s="182" t="s">
        <v>85</v>
      </c>
      <c r="AT139" s="183" t="s">
        <v>76</v>
      </c>
      <c r="AU139" s="183" t="s">
        <v>77</v>
      </c>
      <c r="AY139" s="182" t="s">
        <v>138</v>
      </c>
      <c r="BK139" s="184">
        <f>BK140+BK169+BK187+BK205+BK218+BK321+BK431+BK447</f>
        <v>0</v>
      </c>
    </row>
    <row r="140" spans="1:65" s="12" customFormat="1" ht="22.9" customHeight="1">
      <c r="B140" s="171"/>
      <c r="C140" s="172"/>
      <c r="D140" s="173" t="s">
        <v>76</v>
      </c>
      <c r="E140" s="199" t="s">
        <v>85</v>
      </c>
      <c r="F140" s="199" t="s">
        <v>147</v>
      </c>
      <c r="G140" s="172"/>
      <c r="H140" s="172"/>
      <c r="I140" s="175"/>
      <c r="J140" s="200">
        <f>BK140</f>
        <v>0</v>
      </c>
      <c r="K140" s="172"/>
      <c r="L140" s="177"/>
      <c r="M140" s="178"/>
      <c r="N140" s="179"/>
      <c r="O140" s="179"/>
      <c r="P140" s="180">
        <f>SUM(P141:P168)</f>
        <v>0</v>
      </c>
      <c r="Q140" s="179"/>
      <c r="R140" s="180">
        <f>SUM(R141:R168)</f>
        <v>0</v>
      </c>
      <c r="S140" s="179"/>
      <c r="T140" s="181">
        <f>SUM(T141:T168)</f>
        <v>55.089039999999997</v>
      </c>
      <c r="AR140" s="182" t="s">
        <v>85</v>
      </c>
      <c r="AT140" s="183" t="s">
        <v>76</v>
      </c>
      <c r="AU140" s="183" t="s">
        <v>85</v>
      </c>
      <c r="AY140" s="182" t="s">
        <v>138</v>
      </c>
      <c r="BK140" s="184">
        <f>SUM(BK141:BK168)</f>
        <v>0</v>
      </c>
    </row>
    <row r="141" spans="1:65" s="2" customFormat="1" ht="21.75" customHeight="1">
      <c r="A141" s="34"/>
      <c r="B141" s="35"/>
      <c r="C141" s="185" t="s">
        <v>87</v>
      </c>
      <c r="D141" s="185" t="s">
        <v>139</v>
      </c>
      <c r="E141" s="186" t="s">
        <v>148</v>
      </c>
      <c r="F141" s="187" t="s">
        <v>149</v>
      </c>
      <c r="G141" s="188" t="s">
        <v>150</v>
      </c>
      <c r="H141" s="189">
        <v>0.96</v>
      </c>
      <c r="I141" s="190"/>
      <c r="J141" s="191">
        <f>ROUND(I141*H141,2)</f>
        <v>0</v>
      </c>
      <c r="K141" s="192"/>
      <c r="L141" s="39"/>
      <c r="M141" s="193" t="s">
        <v>1</v>
      </c>
      <c r="N141" s="194" t="s">
        <v>42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143</v>
      </c>
      <c r="AT141" s="197" t="s">
        <v>139</v>
      </c>
      <c r="AU141" s="197" t="s">
        <v>87</v>
      </c>
      <c r="AY141" s="17" t="s">
        <v>138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85</v>
      </c>
      <c r="BK141" s="198">
        <f>ROUND(I141*H141,2)</f>
        <v>0</v>
      </c>
      <c r="BL141" s="17" t="s">
        <v>143</v>
      </c>
      <c r="BM141" s="197" t="s">
        <v>151</v>
      </c>
    </row>
    <row r="142" spans="1:65" s="13" customFormat="1" ht="11.25">
      <c r="B142" s="201"/>
      <c r="C142" s="202"/>
      <c r="D142" s="203" t="s">
        <v>152</v>
      </c>
      <c r="E142" s="204" t="s">
        <v>1</v>
      </c>
      <c r="F142" s="205" t="s">
        <v>153</v>
      </c>
      <c r="G142" s="202"/>
      <c r="H142" s="206">
        <v>0.96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152</v>
      </c>
      <c r="AU142" s="212" t="s">
        <v>87</v>
      </c>
      <c r="AV142" s="13" t="s">
        <v>87</v>
      </c>
      <c r="AW142" s="13" t="s">
        <v>34</v>
      </c>
      <c r="AX142" s="13" t="s">
        <v>85</v>
      </c>
      <c r="AY142" s="212" t="s">
        <v>138</v>
      </c>
    </row>
    <row r="143" spans="1:65" s="2" customFormat="1" ht="21.75" customHeight="1">
      <c r="A143" s="34"/>
      <c r="B143" s="35"/>
      <c r="C143" s="185" t="s">
        <v>154</v>
      </c>
      <c r="D143" s="185" t="s">
        <v>139</v>
      </c>
      <c r="E143" s="186" t="s">
        <v>155</v>
      </c>
      <c r="F143" s="187" t="s">
        <v>156</v>
      </c>
      <c r="G143" s="188" t="s">
        <v>157</v>
      </c>
      <c r="H143" s="189">
        <v>69.3</v>
      </c>
      <c r="I143" s="190"/>
      <c r="J143" s="191">
        <f>ROUND(I143*H143,2)</f>
        <v>0</v>
      </c>
      <c r="K143" s="192"/>
      <c r="L143" s="39"/>
      <c r="M143" s="193" t="s">
        <v>1</v>
      </c>
      <c r="N143" s="194" t="s">
        <v>42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143</v>
      </c>
      <c r="AT143" s="197" t="s">
        <v>139</v>
      </c>
      <c r="AU143" s="197" t="s">
        <v>87</v>
      </c>
      <c r="AY143" s="17" t="s">
        <v>138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85</v>
      </c>
      <c r="BK143" s="198">
        <f>ROUND(I143*H143,2)</f>
        <v>0</v>
      </c>
      <c r="BL143" s="17" t="s">
        <v>143</v>
      </c>
      <c r="BM143" s="197" t="s">
        <v>158</v>
      </c>
    </row>
    <row r="144" spans="1:65" s="13" customFormat="1" ht="11.25">
      <c r="B144" s="201"/>
      <c r="C144" s="202"/>
      <c r="D144" s="203" t="s">
        <v>152</v>
      </c>
      <c r="E144" s="204" t="s">
        <v>1</v>
      </c>
      <c r="F144" s="205" t="s">
        <v>159</v>
      </c>
      <c r="G144" s="202"/>
      <c r="H144" s="206">
        <v>69.3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152</v>
      </c>
      <c r="AU144" s="212" t="s">
        <v>87</v>
      </c>
      <c r="AV144" s="13" t="s">
        <v>87</v>
      </c>
      <c r="AW144" s="13" t="s">
        <v>34</v>
      </c>
      <c r="AX144" s="13" t="s">
        <v>85</v>
      </c>
      <c r="AY144" s="212" t="s">
        <v>138</v>
      </c>
    </row>
    <row r="145" spans="1:65" s="2" customFormat="1" ht="21.75" customHeight="1">
      <c r="A145" s="34"/>
      <c r="B145" s="35"/>
      <c r="C145" s="185" t="s">
        <v>143</v>
      </c>
      <c r="D145" s="185" t="s">
        <v>139</v>
      </c>
      <c r="E145" s="186" t="s">
        <v>160</v>
      </c>
      <c r="F145" s="187" t="s">
        <v>161</v>
      </c>
      <c r="G145" s="188" t="s">
        <v>162</v>
      </c>
      <c r="H145" s="189">
        <v>55.44</v>
      </c>
      <c r="I145" s="190"/>
      <c r="J145" s="191">
        <f>ROUND(I145*H145,2)</f>
        <v>0</v>
      </c>
      <c r="K145" s="192"/>
      <c r="L145" s="39"/>
      <c r="M145" s="193" t="s">
        <v>1</v>
      </c>
      <c r="N145" s="194" t="s">
        <v>42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0.316</v>
      </c>
      <c r="T145" s="196">
        <f>S145*H145</f>
        <v>17.51904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143</v>
      </c>
      <c r="AT145" s="197" t="s">
        <v>139</v>
      </c>
      <c r="AU145" s="197" t="s">
        <v>87</v>
      </c>
      <c r="AY145" s="17" t="s">
        <v>138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85</v>
      </c>
      <c r="BK145" s="198">
        <f>ROUND(I145*H145,2)</f>
        <v>0</v>
      </c>
      <c r="BL145" s="17" t="s">
        <v>143</v>
      </c>
      <c r="BM145" s="197" t="s">
        <v>163</v>
      </c>
    </row>
    <row r="146" spans="1:65" s="13" customFormat="1" ht="11.25">
      <c r="B146" s="201"/>
      <c r="C146" s="202"/>
      <c r="D146" s="203" t="s">
        <v>152</v>
      </c>
      <c r="E146" s="204" t="s">
        <v>1</v>
      </c>
      <c r="F146" s="205" t="s">
        <v>164</v>
      </c>
      <c r="G146" s="202"/>
      <c r="H146" s="206">
        <v>55.44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152</v>
      </c>
      <c r="AU146" s="212" t="s">
        <v>87</v>
      </c>
      <c r="AV146" s="13" t="s">
        <v>87</v>
      </c>
      <c r="AW146" s="13" t="s">
        <v>34</v>
      </c>
      <c r="AX146" s="13" t="s">
        <v>85</v>
      </c>
      <c r="AY146" s="212" t="s">
        <v>138</v>
      </c>
    </row>
    <row r="147" spans="1:65" s="2" customFormat="1" ht="21.75" customHeight="1">
      <c r="A147" s="34"/>
      <c r="B147" s="35"/>
      <c r="C147" s="185" t="s">
        <v>165</v>
      </c>
      <c r="D147" s="185" t="s">
        <v>139</v>
      </c>
      <c r="E147" s="186" t="s">
        <v>166</v>
      </c>
      <c r="F147" s="187" t="s">
        <v>167</v>
      </c>
      <c r="G147" s="188" t="s">
        <v>162</v>
      </c>
      <c r="H147" s="189">
        <v>115.6</v>
      </c>
      <c r="I147" s="190"/>
      <c r="J147" s="191">
        <f>ROUND(I147*H147,2)</f>
        <v>0</v>
      </c>
      <c r="K147" s="192"/>
      <c r="L147" s="39"/>
      <c r="M147" s="193" t="s">
        <v>1</v>
      </c>
      <c r="N147" s="194" t="s">
        <v>42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0.32500000000000001</v>
      </c>
      <c r="T147" s="196">
        <f>S147*H147</f>
        <v>37.57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143</v>
      </c>
      <c r="AT147" s="197" t="s">
        <v>139</v>
      </c>
      <c r="AU147" s="197" t="s">
        <v>87</v>
      </c>
      <c r="AY147" s="17" t="s">
        <v>138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85</v>
      </c>
      <c r="BK147" s="198">
        <f>ROUND(I147*H147,2)</f>
        <v>0</v>
      </c>
      <c r="BL147" s="17" t="s">
        <v>143</v>
      </c>
      <c r="BM147" s="197" t="s">
        <v>168</v>
      </c>
    </row>
    <row r="148" spans="1:65" s="13" customFormat="1" ht="11.25">
      <c r="B148" s="201"/>
      <c r="C148" s="202"/>
      <c r="D148" s="203" t="s">
        <v>152</v>
      </c>
      <c r="E148" s="204" t="s">
        <v>1</v>
      </c>
      <c r="F148" s="205" t="s">
        <v>169</v>
      </c>
      <c r="G148" s="202"/>
      <c r="H148" s="206">
        <v>115.6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152</v>
      </c>
      <c r="AU148" s="212" t="s">
        <v>87</v>
      </c>
      <c r="AV148" s="13" t="s">
        <v>87</v>
      </c>
      <c r="AW148" s="13" t="s">
        <v>34</v>
      </c>
      <c r="AX148" s="13" t="s">
        <v>85</v>
      </c>
      <c r="AY148" s="212" t="s">
        <v>138</v>
      </c>
    </row>
    <row r="149" spans="1:65" s="2" customFormat="1" ht="21.75" customHeight="1">
      <c r="A149" s="34"/>
      <c r="B149" s="35"/>
      <c r="C149" s="185" t="s">
        <v>170</v>
      </c>
      <c r="D149" s="185" t="s">
        <v>139</v>
      </c>
      <c r="E149" s="186" t="s">
        <v>171</v>
      </c>
      <c r="F149" s="187" t="s">
        <v>172</v>
      </c>
      <c r="G149" s="188" t="s">
        <v>150</v>
      </c>
      <c r="H149" s="189">
        <v>34.68</v>
      </c>
      <c r="I149" s="190"/>
      <c r="J149" s="191">
        <f>ROUND(I149*H149,2)</f>
        <v>0</v>
      </c>
      <c r="K149" s="192"/>
      <c r="L149" s="39"/>
      <c r="M149" s="193" t="s">
        <v>1</v>
      </c>
      <c r="N149" s="194" t="s">
        <v>42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143</v>
      </c>
      <c r="AT149" s="197" t="s">
        <v>139</v>
      </c>
      <c r="AU149" s="197" t="s">
        <v>87</v>
      </c>
      <c r="AY149" s="17" t="s">
        <v>138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85</v>
      </c>
      <c r="BK149" s="198">
        <f>ROUND(I149*H149,2)</f>
        <v>0</v>
      </c>
      <c r="BL149" s="17" t="s">
        <v>143</v>
      </c>
      <c r="BM149" s="197" t="s">
        <v>173</v>
      </c>
    </row>
    <row r="150" spans="1:65" s="2" customFormat="1" ht="39">
      <c r="A150" s="34"/>
      <c r="B150" s="35"/>
      <c r="C150" s="36"/>
      <c r="D150" s="203" t="s">
        <v>174</v>
      </c>
      <c r="E150" s="36"/>
      <c r="F150" s="213" t="s">
        <v>175</v>
      </c>
      <c r="G150" s="36"/>
      <c r="H150" s="36"/>
      <c r="I150" s="214"/>
      <c r="J150" s="36"/>
      <c r="K150" s="36"/>
      <c r="L150" s="39"/>
      <c r="M150" s="215"/>
      <c r="N150" s="216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174</v>
      </c>
      <c r="AU150" s="17" t="s">
        <v>87</v>
      </c>
    </row>
    <row r="151" spans="1:65" s="13" customFormat="1" ht="11.25">
      <c r="B151" s="201"/>
      <c r="C151" s="202"/>
      <c r="D151" s="203" t="s">
        <v>152</v>
      </c>
      <c r="E151" s="204" t="s">
        <v>1</v>
      </c>
      <c r="F151" s="205" t="s">
        <v>176</v>
      </c>
      <c r="G151" s="202"/>
      <c r="H151" s="206">
        <v>34.68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152</v>
      </c>
      <c r="AU151" s="212" t="s">
        <v>87</v>
      </c>
      <c r="AV151" s="13" t="s">
        <v>87</v>
      </c>
      <c r="AW151" s="13" t="s">
        <v>34</v>
      </c>
      <c r="AX151" s="13" t="s">
        <v>85</v>
      </c>
      <c r="AY151" s="212" t="s">
        <v>138</v>
      </c>
    </row>
    <row r="152" spans="1:65" s="2" customFormat="1" ht="33" customHeight="1">
      <c r="A152" s="34"/>
      <c r="B152" s="35"/>
      <c r="C152" s="185" t="s">
        <v>177</v>
      </c>
      <c r="D152" s="185" t="s">
        <v>139</v>
      </c>
      <c r="E152" s="186" t="s">
        <v>178</v>
      </c>
      <c r="F152" s="187" t="s">
        <v>179</v>
      </c>
      <c r="G152" s="188" t="s">
        <v>150</v>
      </c>
      <c r="H152" s="189">
        <v>121.248</v>
      </c>
      <c r="I152" s="190"/>
      <c r="J152" s="191">
        <f>ROUND(I152*H152,2)</f>
        <v>0</v>
      </c>
      <c r="K152" s="192"/>
      <c r="L152" s="39"/>
      <c r="M152" s="193" t="s">
        <v>1</v>
      </c>
      <c r="N152" s="194" t="s">
        <v>42</v>
      </c>
      <c r="O152" s="71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143</v>
      </c>
      <c r="AT152" s="197" t="s">
        <v>139</v>
      </c>
      <c r="AU152" s="197" t="s">
        <v>87</v>
      </c>
      <c r="AY152" s="17" t="s">
        <v>138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85</v>
      </c>
      <c r="BK152" s="198">
        <f>ROUND(I152*H152,2)</f>
        <v>0</v>
      </c>
      <c r="BL152" s="17" t="s">
        <v>143</v>
      </c>
      <c r="BM152" s="197" t="s">
        <v>180</v>
      </c>
    </row>
    <row r="153" spans="1:65" s="13" customFormat="1" ht="22.5">
      <c r="B153" s="201"/>
      <c r="C153" s="202"/>
      <c r="D153" s="203" t="s">
        <v>152</v>
      </c>
      <c r="E153" s="204" t="s">
        <v>1</v>
      </c>
      <c r="F153" s="205" t="s">
        <v>181</v>
      </c>
      <c r="G153" s="202"/>
      <c r="H153" s="206">
        <v>121.248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152</v>
      </c>
      <c r="AU153" s="212" t="s">
        <v>87</v>
      </c>
      <c r="AV153" s="13" t="s">
        <v>87</v>
      </c>
      <c r="AW153" s="13" t="s">
        <v>34</v>
      </c>
      <c r="AX153" s="13" t="s">
        <v>85</v>
      </c>
      <c r="AY153" s="212" t="s">
        <v>138</v>
      </c>
    </row>
    <row r="154" spans="1:65" s="2" customFormat="1" ht="21.75" customHeight="1">
      <c r="A154" s="34"/>
      <c r="B154" s="35"/>
      <c r="C154" s="185" t="s">
        <v>182</v>
      </c>
      <c r="D154" s="185" t="s">
        <v>139</v>
      </c>
      <c r="E154" s="186" t="s">
        <v>183</v>
      </c>
      <c r="F154" s="187" t="s">
        <v>184</v>
      </c>
      <c r="G154" s="188" t="s">
        <v>150</v>
      </c>
      <c r="H154" s="189">
        <v>156.88800000000001</v>
      </c>
      <c r="I154" s="190"/>
      <c r="J154" s="191">
        <f>ROUND(I154*H154,2)</f>
        <v>0</v>
      </c>
      <c r="K154" s="192"/>
      <c r="L154" s="39"/>
      <c r="M154" s="193" t="s">
        <v>1</v>
      </c>
      <c r="N154" s="194" t="s">
        <v>42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143</v>
      </c>
      <c r="AT154" s="197" t="s">
        <v>139</v>
      </c>
      <c r="AU154" s="197" t="s">
        <v>87</v>
      </c>
      <c r="AY154" s="17" t="s">
        <v>138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85</v>
      </c>
      <c r="BK154" s="198">
        <f>ROUND(I154*H154,2)</f>
        <v>0</v>
      </c>
      <c r="BL154" s="17" t="s">
        <v>143</v>
      </c>
      <c r="BM154" s="197" t="s">
        <v>185</v>
      </c>
    </row>
    <row r="155" spans="1:65" s="13" customFormat="1" ht="11.25">
      <c r="B155" s="201"/>
      <c r="C155" s="202"/>
      <c r="D155" s="203" t="s">
        <v>152</v>
      </c>
      <c r="E155" s="204" t="s">
        <v>1</v>
      </c>
      <c r="F155" s="205" t="s">
        <v>186</v>
      </c>
      <c r="G155" s="202"/>
      <c r="H155" s="206">
        <v>156.88800000000001</v>
      </c>
      <c r="I155" s="207"/>
      <c r="J155" s="202"/>
      <c r="K155" s="202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152</v>
      </c>
      <c r="AU155" s="212" t="s">
        <v>87</v>
      </c>
      <c r="AV155" s="13" t="s">
        <v>87</v>
      </c>
      <c r="AW155" s="13" t="s">
        <v>34</v>
      </c>
      <c r="AX155" s="13" t="s">
        <v>85</v>
      </c>
      <c r="AY155" s="212" t="s">
        <v>138</v>
      </c>
    </row>
    <row r="156" spans="1:65" s="2" customFormat="1" ht="33" customHeight="1">
      <c r="A156" s="34"/>
      <c r="B156" s="35"/>
      <c r="C156" s="185" t="s">
        <v>187</v>
      </c>
      <c r="D156" s="185" t="s">
        <v>139</v>
      </c>
      <c r="E156" s="186" t="s">
        <v>188</v>
      </c>
      <c r="F156" s="187" t="s">
        <v>189</v>
      </c>
      <c r="G156" s="188" t="s">
        <v>150</v>
      </c>
      <c r="H156" s="189">
        <v>156.88800000000001</v>
      </c>
      <c r="I156" s="190"/>
      <c r="J156" s="191">
        <f>ROUND(I156*H156,2)</f>
        <v>0</v>
      </c>
      <c r="K156" s="192"/>
      <c r="L156" s="39"/>
      <c r="M156" s="193" t="s">
        <v>1</v>
      </c>
      <c r="N156" s="194" t="s">
        <v>42</v>
      </c>
      <c r="O156" s="71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143</v>
      </c>
      <c r="AT156" s="197" t="s">
        <v>139</v>
      </c>
      <c r="AU156" s="197" t="s">
        <v>87</v>
      </c>
      <c r="AY156" s="17" t="s">
        <v>138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85</v>
      </c>
      <c r="BK156" s="198">
        <f>ROUND(I156*H156,2)</f>
        <v>0</v>
      </c>
      <c r="BL156" s="17" t="s">
        <v>143</v>
      </c>
      <c r="BM156" s="197" t="s">
        <v>190</v>
      </c>
    </row>
    <row r="157" spans="1:65" s="2" customFormat="1" ht="33" customHeight="1">
      <c r="A157" s="34"/>
      <c r="B157" s="35"/>
      <c r="C157" s="185" t="s">
        <v>191</v>
      </c>
      <c r="D157" s="185" t="s">
        <v>139</v>
      </c>
      <c r="E157" s="186" t="s">
        <v>192</v>
      </c>
      <c r="F157" s="187" t="s">
        <v>193</v>
      </c>
      <c r="G157" s="188" t="s">
        <v>150</v>
      </c>
      <c r="H157" s="189">
        <v>1568.88</v>
      </c>
      <c r="I157" s="190"/>
      <c r="J157" s="191">
        <f>ROUND(I157*H157,2)</f>
        <v>0</v>
      </c>
      <c r="K157" s="192"/>
      <c r="L157" s="39"/>
      <c r="M157" s="193" t="s">
        <v>1</v>
      </c>
      <c r="N157" s="194" t="s">
        <v>42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143</v>
      </c>
      <c r="AT157" s="197" t="s">
        <v>139</v>
      </c>
      <c r="AU157" s="197" t="s">
        <v>87</v>
      </c>
      <c r="AY157" s="17" t="s">
        <v>138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85</v>
      </c>
      <c r="BK157" s="198">
        <f>ROUND(I157*H157,2)</f>
        <v>0</v>
      </c>
      <c r="BL157" s="17" t="s">
        <v>143</v>
      </c>
      <c r="BM157" s="197" t="s">
        <v>194</v>
      </c>
    </row>
    <row r="158" spans="1:65" s="13" customFormat="1" ht="11.25">
      <c r="B158" s="201"/>
      <c r="C158" s="202"/>
      <c r="D158" s="203" t="s">
        <v>152</v>
      </c>
      <c r="E158" s="202"/>
      <c r="F158" s="205" t="s">
        <v>195</v>
      </c>
      <c r="G158" s="202"/>
      <c r="H158" s="206">
        <v>1568.88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152</v>
      </c>
      <c r="AU158" s="212" t="s">
        <v>87</v>
      </c>
      <c r="AV158" s="13" t="s">
        <v>87</v>
      </c>
      <c r="AW158" s="13" t="s">
        <v>4</v>
      </c>
      <c r="AX158" s="13" t="s">
        <v>85</v>
      </c>
      <c r="AY158" s="212" t="s">
        <v>138</v>
      </c>
    </row>
    <row r="159" spans="1:65" s="2" customFormat="1" ht="21.75" customHeight="1">
      <c r="A159" s="34"/>
      <c r="B159" s="35"/>
      <c r="C159" s="185" t="s">
        <v>196</v>
      </c>
      <c r="D159" s="185" t="s">
        <v>139</v>
      </c>
      <c r="E159" s="186" t="s">
        <v>197</v>
      </c>
      <c r="F159" s="187" t="s">
        <v>198</v>
      </c>
      <c r="G159" s="188" t="s">
        <v>150</v>
      </c>
      <c r="H159" s="189">
        <v>156.88800000000001</v>
      </c>
      <c r="I159" s="190"/>
      <c r="J159" s="191">
        <f>ROUND(I159*H159,2)</f>
        <v>0</v>
      </c>
      <c r="K159" s="192"/>
      <c r="L159" s="39"/>
      <c r="M159" s="193" t="s">
        <v>1</v>
      </c>
      <c r="N159" s="194" t="s">
        <v>42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143</v>
      </c>
      <c r="AT159" s="197" t="s">
        <v>139</v>
      </c>
      <c r="AU159" s="197" t="s">
        <v>87</v>
      </c>
      <c r="AY159" s="17" t="s">
        <v>138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85</v>
      </c>
      <c r="BK159" s="198">
        <f>ROUND(I159*H159,2)</f>
        <v>0</v>
      </c>
      <c r="BL159" s="17" t="s">
        <v>143</v>
      </c>
      <c r="BM159" s="197" t="s">
        <v>199</v>
      </c>
    </row>
    <row r="160" spans="1:65" s="2" customFormat="1" ht="16.5" customHeight="1">
      <c r="A160" s="34"/>
      <c r="B160" s="35"/>
      <c r="C160" s="185" t="s">
        <v>200</v>
      </c>
      <c r="D160" s="185" t="s">
        <v>139</v>
      </c>
      <c r="E160" s="186" t="s">
        <v>201</v>
      </c>
      <c r="F160" s="187" t="s">
        <v>202</v>
      </c>
      <c r="G160" s="188" t="s">
        <v>150</v>
      </c>
      <c r="H160" s="189">
        <v>156.88800000000001</v>
      </c>
      <c r="I160" s="190"/>
      <c r="J160" s="191">
        <f>ROUND(I160*H160,2)</f>
        <v>0</v>
      </c>
      <c r="K160" s="192"/>
      <c r="L160" s="39"/>
      <c r="M160" s="193" t="s">
        <v>1</v>
      </c>
      <c r="N160" s="194" t="s">
        <v>42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143</v>
      </c>
      <c r="AT160" s="197" t="s">
        <v>139</v>
      </c>
      <c r="AU160" s="197" t="s">
        <v>87</v>
      </c>
      <c r="AY160" s="17" t="s">
        <v>138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85</v>
      </c>
      <c r="BK160" s="198">
        <f>ROUND(I160*H160,2)</f>
        <v>0</v>
      </c>
      <c r="BL160" s="17" t="s">
        <v>143</v>
      </c>
      <c r="BM160" s="197" t="s">
        <v>203</v>
      </c>
    </row>
    <row r="161" spans="1:65" s="2" customFormat="1" ht="21.75" customHeight="1">
      <c r="A161" s="34"/>
      <c r="B161" s="35"/>
      <c r="C161" s="185" t="s">
        <v>204</v>
      </c>
      <c r="D161" s="185" t="s">
        <v>139</v>
      </c>
      <c r="E161" s="186" t="s">
        <v>205</v>
      </c>
      <c r="F161" s="187" t="s">
        <v>206</v>
      </c>
      <c r="G161" s="188" t="s">
        <v>207</v>
      </c>
      <c r="H161" s="189">
        <v>282.39800000000002</v>
      </c>
      <c r="I161" s="190"/>
      <c r="J161" s="191">
        <f>ROUND(I161*H161,2)</f>
        <v>0</v>
      </c>
      <c r="K161" s="192"/>
      <c r="L161" s="39"/>
      <c r="M161" s="193" t="s">
        <v>1</v>
      </c>
      <c r="N161" s="194" t="s">
        <v>42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143</v>
      </c>
      <c r="AT161" s="197" t="s">
        <v>139</v>
      </c>
      <c r="AU161" s="197" t="s">
        <v>87</v>
      </c>
      <c r="AY161" s="17" t="s">
        <v>138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85</v>
      </c>
      <c r="BK161" s="198">
        <f>ROUND(I161*H161,2)</f>
        <v>0</v>
      </c>
      <c r="BL161" s="17" t="s">
        <v>143</v>
      </c>
      <c r="BM161" s="197" t="s">
        <v>208</v>
      </c>
    </row>
    <row r="162" spans="1:65" s="13" customFormat="1" ht="11.25">
      <c r="B162" s="201"/>
      <c r="C162" s="202"/>
      <c r="D162" s="203" t="s">
        <v>152</v>
      </c>
      <c r="E162" s="204" t="s">
        <v>1</v>
      </c>
      <c r="F162" s="205" t="s">
        <v>209</v>
      </c>
      <c r="G162" s="202"/>
      <c r="H162" s="206">
        <v>282.39800000000002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152</v>
      </c>
      <c r="AU162" s="212" t="s">
        <v>87</v>
      </c>
      <c r="AV162" s="13" t="s">
        <v>87</v>
      </c>
      <c r="AW162" s="13" t="s">
        <v>34</v>
      </c>
      <c r="AX162" s="13" t="s">
        <v>85</v>
      </c>
      <c r="AY162" s="212" t="s">
        <v>138</v>
      </c>
    </row>
    <row r="163" spans="1:65" s="2" customFormat="1" ht="21.75" customHeight="1">
      <c r="A163" s="34"/>
      <c r="B163" s="35"/>
      <c r="C163" s="185" t="s">
        <v>210</v>
      </c>
      <c r="D163" s="185" t="s">
        <v>139</v>
      </c>
      <c r="E163" s="186" t="s">
        <v>211</v>
      </c>
      <c r="F163" s="187" t="s">
        <v>212</v>
      </c>
      <c r="G163" s="188" t="s">
        <v>150</v>
      </c>
      <c r="H163" s="189">
        <v>121.248</v>
      </c>
      <c r="I163" s="190"/>
      <c r="J163" s="191">
        <f>ROUND(I163*H163,2)</f>
        <v>0</v>
      </c>
      <c r="K163" s="192"/>
      <c r="L163" s="39"/>
      <c r="M163" s="193" t="s">
        <v>1</v>
      </c>
      <c r="N163" s="194" t="s">
        <v>42</v>
      </c>
      <c r="O163" s="71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143</v>
      </c>
      <c r="AT163" s="197" t="s">
        <v>139</v>
      </c>
      <c r="AU163" s="197" t="s">
        <v>87</v>
      </c>
      <c r="AY163" s="17" t="s">
        <v>138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85</v>
      </c>
      <c r="BK163" s="198">
        <f>ROUND(I163*H163,2)</f>
        <v>0</v>
      </c>
      <c r="BL163" s="17" t="s">
        <v>143</v>
      </c>
      <c r="BM163" s="197" t="s">
        <v>213</v>
      </c>
    </row>
    <row r="164" spans="1:65" s="13" customFormat="1" ht="11.25">
      <c r="B164" s="201"/>
      <c r="C164" s="202"/>
      <c r="D164" s="203" t="s">
        <v>152</v>
      </c>
      <c r="E164" s="204" t="s">
        <v>1</v>
      </c>
      <c r="F164" s="205" t="s">
        <v>214</v>
      </c>
      <c r="G164" s="202"/>
      <c r="H164" s="206">
        <v>121.248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152</v>
      </c>
      <c r="AU164" s="212" t="s">
        <v>87</v>
      </c>
      <c r="AV164" s="13" t="s">
        <v>87</v>
      </c>
      <c r="AW164" s="13" t="s">
        <v>34</v>
      </c>
      <c r="AX164" s="13" t="s">
        <v>85</v>
      </c>
      <c r="AY164" s="212" t="s">
        <v>138</v>
      </c>
    </row>
    <row r="165" spans="1:65" s="2" customFormat="1" ht="16.5" customHeight="1">
      <c r="A165" s="34"/>
      <c r="B165" s="35"/>
      <c r="C165" s="217" t="s">
        <v>8</v>
      </c>
      <c r="D165" s="217" t="s">
        <v>215</v>
      </c>
      <c r="E165" s="218" t="s">
        <v>216</v>
      </c>
      <c r="F165" s="219" t="s">
        <v>217</v>
      </c>
      <c r="G165" s="220" t="s">
        <v>207</v>
      </c>
      <c r="H165" s="221">
        <v>242.49600000000001</v>
      </c>
      <c r="I165" s="222"/>
      <c r="J165" s="223">
        <f>ROUND(I165*H165,2)</f>
        <v>0</v>
      </c>
      <c r="K165" s="224"/>
      <c r="L165" s="225"/>
      <c r="M165" s="226" t="s">
        <v>1</v>
      </c>
      <c r="N165" s="227" t="s">
        <v>42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182</v>
      </c>
      <c r="AT165" s="197" t="s">
        <v>215</v>
      </c>
      <c r="AU165" s="197" t="s">
        <v>87</v>
      </c>
      <c r="AY165" s="17" t="s">
        <v>138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85</v>
      </c>
      <c r="BK165" s="198">
        <f>ROUND(I165*H165,2)</f>
        <v>0</v>
      </c>
      <c r="BL165" s="17" t="s">
        <v>143</v>
      </c>
      <c r="BM165" s="197" t="s">
        <v>218</v>
      </c>
    </row>
    <row r="166" spans="1:65" s="13" customFormat="1" ht="11.25">
      <c r="B166" s="201"/>
      <c r="C166" s="202"/>
      <c r="D166" s="203" t="s">
        <v>152</v>
      </c>
      <c r="E166" s="202"/>
      <c r="F166" s="205" t="s">
        <v>219</v>
      </c>
      <c r="G166" s="202"/>
      <c r="H166" s="206">
        <v>242.49600000000001</v>
      </c>
      <c r="I166" s="207"/>
      <c r="J166" s="202"/>
      <c r="K166" s="202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152</v>
      </c>
      <c r="AU166" s="212" t="s">
        <v>87</v>
      </c>
      <c r="AV166" s="13" t="s">
        <v>87</v>
      </c>
      <c r="AW166" s="13" t="s">
        <v>4</v>
      </c>
      <c r="AX166" s="13" t="s">
        <v>85</v>
      </c>
      <c r="AY166" s="212" t="s">
        <v>138</v>
      </c>
    </row>
    <row r="167" spans="1:65" s="2" customFormat="1" ht="21.75" customHeight="1">
      <c r="A167" s="34"/>
      <c r="B167" s="35"/>
      <c r="C167" s="185" t="s">
        <v>220</v>
      </c>
      <c r="D167" s="185" t="s">
        <v>139</v>
      </c>
      <c r="E167" s="186" t="s">
        <v>221</v>
      </c>
      <c r="F167" s="187" t="s">
        <v>222</v>
      </c>
      <c r="G167" s="188" t="s">
        <v>162</v>
      </c>
      <c r="H167" s="189">
        <v>171.04</v>
      </c>
      <c r="I167" s="190"/>
      <c r="J167" s="191">
        <f>ROUND(I167*H167,2)</f>
        <v>0</v>
      </c>
      <c r="K167" s="192"/>
      <c r="L167" s="39"/>
      <c r="M167" s="193" t="s">
        <v>1</v>
      </c>
      <c r="N167" s="194" t="s">
        <v>42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143</v>
      </c>
      <c r="AT167" s="197" t="s">
        <v>139</v>
      </c>
      <c r="AU167" s="197" t="s">
        <v>87</v>
      </c>
      <c r="AY167" s="17" t="s">
        <v>138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85</v>
      </c>
      <c r="BK167" s="198">
        <f>ROUND(I167*H167,2)</f>
        <v>0</v>
      </c>
      <c r="BL167" s="17" t="s">
        <v>143</v>
      </c>
      <c r="BM167" s="197" t="s">
        <v>223</v>
      </c>
    </row>
    <row r="168" spans="1:65" s="13" customFormat="1" ht="11.25">
      <c r="B168" s="201"/>
      <c r="C168" s="202"/>
      <c r="D168" s="203" t="s">
        <v>152</v>
      </c>
      <c r="E168" s="204" t="s">
        <v>1</v>
      </c>
      <c r="F168" s="205" t="s">
        <v>224</v>
      </c>
      <c r="G168" s="202"/>
      <c r="H168" s="206">
        <v>171.04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152</v>
      </c>
      <c r="AU168" s="212" t="s">
        <v>87</v>
      </c>
      <c r="AV168" s="13" t="s">
        <v>87</v>
      </c>
      <c r="AW168" s="13" t="s">
        <v>34</v>
      </c>
      <c r="AX168" s="13" t="s">
        <v>85</v>
      </c>
      <c r="AY168" s="212" t="s">
        <v>138</v>
      </c>
    </row>
    <row r="169" spans="1:65" s="12" customFormat="1" ht="22.9" customHeight="1">
      <c r="B169" s="171"/>
      <c r="C169" s="172"/>
      <c r="D169" s="173" t="s">
        <v>76</v>
      </c>
      <c r="E169" s="199" t="s">
        <v>87</v>
      </c>
      <c r="F169" s="199" t="s">
        <v>225</v>
      </c>
      <c r="G169" s="172"/>
      <c r="H169" s="172"/>
      <c r="I169" s="175"/>
      <c r="J169" s="200">
        <f>BK169</f>
        <v>0</v>
      </c>
      <c r="K169" s="172"/>
      <c r="L169" s="177"/>
      <c r="M169" s="178"/>
      <c r="N169" s="179"/>
      <c r="O169" s="179"/>
      <c r="P169" s="180">
        <f>SUM(P170:P186)</f>
        <v>0</v>
      </c>
      <c r="Q169" s="179"/>
      <c r="R169" s="180">
        <f>SUM(R170:R186)</f>
        <v>46.490283999999996</v>
      </c>
      <c r="S169" s="179"/>
      <c r="T169" s="181">
        <f>SUM(T170:T186)</f>
        <v>0</v>
      </c>
      <c r="AR169" s="182" t="s">
        <v>85</v>
      </c>
      <c r="AT169" s="183" t="s">
        <v>76</v>
      </c>
      <c r="AU169" s="183" t="s">
        <v>85</v>
      </c>
      <c r="AY169" s="182" t="s">
        <v>138</v>
      </c>
      <c r="BK169" s="184">
        <f>SUM(BK170:BK186)</f>
        <v>0</v>
      </c>
    </row>
    <row r="170" spans="1:65" s="2" customFormat="1" ht="21.75" customHeight="1">
      <c r="A170" s="34"/>
      <c r="B170" s="35"/>
      <c r="C170" s="185" t="s">
        <v>226</v>
      </c>
      <c r="D170" s="185" t="s">
        <v>139</v>
      </c>
      <c r="E170" s="186" t="s">
        <v>227</v>
      </c>
      <c r="F170" s="187" t="s">
        <v>228</v>
      </c>
      <c r="G170" s="188" t="s">
        <v>150</v>
      </c>
      <c r="H170" s="189">
        <v>3.2</v>
      </c>
      <c r="I170" s="190"/>
      <c r="J170" s="191">
        <f>ROUND(I170*H170,2)</f>
        <v>0</v>
      </c>
      <c r="K170" s="192"/>
      <c r="L170" s="39"/>
      <c r="M170" s="193" t="s">
        <v>1</v>
      </c>
      <c r="N170" s="194" t="s">
        <v>42</v>
      </c>
      <c r="O170" s="71"/>
      <c r="P170" s="195">
        <f>O170*H170</f>
        <v>0</v>
      </c>
      <c r="Q170" s="195">
        <v>2.16</v>
      </c>
      <c r="R170" s="195">
        <f>Q170*H170</f>
        <v>6.9120000000000008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143</v>
      </c>
      <c r="AT170" s="197" t="s">
        <v>139</v>
      </c>
      <c r="AU170" s="197" t="s">
        <v>87</v>
      </c>
      <c r="AY170" s="17" t="s">
        <v>138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85</v>
      </c>
      <c r="BK170" s="198">
        <f>ROUND(I170*H170,2)</f>
        <v>0</v>
      </c>
      <c r="BL170" s="17" t="s">
        <v>143</v>
      </c>
      <c r="BM170" s="197" t="s">
        <v>229</v>
      </c>
    </row>
    <row r="171" spans="1:65" s="13" customFormat="1" ht="11.25">
      <c r="B171" s="201"/>
      <c r="C171" s="202"/>
      <c r="D171" s="203" t="s">
        <v>152</v>
      </c>
      <c r="E171" s="204" t="s">
        <v>1</v>
      </c>
      <c r="F171" s="205" t="s">
        <v>230</v>
      </c>
      <c r="G171" s="202"/>
      <c r="H171" s="206">
        <v>2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152</v>
      </c>
      <c r="AU171" s="212" t="s">
        <v>87</v>
      </c>
      <c r="AV171" s="13" t="s">
        <v>87</v>
      </c>
      <c r="AW171" s="13" t="s">
        <v>34</v>
      </c>
      <c r="AX171" s="13" t="s">
        <v>77</v>
      </c>
      <c r="AY171" s="212" t="s">
        <v>138</v>
      </c>
    </row>
    <row r="172" spans="1:65" s="13" customFormat="1" ht="11.25">
      <c r="B172" s="201"/>
      <c r="C172" s="202"/>
      <c r="D172" s="203" t="s">
        <v>152</v>
      </c>
      <c r="E172" s="204" t="s">
        <v>1</v>
      </c>
      <c r="F172" s="205" t="s">
        <v>231</v>
      </c>
      <c r="G172" s="202"/>
      <c r="H172" s="206">
        <v>1.2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152</v>
      </c>
      <c r="AU172" s="212" t="s">
        <v>87</v>
      </c>
      <c r="AV172" s="13" t="s">
        <v>87</v>
      </c>
      <c r="AW172" s="13" t="s">
        <v>34</v>
      </c>
      <c r="AX172" s="13" t="s">
        <v>77</v>
      </c>
      <c r="AY172" s="212" t="s">
        <v>138</v>
      </c>
    </row>
    <row r="173" spans="1:65" s="14" customFormat="1" ht="11.25">
      <c r="B173" s="228"/>
      <c r="C173" s="229"/>
      <c r="D173" s="203" t="s">
        <v>152</v>
      </c>
      <c r="E173" s="230" t="s">
        <v>1</v>
      </c>
      <c r="F173" s="231" t="s">
        <v>232</v>
      </c>
      <c r="G173" s="229"/>
      <c r="H173" s="232">
        <v>3.2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152</v>
      </c>
      <c r="AU173" s="238" t="s">
        <v>87</v>
      </c>
      <c r="AV173" s="14" t="s">
        <v>143</v>
      </c>
      <c r="AW173" s="14" t="s">
        <v>34</v>
      </c>
      <c r="AX173" s="14" t="s">
        <v>85</v>
      </c>
      <c r="AY173" s="238" t="s">
        <v>138</v>
      </c>
    </row>
    <row r="174" spans="1:65" s="2" customFormat="1" ht="16.5" customHeight="1">
      <c r="A174" s="34"/>
      <c r="B174" s="35"/>
      <c r="C174" s="185" t="s">
        <v>233</v>
      </c>
      <c r="D174" s="185" t="s">
        <v>139</v>
      </c>
      <c r="E174" s="186" t="s">
        <v>234</v>
      </c>
      <c r="F174" s="187" t="s">
        <v>235</v>
      </c>
      <c r="G174" s="188" t="s">
        <v>150</v>
      </c>
      <c r="H174" s="189">
        <v>11.6</v>
      </c>
      <c r="I174" s="190"/>
      <c r="J174" s="191">
        <f>ROUND(I174*H174,2)</f>
        <v>0</v>
      </c>
      <c r="K174" s="192"/>
      <c r="L174" s="39"/>
      <c r="M174" s="193" t="s">
        <v>1</v>
      </c>
      <c r="N174" s="194" t="s">
        <v>42</v>
      </c>
      <c r="O174" s="71"/>
      <c r="P174" s="195">
        <f>O174*H174</f>
        <v>0</v>
      </c>
      <c r="Q174" s="195">
        <v>2.2563399999999998</v>
      </c>
      <c r="R174" s="195">
        <f>Q174*H174</f>
        <v>26.173543999999996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143</v>
      </c>
      <c r="AT174" s="197" t="s">
        <v>139</v>
      </c>
      <c r="AU174" s="197" t="s">
        <v>87</v>
      </c>
      <c r="AY174" s="17" t="s">
        <v>138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85</v>
      </c>
      <c r="BK174" s="198">
        <f>ROUND(I174*H174,2)</f>
        <v>0</v>
      </c>
      <c r="BL174" s="17" t="s">
        <v>143</v>
      </c>
      <c r="BM174" s="197" t="s">
        <v>236</v>
      </c>
    </row>
    <row r="175" spans="1:65" s="13" customFormat="1" ht="11.25">
      <c r="B175" s="201"/>
      <c r="C175" s="202"/>
      <c r="D175" s="203" t="s">
        <v>152</v>
      </c>
      <c r="E175" s="204" t="s">
        <v>1</v>
      </c>
      <c r="F175" s="205" t="s">
        <v>237</v>
      </c>
      <c r="G175" s="202"/>
      <c r="H175" s="206">
        <v>8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152</v>
      </c>
      <c r="AU175" s="212" t="s">
        <v>87</v>
      </c>
      <c r="AV175" s="13" t="s">
        <v>87</v>
      </c>
      <c r="AW175" s="13" t="s">
        <v>34</v>
      </c>
      <c r="AX175" s="13" t="s">
        <v>77</v>
      </c>
      <c r="AY175" s="212" t="s">
        <v>138</v>
      </c>
    </row>
    <row r="176" spans="1:65" s="13" customFormat="1" ht="11.25">
      <c r="B176" s="201"/>
      <c r="C176" s="202"/>
      <c r="D176" s="203" t="s">
        <v>152</v>
      </c>
      <c r="E176" s="204" t="s">
        <v>1</v>
      </c>
      <c r="F176" s="205" t="s">
        <v>238</v>
      </c>
      <c r="G176" s="202"/>
      <c r="H176" s="206">
        <v>3.6</v>
      </c>
      <c r="I176" s="207"/>
      <c r="J176" s="202"/>
      <c r="K176" s="202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152</v>
      </c>
      <c r="AU176" s="212" t="s">
        <v>87</v>
      </c>
      <c r="AV176" s="13" t="s">
        <v>87</v>
      </c>
      <c r="AW176" s="13" t="s">
        <v>34</v>
      </c>
      <c r="AX176" s="13" t="s">
        <v>77</v>
      </c>
      <c r="AY176" s="212" t="s">
        <v>138</v>
      </c>
    </row>
    <row r="177" spans="1:65" s="14" customFormat="1" ht="11.25">
      <c r="B177" s="228"/>
      <c r="C177" s="229"/>
      <c r="D177" s="203" t="s">
        <v>152</v>
      </c>
      <c r="E177" s="230" t="s">
        <v>1</v>
      </c>
      <c r="F177" s="231" t="s">
        <v>232</v>
      </c>
      <c r="G177" s="229"/>
      <c r="H177" s="232">
        <v>11.6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152</v>
      </c>
      <c r="AU177" s="238" t="s">
        <v>87</v>
      </c>
      <c r="AV177" s="14" t="s">
        <v>143</v>
      </c>
      <c r="AW177" s="14" t="s">
        <v>34</v>
      </c>
      <c r="AX177" s="14" t="s">
        <v>85</v>
      </c>
      <c r="AY177" s="238" t="s">
        <v>138</v>
      </c>
    </row>
    <row r="178" spans="1:65" s="2" customFormat="1" ht="16.5" customHeight="1">
      <c r="A178" s="34"/>
      <c r="B178" s="35"/>
      <c r="C178" s="185" t="s">
        <v>239</v>
      </c>
      <c r="D178" s="185" t="s">
        <v>139</v>
      </c>
      <c r="E178" s="186" t="s">
        <v>240</v>
      </c>
      <c r="F178" s="187" t="s">
        <v>241</v>
      </c>
      <c r="G178" s="188" t="s">
        <v>162</v>
      </c>
      <c r="H178" s="189">
        <v>26</v>
      </c>
      <c r="I178" s="190"/>
      <c r="J178" s="191">
        <f>ROUND(I178*H178,2)</f>
        <v>0</v>
      </c>
      <c r="K178" s="192"/>
      <c r="L178" s="39"/>
      <c r="M178" s="193" t="s">
        <v>1</v>
      </c>
      <c r="N178" s="194" t="s">
        <v>42</v>
      </c>
      <c r="O178" s="71"/>
      <c r="P178" s="195">
        <f>O178*H178</f>
        <v>0</v>
      </c>
      <c r="Q178" s="195">
        <v>2.6900000000000001E-3</v>
      </c>
      <c r="R178" s="195">
        <f>Q178*H178</f>
        <v>6.9940000000000002E-2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143</v>
      </c>
      <c r="AT178" s="197" t="s">
        <v>139</v>
      </c>
      <c r="AU178" s="197" t="s">
        <v>87</v>
      </c>
      <c r="AY178" s="17" t="s">
        <v>138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7" t="s">
        <v>85</v>
      </c>
      <c r="BK178" s="198">
        <f>ROUND(I178*H178,2)</f>
        <v>0</v>
      </c>
      <c r="BL178" s="17" t="s">
        <v>143</v>
      </c>
      <c r="BM178" s="197" t="s">
        <v>242</v>
      </c>
    </row>
    <row r="179" spans="1:65" s="13" customFormat="1" ht="11.25">
      <c r="B179" s="201"/>
      <c r="C179" s="202"/>
      <c r="D179" s="203" t="s">
        <v>152</v>
      </c>
      <c r="E179" s="204" t="s">
        <v>1</v>
      </c>
      <c r="F179" s="205" t="s">
        <v>243</v>
      </c>
      <c r="G179" s="202"/>
      <c r="H179" s="206">
        <v>8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152</v>
      </c>
      <c r="AU179" s="212" t="s">
        <v>87</v>
      </c>
      <c r="AV179" s="13" t="s">
        <v>87</v>
      </c>
      <c r="AW179" s="13" t="s">
        <v>34</v>
      </c>
      <c r="AX179" s="13" t="s">
        <v>77</v>
      </c>
      <c r="AY179" s="212" t="s">
        <v>138</v>
      </c>
    </row>
    <row r="180" spans="1:65" s="13" customFormat="1" ht="11.25">
      <c r="B180" s="201"/>
      <c r="C180" s="202"/>
      <c r="D180" s="203" t="s">
        <v>152</v>
      </c>
      <c r="E180" s="204" t="s">
        <v>1</v>
      </c>
      <c r="F180" s="205" t="s">
        <v>244</v>
      </c>
      <c r="G180" s="202"/>
      <c r="H180" s="206">
        <v>18</v>
      </c>
      <c r="I180" s="207"/>
      <c r="J180" s="202"/>
      <c r="K180" s="202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152</v>
      </c>
      <c r="AU180" s="212" t="s">
        <v>87</v>
      </c>
      <c r="AV180" s="13" t="s">
        <v>87</v>
      </c>
      <c r="AW180" s="13" t="s">
        <v>34</v>
      </c>
      <c r="AX180" s="13" t="s">
        <v>77</v>
      </c>
      <c r="AY180" s="212" t="s">
        <v>138</v>
      </c>
    </row>
    <row r="181" spans="1:65" s="14" customFormat="1" ht="11.25">
      <c r="B181" s="228"/>
      <c r="C181" s="229"/>
      <c r="D181" s="203" t="s">
        <v>152</v>
      </c>
      <c r="E181" s="230" t="s">
        <v>1</v>
      </c>
      <c r="F181" s="231" t="s">
        <v>232</v>
      </c>
      <c r="G181" s="229"/>
      <c r="H181" s="232">
        <v>26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152</v>
      </c>
      <c r="AU181" s="238" t="s">
        <v>87</v>
      </c>
      <c r="AV181" s="14" t="s">
        <v>143</v>
      </c>
      <c r="AW181" s="14" t="s">
        <v>34</v>
      </c>
      <c r="AX181" s="14" t="s">
        <v>85</v>
      </c>
      <c r="AY181" s="238" t="s">
        <v>138</v>
      </c>
    </row>
    <row r="182" spans="1:65" s="2" customFormat="1" ht="16.5" customHeight="1">
      <c r="A182" s="34"/>
      <c r="B182" s="35"/>
      <c r="C182" s="185" t="s">
        <v>245</v>
      </c>
      <c r="D182" s="185" t="s">
        <v>139</v>
      </c>
      <c r="E182" s="186" t="s">
        <v>246</v>
      </c>
      <c r="F182" s="187" t="s">
        <v>247</v>
      </c>
      <c r="G182" s="188" t="s">
        <v>162</v>
      </c>
      <c r="H182" s="189">
        <v>26</v>
      </c>
      <c r="I182" s="190"/>
      <c r="J182" s="191">
        <f>ROUND(I182*H182,2)</f>
        <v>0</v>
      </c>
      <c r="K182" s="192"/>
      <c r="L182" s="39"/>
      <c r="M182" s="193" t="s">
        <v>1</v>
      </c>
      <c r="N182" s="194" t="s">
        <v>42</v>
      </c>
      <c r="O182" s="71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143</v>
      </c>
      <c r="AT182" s="197" t="s">
        <v>139</v>
      </c>
      <c r="AU182" s="197" t="s">
        <v>87</v>
      </c>
      <c r="AY182" s="17" t="s">
        <v>138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7" t="s">
        <v>85</v>
      </c>
      <c r="BK182" s="198">
        <f>ROUND(I182*H182,2)</f>
        <v>0</v>
      </c>
      <c r="BL182" s="17" t="s">
        <v>143</v>
      </c>
      <c r="BM182" s="197" t="s">
        <v>248</v>
      </c>
    </row>
    <row r="183" spans="1:65" s="2" customFormat="1" ht="33" customHeight="1">
      <c r="A183" s="34"/>
      <c r="B183" s="35"/>
      <c r="C183" s="185" t="s">
        <v>7</v>
      </c>
      <c r="D183" s="185" t="s">
        <v>139</v>
      </c>
      <c r="E183" s="186" t="s">
        <v>249</v>
      </c>
      <c r="F183" s="187" t="s">
        <v>250</v>
      </c>
      <c r="G183" s="188" t="s">
        <v>162</v>
      </c>
      <c r="H183" s="189">
        <v>30</v>
      </c>
      <c r="I183" s="190"/>
      <c r="J183" s="191">
        <f>ROUND(I183*H183,2)</f>
        <v>0</v>
      </c>
      <c r="K183" s="192"/>
      <c r="L183" s="39"/>
      <c r="M183" s="193" t="s">
        <v>1</v>
      </c>
      <c r="N183" s="194" t="s">
        <v>42</v>
      </c>
      <c r="O183" s="71"/>
      <c r="P183" s="195">
        <f>O183*H183</f>
        <v>0</v>
      </c>
      <c r="Q183" s="195">
        <v>0.42831999999999998</v>
      </c>
      <c r="R183" s="195">
        <f>Q183*H183</f>
        <v>12.849599999999999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143</v>
      </c>
      <c r="AT183" s="197" t="s">
        <v>139</v>
      </c>
      <c r="AU183" s="197" t="s">
        <v>87</v>
      </c>
      <c r="AY183" s="17" t="s">
        <v>138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85</v>
      </c>
      <c r="BK183" s="198">
        <f>ROUND(I183*H183,2)</f>
        <v>0</v>
      </c>
      <c r="BL183" s="17" t="s">
        <v>143</v>
      </c>
      <c r="BM183" s="197" t="s">
        <v>251</v>
      </c>
    </row>
    <row r="184" spans="1:65" s="13" customFormat="1" ht="11.25">
      <c r="B184" s="201"/>
      <c r="C184" s="202"/>
      <c r="D184" s="203" t="s">
        <v>152</v>
      </c>
      <c r="E184" s="204" t="s">
        <v>1</v>
      </c>
      <c r="F184" s="205" t="s">
        <v>252</v>
      </c>
      <c r="G184" s="202"/>
      <c r="H184" s="206">
        <v>30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152</v>
      </c>
      <c r="AU184" s="212" t="s">
        <v>87</v>
      </c>
      <c r="AV184" s="13" t="s">
        <v>87</v>
      </c>
      <c r="AW184" s="13" t="s">
        <v>34</v>
      </c>
      <c r="AX184" s="13" t="s">
        <v>85</v>
      </c>
      <c r="AY184" s="212" t="s">
        <v>138</v>
      </c>
    </row>
    <row r="185" spans="1:65" s="2" customFormat="1" ht="21.75" customHeight="1">
      <c r="A185" s="34"/>
      <c r="B185" s="35"/>
      <c r="C185" s="185" t="s">
        <v>253</v>
      </c>
      <c r="D185" s="185" t="s">
        <v>139</v>
      </c>
      <c r="E185" s="186" t="s">
        <v>254</v>
      </c>
      <c r="F185" s="187" t="s">
        <v>255</v>
      </c>
      <c r="G185" s="188" t="s">
        <v>157</v>
      </c>
      <c r="H185" s="189">
        <v>20</v>
      </c>
      <c r="I185" s="190"/>
      <c r="J185" s="191">
        <f>ROUND(I185*H185,2)</f>
        <v>0</v>
      </c>
      <c r="K185" s="192"/>
      <c r="L185" s="39"/>
      <c r="M185" s="193" t="s">
        <v>1</v>
      </c>
      <c r="N185" s="194" t="s">
        <v>42</v>
      </c>
      <c r="O185" s="71"/>
      <c r="P185" s="195">
        <f>O185*H185</f>
        <v>0</v>
      </c>
      <c r="Q185" s="195">
        <v>2.426E-2</v>
      </c>
      <c r="R185" s="195">
        <f>Q185*H185</f>
        <v>0.48520000000000002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143</v>
      </c>
      <c r="AT185" s="197" t="s">
        <v>139</v>
      </c>
      <c r="AU185" s="197" t="s">
        <v>87</v>
      </c>
      <c r="AY185" s="17" t="s">
        <v>138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85</v>
      </c>
      <c r="BK185" s="198">
        <f>ROUND(I185*H185,2)</f>
        <v>0</v>
      </c>
      <c r="BL185" s="17" t="s">
        <v>143</v>
      </c>
      <c r="BM185" s="197" t="s">
        <v>256</v>
      </c>
    </row>
    <row r="186" spans="1:65" s="13" customFormat="1" ht="11.25">
      <c r="B186" s="201"/>
      <c r="C186" s="202"/>
      <c r="D186" s="203" t="s">
        <v>152</v>
      </c>
      <c r="E186" s="204" t="s">
        <v>1</v>
      </c>
      <c r="F186" s="205" t="s">
        <v>257</v>
      </c>
      <c r="G186" s="202"/>
      <c r="H186" s="206">
        <v>20</v>
      </c>
      <c r="I186" s="207"/>
      <c r="J186" s="202"/>
      <c r="K186" s="202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152</v>
      </c>
      <c r="AU186" s="212" t="s">
        <v>87</v>
      </c>
      <c r="AV186" s="13" t="s">
        <v>87</v>
      </c>
      <c r="AW186" s="13" t="s">
        <v>34</v>
      </c>
      <c r="AX186" s="13" t="s">
        <v>85</v>
      </c>
      <c r="AY186" s="212" t="s">
        <v>138</v>
      </c>
    </row>
    <row r="187" spans="1:65" s="12" customFormat="1" ht="22.9" customHeight="1">
      <c r="B187" s="171"/>
      <c r="C187" s="172"/>
      <c r="D187" s="173" t="s">
        <v>76</v>
      </c>
      <c r="E187" s="199" t="s">
        <v>154</v>
      </c>
      <c r="F187" s="199" t="s">
        <v>258</v>
      </c>
      <c r="G187" s="172"/>
      <c r="H187" s="172"/>
      <c r="I187" s="175"/>
      <c r="J187" s="200">
        <f>BK187</f>
        <v>0</v>
      </c>
      <c r="K187" s="172"/>
      <c r="L187" s="177"/>
      <c r="M187" s="178"/>
      <c r="N187" s="179"/>
      <c r="O187" s="179"/>
      <c r="P187" s="180">
        <f>SUM(P188:P204)</f>
        <v>0</v>
      </c>
      <c r="Q187" s="179"/>
      <c r="R187" s="180">
        <f>SUM(R188:R204)</f>
        <v>4.5572824999999995</v>
      </c>
      <c r="S187" s="179"/>
      <c r="T187" s="181">
        <f>SUM(T188:T204)</f>
        <v>0</v>
      </c>
      <c r="AR187" s="182" t="s">
        <v>85</v>
      </c>
      <c r="AT187" s="183" t="s">
        <v>76</v>
      </c>
      <c r="AU187" s="183" t="s">
        <v>85</v>
      </c>
      <c r="AY187" s="182" t="s">
        <v>138</v>
      </c>
      <c r="BK187" s="184">
        <f>SUM(BK188:BK204)</f>
        <v>0</v>
      </c>
    </row>
    <row r="188" spans="1:65" s="2" customFormat="1" ht="44.25" customHeight="1">
      <c r="A188" s="34"/>
      <c r="B188" s="35"/>
      <c r="C188" s="185" t="s">
        <v>259</v>
      </c>
      <c r="D188" s="185" t="s">
        <v>139</v>
      </c>
      <c r="E188" s="186" t="s">
        <v>260</v>
      </c>
      <c r="F188" s="187" t="s">
        <v>261</v>
      </c>
      <c r="G188" s="188" t="s">
        <v>262</v>
      </c>
      <c r="H188" s="189">
        <v>7</v>
      </c>
      <c r="I188" s="190"/>
      <c r="J188" s="191">
        <f>ROUND(I188*H188,2)</f>
        <v>0</v>
      </c>
      <c r="K188" s="192"/>
      <c r="L188" s="39"/>
      <c r="M188" s="193" t="s">
        <v>1</v>
      </c>
      <c r="N188" s="194" t="s">
        <v>42</v>
      </c>
      <c r="O188" s="71"/>
      <c r="P188" s="195">
        <f>O188*H188</f>
        <v>0</v>
      </c>
      <c r="Q188" s="195">
        <v>5.2170000000000001E-2</v>
      </c>
      <c r="R188" s="195">
        <f>Q188*H188</f>
        <v>0.36519000000000001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143</v>
      </c>
      <c r="AT188" s="197" t="s">
        <v>139</v>
      </c>
      <c r="AU188" s="197" t="s">
        <v>87</v>
      </c>
      <c r="AY188" s="17" t="s">
        <v>138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85</v>
      </c>
      <c r="BK188" s="198">
        <f>ROUND(I188*H188,2)</f>
        <v>0</v>
      </c>
      <c r="BL188" s="17" t="s">
        <v>143</v>
      </c>
      <c r="BM188" s="197" t="s">
        <v>263</v>
      </c>
    </row>
    <row r="189" spans="1:65" s="13" customFormat="1" ht="11.25">
      <c r="B189" s="201"/>
      <c r="C189" s="202"/>
      <c r="D189" s="203" t="s">
        <v>152</v>
      </c>
      <c r="E189" s="204" t="s">
        <v>1</v>
      </c>
      <c r="F189" s="205" t="s">
        <v>264</v>
      </c>
      <c r="G189" s="202"/>
      <c r="H189" s="206">
        <v>1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152</v>
      </c>
      <c r="AU189" s="212" t="s">
        <v>87</v>
      </c>
      <c r="AV189" s="13" t="s">
        <v>87</v>
      </c>
      <c r="AW189" s="13" t="s">
        <v>34</v>
      </c>
      <c r="AX189" s="13" t="s">
        <v>77</v>
      </c>
      <c r="AY189" s="212" t="s">
        <v>138</v>
      </c>
    </row>
    <row r="190" spans="1:65" s="13" customFormat="1" ht="11.25">
      <c r="B190" s="201"/>
      <c r="C190" s="202"/>
      <c r="D190" s="203" t="s">
        <v>152</v>
      </c>
      <c r="E190" s="204" t="s">
        <v>1</v>
      </c>
      <c r="F190" s="205" t="s">
        <v>265</v>
      </c>
      <c r="G190" s="202"/>
      <c r="H190" s="206">
        <v>6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152</v>
      </c>
      <c r="AU190" s="212" t="s">
        <v>87</v>
      </c>
      <c r="AV190" s="13" t="s">
        <v>87</v>
      </c>
      <c r="AW190" s="13" t="s">
        <v>34</v>
      </c>
      <c r="AX190" s="13" t="s">
        <v>77</v>
      </c>
      <c r="AY190" s="212" t="s">
        <v>138</v>
      </c>
    </row>
    <row r="191" spans="1:65" s="14" customFormat="1" ht="11.25">
      <c r="B191" s="228"/>
      <c r="C191" s="229"/>
      <c r="D191" s="203" t="s">
        <v>152</v>
      </c>
      <c r="E191" s="230" t="s">
        <v>1</v>
      </c>
      <c r="F191" s="231" t="s">
        <v>232</v>
      </c>
      <c r="G191" s="229"/>
      <c r="H191" s="232">
        <v>7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152</v>
      </c>
      <c r="AU191" s="238" t="s">
        <v>87</v>
      </c>
      <c r="AV191" s="14" t="s">
        <v>143</v>
      </c>
      <c r="AW191" s="14" t="s">
        <v>34</v>
      </c>
      <c r="AX191" s="14" t="s">
        <v>85</v>
      </c>
      <c r="AY191" s="238" t="s">
        <v>138</v>
      </c>
    </row>
    <row r="192" spans="1:65" s="2" customFormat="1" ht="21.75" customHeight="1">
      <c r="A192" s="34"/>
      <c r="B192" s="35"/>
      <c r="C192" s="185" t="s">
        <v>266</v>
      </c>
      <c r="D192" s="185" t="s">
        <v>139</v>
      </c>
      <c r="E192" s="186" t="s">
        <v>267</v>
      </c>
      <c r="F192" s="187" t="s">
        <v>268</v>
      </c>
      <c r="G192" s="188" t="s">
        <v>262</v>
      </c>
      <c r="H192" s="189">
        <v>12</v>
      </c>
      <c r="I192" s="190"/>
      <c r="J192" s="191">
        <f>ROUND(I192*H192,2)</f>
        <v>0</v>
      </c>
      <c r="K192" s="192"/>
      <c r="L192" s="39"/>
      <c r="M192" s="193" t="s">
        <v>1</v>
      </c>
      <c r="N192" s="194" t="s">
        <v>42</v>
      </c>
      <c r="O192" s="71"/>
      <c r="P192" s="195">
        <f>O192*H192</f>
        <v>0</v>
      </c>
      <c r="Q192" s="195">
        <v>0.17488999999999999</v>
      </c>
      <c r="R192" s="195">
        <f>Q192*H192</f>
        <v>2.0986799999999999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143</v>
      </c>
      <c r="AT192" s="197" t="s">
        <v>139</v>
      </c>
      <c r="AU192" s="197" t="s">
        <v>87</v>
      </c>
      <c r="AY192" s="17" t="s">
        <v>138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85</v>
      </c>
      <c r="BK192" s="198">
        <f>ROUND(I192*H192,2)</f>
        <v>0</v>
      </c>
      <c r="BL192" s="17" t="s">
        <v>143</v>
      </c>
      <c r="BM192" s="197" t="s">
        <v>269</v>
      </c>
    </row>
    <row r="193" spans="1:65" s="2" customFormat="1" ht="16.5" customHeight="1">
      <c r="A193" s="34"/>
      <c r="B193" s="35"/>
      <c r="C193" s="217" t="s">
        <v>270</v>
      </c>
      <c r="D193" s="217" t="s">
        <v>215</v>
      </c>
      <c r="E193" s="218" t="s">
        <v>271</v>
      </c>
      <c r="F193" s="219" t="s">
        <v>272</v>
      </c>
      <c r="G193" s="220" t="s">
        <v>262</v>
      </c>
      <c r="H193" s="221">
        <v>8</v>
      </c>
      <c r="I193" s="222"/>
      <c r="J193" s="223">
        <f>ROUND(I193*H193,2)</f>
        <v>0</v>
      </c>
      <c r="K193" s="224"/>
      <c r="L193" s="225"/>
      <c r="M193" s="226" t="s">
        <v>1</v>
      </c>
      <c r="N193" s="227" t="s">
        <v>42</v>
      </c>
      <c r="O193" s="71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182</v>
      </c>
      <c r="AT193" s="197" t="s">
        <v>215</v>
      </c>
      <c r="AU193" s="197" t="s">
        <v>87</v>
      </c>
      <c r="AY193" s="17" t="s">
        <v>138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85</v>
      </c>
      <c r="BK193" s="198">
        <f>ROUND(I193*H193,2)</f>
        <v>0</v>
      </c>
      <c r="BL193" s="17" t="s">
        <v>143</v>
      </c>
      <c r="BM193" s="197" t="s">
        <v>273</v>
      </c>
    </row>
    <row r="194" spans="1:65" s="2" customFormat="1" ht="16.5" customHeight="1">
      <c r="A194" s="34"/>
      <c r="B194" s="35"/>
      <c r="C194" s="217" t="s">
        <v>274</v>
      </c>
      <c r="D194" s="217" t="s">
        <v>215</v>
      </c>
      <c r="E194" s="218" t="s">
        <v>275</v>
      </c>
      <c r="F194" s="219" t="s">
        <v>276</v>
      </c>
      <c r="G194" s="220" t="s">
        <v>262</v>
      </c>
      <c r="H194" s="221">
        <v>4</v>
      </c>
      <c r="I194" s="222"/>
      <c r="J194" s="223">
        <f>ROUND(I194*H194,2)</f>
        <v>0</v>
      </c>
      <c r="K194" s="224"/>
      <c r="L194" s="225"/>
      <c r="M194" s="226" t="s">
        <v>1</v>
      </c>
      <c r="N194" s="227" t="s">
        <v>42</v>
      </c>
      <c r="O194" s="71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182</v>
      </c>
      <c r="AT194" s="197" t="s">
        <v>215</v>
      </c>
      <c r="AU194" s="197" t="s">
        <v>87</v>
      </c>
      <c r="AY194" s="17" t="s">
        <v>138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7" t="s">
        <v>85</v>
      </c>
      <c r="BK194" s="198">
        <f>ROUND(I194*H194,2)</f>
        <v>0</v>
      </c>
      <c r="BL194" s="17" t="s">
        <v>143</v>
      </c>
      <c r="BM194" s="197" t="s">
        <v>277</v>
      </c>
    </row>
    <row r="195" spans="1:65" s="2" customFormat="1" ht="21.75" customHeight="1">
      <c r="A195" s="34"/>
      <c r="B195" s="35"/>
      <c r="C195" s="185" t="s">
        <v>278</v>
      </c>
      <c r="D195" s="185" t="s">
        <v>139</v>
      </c>
      <c r="E195" s="186" t="s">
        <v>279</v>
      </c>
      <c r="F195" s="187" t="s">
        <v>280</v>
      </c>
      <c r="G195" s="188" t="s">
        <v>157</v>
      </c>
      <c r="H195" s="189">
        <v>2</v>
      </c>
      <c r="I195" s="190"/>
      <c r="J195" s="191">
        <f>ROUND(I195*H195,2)</f>
        <v>0</v>
      </c>
      <c r="K195" s="192"/>
      <c r="L195" s="39"/>
      <c r="M195" s="193" t="s">
        <v>1</v>
      </c>
      <c r="N195" s="194" t="s">
        <v>42</v>
      </c>
      <c r="O195" s="71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143</v>
      </c>
      <c r="AT195" s="197" t="s">
        <v>139</v>
      </c>
      <c r="AU195" s="197" t="s">
        <v>87</v>
      </c>
      <c r="AY195" s="17" t="s">
        <v>138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85</v>
      </c>
      <c r="BK195" s="198">
        <f>ROUND(I195*H195,2)</f>
        <v>0</v>
      </c>
      <c r="BL195" s="17" t="s">
        <v>143</v>
      </c>
      <c r="BM195" s="197" t="s">
        <v>281</v>
      </c>
    </row>
    <row r="196" spans="1:65" s="13" customFormat="1" ht="11.25">
      <c r="B196" s="201"/>
      <c r="C196" s="202"/>
      <c r="D196" s="203" t="s">
        <v>152</v>
      </c>
      <c r="E196" s="204" t="s">
        <v>1</v>
      </c>
      <c r="F196" s="205" t="s">
        <v>282</v>
      </c>
      <c r="G196" s="202"/>
      <c r="H196" s="206">
        <v>2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152</v>
      </c>
      <c r="AU196" s="212" t="s">
        <v>87</v>
      </c>
      <c r="AV196" s="13" t="s">
        <v>87</v>
      </c>
      <c r="AW196" s="13" t="s">
        <v>34</v>
      </c>
      <c r="AX196" s="13" t="s">
        <v>85</v>
      </c>
      <c r="AY196" s="212" t="s">
        <v>138</v>
      </c>
    </row>
    <row r="197" spans="1:65" s="2" customFormat="1" ht="33" customHeight="1">
      <c r="A197" s="34"/>
      <c r="B197" s="35"/>
      <c r="C197" s="217" t="s">
        <v>283</v>
      </c>
      <c r="D197" s="217" t="s">
        <v>215</v>
      </c>
      <c r="E197" s="218" t="s">
        <v>284</v>
      </c>
      <c r="F197" s="219" t="s">
        <v>285</v>
      </c>
      <c r="G197" s="220" t="s">
        <v>262</v>
      </c>
      <c r="H197" s="221">
        <v>2</v>
      </c>
      <c r="I197" s="222"/>
      <c r="J197" s="223">
        <f>ROUND(I197*H197,2)</f>
        <v>0</v>
      </c>
      <c r="K197" s="224"/>
      <c r="L197" s="225"/>
      <c r="M197" s="226" t="s">
        <v>1</v>
      </c>
      <c r="N197" s="227" t="s">
        <v>42</v>
      </c>
      <c r="O197" s="71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182</v>
      </c>
      <c r="AT197" s="197" t="s">
        <v>215</v>
      </c>
      <c r="AU197" s="197" t="s">
        <v>87</v>
      </c>
      <c r="AY197" s="17" t="s">
        <v>138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85</v>
      </c>
      <c r="BK197" s="198">
        <f>ROUND(I197*H197,2)</f>
        <v>0</v>
      </c>
      <c r="BL197" s="17" t="s">
        <v>143</v>
      </c>
      <c r="BM197" s="197" t="s">
        <v>286</v>
      </c>
    </row>
    <row r="198" spans="1:65" s="2" customFormat="1" ht="21.75" customHeight="1">
      <c r="A198" s="34"/>
      <c r="B198" s="35"/>
      <c r="C198" s="185" t="s">
        <v>287</v>
      </c>
      <c r="D198" s="185" t="s">
        <v>139</v>
      </c>
      <c r="E198" s="186" t="s">
        <v>288</v>
      </c>
      <c r="F198" s="187" t="s">
        <v>289</v>
      </c>
      <c r="G198" s="188" t="s">
        <v>262</v>
      </c>
      <c r="H198" s="189">
        <v>2</v>
      </c>
      <c r="I198" s="190"/>
      <c r="J198" s="191">
        <f>ROUND(I198*H198,2)</f>
        <v>0</v>
      </c>
      <c r="K198" s="192"/>
      <c r="L198" s="39"/>
      <c r="M198" s="193" t="s">
        <v>1</v>
      </c>
      <c r="N198" s="194" t="s">
        <v>42</v>
      </c>
      <c r="O198" s="71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143</v>
      </c>
      <c r="AT198" s="197" t="s">
        <v>139</v>
      </c>
      <c r="AU198" s="197" t="s">
        <v>87</v>
      </c>
      <c r="AY198" s="17" t="s">
        <v>138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85</v>
      </c>
      <c r="BK198" s="198">
        <f>ROUND(I198*H198,2)</f>
        <v>0</v>
      </c>
      <c r="BL198" s="17" t="s">
        <v>143</v>
      </c>
      <c r="BM198" s="197" t="s">
        <v>290</v>
      </c>
    </row>
    <row r="199" spans="1:65" s="2" customFormat="1" ht="16.5" customHeight="1">
      <c r="A199" s="34"/>
      <c r="B199" s="35"/>
      <c r="C199" s="217" t="s">
        <v>291</v>
      </c>
      <c r="D199" s="217" t="s">
        <v>215</v>
      </c>
      <c r="E199" s="218" t="s">
        <v>292</v>
      </c>
      <c r="F199" s="219" t="s">
        <v>293</v>
      </c>
      <c r="G199" s="220" t="s">
        <v>262</v>
      </c>
      <c r="H199" s="221">
        <v>2</v>
      </c>
      <c r="I199" s="222"/>
      <c r="J199" s="223">
        <f>ROUND(I199*H199,2)</f>
        <v>0</v>
      </c>
      <c r="K199" s="224"/>
      <c r="L199" s="225"/>
      <c r="M199" s="226" t="s">
        <v>1</v>
      </c>
      <c r="N199" s="227" t="s">
        <v>42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182</v>
      </c>
      <c r="AT199" s="197" t="s">
        <v>215</v>
      </c>
      <c r="AU199" s="197" t="s">
        <v>87</v>
      </c>
      <c r="AY199" s="17" t="s">
        <v>138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85</v>
      </c>
      <c r="BK199" s="198">
        <f>ROUND(I199*H199,2)</f>
        <v>0</v>
      </c>
      <c r="BL199" s="17" t="s">
        <v>143</v>
      </c>
      <c r="BM199" s="197" t="s">
        <v>294</v>
      </c>
    </row>
    <row r="200" spans="1:65" s="2" customFormat="1" ht="21.75" customHeight="1">
      <c r="A200" s="34"/>
      <c r="B200" s="35"/>
      <c r="C200" s="185" t="s">
        <v>295</v>
      </c>
      <c r="D200" s="185" t="s">
        <v>139</v>
      </c>
      <c r="E200" s="186" t="s">
        <v>296</v>
      </c>
      <c r="F200" s="187" t="s">
        <v>297</v>
      </c>
      <c r="G200" s="188" t="s">
        <v>150</v>
      </c>
      <c r="H200" s="189">
        <v>1.115</v>
      </c>
      <c r="I200" s="190"/>
      <c r="J200" s="191">
        <f>ROUND(I200*H200,2)</f>
        <v>0</v>
      </c>
      <c r="K200" s="192"/>
      <c r="L200" s="39"/>
      <c r="M200" s="193" t="s">
        <v>1</v>
      </c>
      <c r="N200" s="194" t="s">
        <v>42</v>
      </c>
      <c r="O200" s="71"/>
      <c r="P200" s="195">
        <f>O200*H200</f>
        <v>0</v>
      </c>
      <c r="Q200" s="195">
        <v>1.8774999999999999</v>
      </c>
      <c r="R200" s="195">
        <f>Q200*H200</f>
        <v>2.0934124999999999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143</v>
      </c>
      <c r="AT200" s="197" t="s">
        <v>139</v>
      </c>
      <c r="AU200" s="197" t="s">
        <v>87</v>
      </c>
      <c r="AY200" s="17" t="s">
        <v>138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85</v>
      </c>
      <c r="BK200" s="198">
        <f>ROUND(I200*H200,2)</f>
        <v>0</v>
      </c>
      <c r="BL200" s="17" t="s">
        <v>143</v>
      </c>
      <c r="BM200" s="197" t="s">
        <v>298</v>
      </c>
    </row>
    <row r="201" spans="1:65" s="13" customFormat="1" ht="11.25">
      <c r="B201" s="201"/>
      <c r="C201" s="202"/>
      <c r="D201" s="203" t="s">
        <v>152</v>
      </c>
      <c r="E201" s="204" t="s">
        <v>1</v>
      </c>
      <c r="F201" s="205" t="s">
        <v>299</v>
      </c>
      <c r="G201" s="202"/>
      <c r="H201" s="206">
        <v>7.4999999999999997E-2</v>
      </c>
      <c r="I201" s="207"/>
      <c r="J201" s="202"/>
      <c r="K201" s="202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152</v>
      </c>
      <c r="AU201" s="212" t="s">
        <v>87</v>
      </c>
      <c r="AV201" s="13" t="s">
        <v>87</v>
      </c>
      <c r="AW201" s="13" t="s">
        <v>34</v>
      </c>
      <c r="AX201" s="13" t="s">
        <v>77</v>
      </c>
      <c r="AY201" s="212" t="s">
        <v>138</v>
      </c>
    </row>
    <row r="202" spans="1:65" s="13" customFormat="1" ht="11.25">
      <c r="B202" s="201"/>
      <c r="C202" s="202"/>
      <c r="D202" s="203" t="s">
        <v>152</v>
      </c>
      <c r="E202" s="204" t="s">
        <v>1</v>
      </c>
      <c r="F202" s="205" t="s">
        <v>300</v>
      </c>
      <c r="G202" s="202"/>
      <c r="H202" s="206">
        <v>0.54</v>
      </c>
      <c r="I202" s="207"/>
      <c r="J202" s="202"/>
      <c r="K202" s="202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152</v>
      </c>
      <c r="AU202" s="212" t="s">
        <v>87</v>
      </c>
      <c r="AV202" s="13" t="s">
        <v>87</v>
      </c>
      <c r="AW202" s="13" t="s">
        <v>34</v>
      </c>
      <c r="AX202" s="13" t="s">
        <v>77</v>
      </c>
      <c r="AY202" s="212" t="s">
        <v>138</v>
      </c>
    </row>
    <row r="203" spans="1:65" s="13" customFormat="1" ht="11.25">
      <c r="B203" s="201"/>
      <c r="C203" s="202"/>
      <c r="D203" s="203" t="s">
        <v>152</v>
      </c>
      <c r="E203" s="204" t="s">
        <v>1</v>
      </c>
      <c r="F203" s="205" t="s">
        <v>301</v>
      </c>
      <c r="G203" s="202"/>
      <c r="H203" s="206">
        <v>0.5</v>
      </c>
      <c r="I203" s="207"/>
      <c r="J203" s="202"/>
      <c r="K203" s="202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152</v>
      </c>
      <c r="AU203" s="212" t="s">
        <v>87</v>
      </c>
      <c r="AV203" s="13" t="s">
        <v>87</v>
      </c>
      <c r="AW203" s="13" t="s">
        <v>34</v>
      </c>
      <c r="AX203" s="13" t="s">
        <v>77</v>
      </c>
      <c r="AY203" s="212" t="s">
        <v>138</v>
      </c>
    </row>
    <row r="204" spans="1:65" s="14" customFormat="1" ht="11.25">
      <c r="B204" s="228"/>
      <c r="C204" s="229"/>
      <c r="D204" s="203" t="s">
        <v>152</v>
      </c>
      <c r="E204" s="230" t="s">
        <v>1</v>
      </c>
      <c r="F204" s="231" t="s">
        <v>232</v>
      </c>
      <c r="G204" s="229"/>
      <c r="H204" s="232">
        <v>1.115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152</v>
      </c>
      <c r="AU204" s="238" t="s">
        <v>87</v>
      </c>
      <c r="AV204" s="14" t="s">
        <v>143</v>
      </c>
      <c r="AW204" s="14" t="s">
        <v>34</v>
      </c>
      <c r="AX204" s="14" t="s">
        <v>85</v>
      </c>
      <c r="AY204" s="238" t="s">
        <v>138</v>
      </c>
    </row>
    <row r="205" spans="1:65" s="12" customFormat="1" ht="22.9" customHeight="1">
      <c r="B205" s="171"/>
      <c r="C205" s="172"/>
      <c r="D205" s="173" t="s">
        <v>76</v>
      </c>
      <c r="E205" s="199" t="s">
        <v>165</v>
      </c>
      <c r="F205" s="199" t="s">
        <v>302</v>
      </c>
      <c r="G205" s="172"/>
      <c r="H205" s="172"/>
      <c r="I205" s="175"/>
      <c r="J205" s="200">
        <f>BK205</f>
        <v>0</v>
      </c>
      <c r="K205" s="172"/>
      <c r="L205" s="177"/>
      <c r="M205" s="178"/>
      <c r="N205" s="179"/>
      <c r="O205" s="179"/>
      <c r="P205" s="180">
        <f>SUM(P206:P217)</f>
        <v>0</v>
      </c>
      <c r="Q205" s="179"/>
      <c r="R205" s="180">
        <f>SUM(R206:R217)</f>
        <v>113.8510122</v>
      </c>
      <c r="S205" s="179"/>
      <c r="T205" s="181">
        <f>SUM(T206:T217)</f>
        <v>0</v>
      </c>
      <c r="AR205" s="182" t="s">
        <v>85</v>
      </c>
      <c r="AT205" s="183" t="s">
        <v>76</v>
      </c>
      <c r="AU205" s="183" t="s">
        <v>85</v>
      </c>
      <c r="AY205" s="182" t="s">
        <v>138</v>
      </c>
      <c r="BK205" s="184">
        <f>SUM(BK206:BK217)</f>
        <v>0</v>
      </c>
    </row>
    <row r="206" spans="1:65" s="2" customFormat="1" ht="21.75" customHeight="1">
      <c r="A206" s="34"/>
      <c r="B206" s="35"/>
      <c r="C206" s="185" t="s">
        <v>303</v>
      </c>
      <c r="D206" s="185" t="s">
        <v>139</v>
      </c>
      <c r="E206" s="186" t="s">
        <v>304</v>
      </c>
      <c r="F206" s="187" t="s">
        <v>305</v>
      </c>
      <c r="G206" s="188" t="s">
        <v>162</v>
      </c>
      <c r="H206" s="189">
        <v>115.6</v>
      </c>
      <c r="I206" s="190"/>
      <c r="J206" s="191">
        <f>ROUND(I206*H206,2)</f>
        <v>0</v>
      </c>
      <c r="K206" s="192"/>
      <c r="L206" s="39"/>
      <c r="M206" s="193" t="s">
        <v>1</v>
      </c>
      <c r="N206" s="194" t="s">
        <v>42</v>
      </c>
      <c r="O206" s="71"/>
      <c r="P206" s="195">
        <f>O206*H206</f>
        <v>0</v>
      </c>
      <c r="Q206" s="195">
        <v>0.39600000000000002</v>
      </c>
      <c r="R206" s="195">
        <f>Q206*H206</f>
        <v>45.7776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143</v>
      </c>
      <c r="AT206" s="197" t="s">
        <v>139</v>
      </c>
      <c r="AU206" s="197" t="s">
        <v>87</v>
      </c>
      <c r="AY206" s="17" t="s">
        <v>138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85</v>
      </c>
      <c r="BK206" s="198">
        <f>ROUND(I206*H206,2)</f>
        <v>0</v>
      </c>
      <c r="BL206" s="17" t="s">
        <v>143</v>
      </c>
      <c r="BM206" s="197" t="s">
        <v>306</v>
      </c>
    </row>
    <row r="207" spans="1:65" s="2" customFormat="1" ht="21.75" customHeight="1">
      <c r="A207" s="34"/>
      <c r="B207" s="35"/>
      <c r="C207" s="185" t="s">
        <v>307</v>
      </c>
      <c r="D207" s="185" t="s">
        <v>139</v>
      </c>
      <c r="E207" s="186" t="s">
        <v>308</v>
      </c>
      <c r="F207" s="187" t="s">
        <v>309</v>
      </c>
      <c r="G207" s="188" t="s">
        <v>162</v>
      </c>
      <c r="H207" s="189">
        <v>115.6</v>
      </c>
      <c r="I207" s="190"/>
      <c r="J207" s="191">
        <f>ROUND(I207*H207,2)</f>
        <v>0</v>
      </c>
      <c r="K207" s="192"/>
      <c r="L207" s="39"/>
      <c r="M207" s="193" t="s">
        <v>1</v>
      </c>
      <c r="N207" s="194" t="s">
        <v>42</v>
      </c>
      <c r="O207" s="71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143</v>
      </c>
      <c r="AT207" s="197" t="s">
        <v>139</v>
      </c>
      <c r="AU207" s="197" t="s">
        <v>87</v>
      </c>
      <c r="AY207" s="17" t="s">
        <v>138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7" t="s">
        <v>85</v>
      </c>
      <c r="BK207" s="198">
        <f>ROUND(I207*H207,2)</f>
        <v>0</v>
      </c>
      <c r="BL207" s="17" t="s">
        <v>143</v>
      </c>
      <c r="BM207" s="197" t="s">
        <v>310</v>
      </c>
    </row>
    <row r="208" spans="1:65" s="2" customFormat="1" ht="33" customHeight="1">
      <c r="A208" s="34"/>
      <c r="B208" s="35"/>
      <c r="C208" s="185" t="s">
        <v>311</v>
      </c>
      <c r="D208" s="185" t="s">
        <v>139</v>
      </c>
      <c r="E208" s="186" t="s">
        <v>312</v>
      </c>
      <c r="F208" s="187" t="s">
        <v>313</v>
      </c>
      <c r="G208" s="188" t="s">
        <v>162</v>
      </c>
      <c r="H208" s="189">
        <v>150.25</v>
      </c>
      <c r="I208" s="190"/>
      <c r="J208" s="191">
        <f>ROUND(I208*H208,2)</f>
        <v>0</v>
      </c>
      <c r="K208" s="192"/>
      <c r="L208" s="39"/>
      <c r="M208" s="193" t="s">
        <v>1</v>
      </c>
      <c r="N208" s="194" t="s">
        <v>42</v>
      </c>
      <c r="O208" s="71"/>
      <c r="P208" s="195">
        <f>O208*H208</f>
        <v>0</v>
      </c>
      <c r="Q208" s="195">
        <v>0.14610000000000001</v>
      </c>
      <c r="R208" s="195">
        <f>Q208*H208</f>
        <v>21.951525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143</v>
      </c>
      <c r="AT208" s="197" t="s">
        <v>139</v>
      </c>
      <c r="AU208" s="197" t="s">
        <v>87</v>
      </c>
      <c r="AY208" s="17" t="s">
        <v>138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85</v>
      </c>
      <c r="BK208" s="198">
        <f>ROUND(I208*H208,2)</f>
        <v>0</v>
      </c>
      <c r="BL208" s="17" t="s">
        <v>143</v>
      </c>
      <c r="BM208" s="197" t="s">
        <v>314</v>
      </c>
    </row>
    <row r="209" spans="1:65" s="13" customFormat="1" ht="11.25">
      <c r="B209" s="201"/>
      <c r="C209" s="202"/>
      <c r="D209" s="203" t="s">
        <v>152</v>
      </c>
      <c r="E209" s="204" t="s">
        <v>1</v>
      </c>
      <c r="F209" s="205" t="s">
        <v>315</v>
      </c>
      <c r="G209" s="202"/>
      <c r="H209" s="206">
        <v>115.6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152</v>
      </c>
      <c r="AU209" s="212" t="s">
        <v>87</v>
      </c>
      <c r="AV209" s="13" t="s">
        <v>87</v>
      </c>
      <c r="AW209" s="13" t="s">
        <v>34</v>
      </c>
      <c r="AX209" s="13" t="s">
        <v>77</v>
      </c>
      <c r="AY209" s="212" t="s">
        <v>138</v>
      </c>
    </row>
    <row r="210" spans="1:65" s="13" customFormat="1" ht="11.25">
      <c r="B210" s="201"/>
      <c r="C210" s="202"/>
      <c r="D210" s="203" t="s">
        <v>152</v>
      </c>
      <c r="E210" s="204" t="s">
        <v>1</v>
      </c>
      <c r="F210" s="205" t="s">
        <v>316</v>
      </c>
      <c r="G210" s="202"/>
      <c r="H210" s="206">
        <v>34.65</v>
      </c>
      <c r="I210" s="207"/>
      <c r="J210" s="202"/>
      <c r="K210" s="202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152</v>
      </c>
      <c r="AU210" s="212" t="s">
        <v>87</v>
      </c>
      <c r="AV210" s="13" t="s">
        <v>87</v>
      </c>
      <c r="AW210" s="13" t="s">
        <v>34</v>
      </c>
      <c r="AX210" s="13" t="s">
        <v>77</v>
      </c>
      <c r="AY210" s="212" t="s">
        <v>138</v>
      </c>
    </row>
    <row r="211" spans="1:65" s="14" customFormat="1" ht="11.25">
      <c r="B211" s="228"/>
      <c r="C211" s="229"/>
      <c r="D211" s="203" t="s">
        <v>152</v>
      </c>
      <c r="E211" s="230" t="s">
        <v>1</v>
      </c>
      <c r="F211" s="231" t="s">
        <v>232</v>
      </c>
      <c r="G211" s="229"/>
      <c r="H211" s="232">
        <v>150.25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152</v>
      </c>
      <c r="AU211" s="238" t="s">
        <v>87</v>
      </c>
      <c r="AV211" s="14" t="s">
        <v>143</v>
      </c>
      <c r="AW211" s="14" t="s">
        <v>34</v>
      </c>
      <c r="AX211" s="14" t="s">
        <v>85</v>
      </c>
      <c r="AY211" s="238" t="s">
        <v>138</v>
      </c>
    </row>
    <row r="212" spans="1:65" s="2" customFormat="1" ht="16.5" customHeight="1">
      <c r="A212" s="34"/>
      <c r="B212" s="35"/>
      <c r="C212" s="217" t="s">
        <v>317</v>
      </c>
      <c r="D212" s="217" t="s">
        <v>215</v>
      </c>
      <c r="E212" s="218" t="s">
        <v>318</v>
      </c>
      <c r="F212" s="219" t="s">
        <v>319</v>
      </c>
      <c r="G212" s="220" t="s">
        <v>162</v>
      </c>
      <c r="H212" s="221">
        <v>165.27500000000001</v>
      </c>
      <c r="I212" s="222"/>
      <c r="J212" s="223">
        <f>ROUND(I212*H212,2)</f>
        <v>0</v>
      </c>
      <c r="K212" s="224"/>
      <c r="L212" s="225"/>
      <c r="M212" s="226" t="s">
        <v>1</v>
      </c>
      <c r="N212" s="227" t="s">
        <v>42</v>
      </c>
      <c r="O212" s="71"/>
      <c r="P212" s="195">
        <f>O212*H212</f>
        <v>0</v>
      </c>
      <c r="Q212" s="195">
        <v>0.13200000000000001</v>
      </c>
      <c r="R212" s="195">
        <f>Q212*H212</f>
        <v>21.816300000000002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182</v>
      </c>
      <c r="AT212" s="197" t="s">
        <v>215</v>
      </c>
      <c r="AU212" s="197" t="s">
        <v>87</v>
      </c>
      <c r="AY212" s="17" t="s">
        <v>138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85</v>
      </c>
      <c r="BK212" s="198">
        <f>ROUND(I212*H212,2)</f>
        <v>0</v>
      </c>
      <c r="BL212" s="17" t="s">
        <v>143</v>
      </c>
      <c r="BM212" s="197" t="s">
        <v>320</v>
      </c>
    </row>
    <row r="213" spans="1:65" s="13" customFormat="1" ht="11.25">
      <c r="B213" s="201"/>
      <c r="C213" s="202"/>
      <c r="D213" s="203" t="s">
        <v>152</v>
      </c>
      <c r="E213" s="202"/>
      <c r="F213" s="205" t="s">
        <v>321</v>
      </c>
      <c r="G213" s="202"/>
      <c r="H213" s="206">
        <v>165.27500000000001</v>
      </c>
      <c r="I213" s="207"/>
      <c r="J213" s="202"/>
      <c r="K213" s="202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152</v>
      </c>
      <c r="AU213" s="212" t="s">
        <v>87</v>
      </c>
      <c r="AV213" s="13" t="s">
        <v>87</v>
      </c>
      <c r="AW213" s="13" t="s">
        <v>4</v>
      </c>
      <c r="AX213" s="13" t="s">
        <v>85</v>
      </c>
      <c r="AY213" s="212" t="s">
        <v>138</v>
      </c>
    </row>
    <row r="214" spans="1:65" s="2" customFormat="1" ht="33" customHeight="1">
      <c r="A214" s="34"/>
      <c r="B214" s="35"/>
      <c r="C214" s="185" t="s">
        <v>322</v>
      </c>
      <c r="D214" s="185" t="s">
        <v>139</v>
      </c>
      <c r="E214" s="186" t="s">
        <v>323</v>
      </c>
      <c r="F214" s="187" t="s">
        <v>324</v>
      </c>
      <c r="G214" s="188" t="s">
        <v>157</v>
      </c>
      <c r="H214" s="189">
        <v>127.1</v>
      </c>
      <c r="I214" s="190"/>
      <c r="J214" s="191">
        <f>ROUND(I214*H214,2)</f>
        <v>0</v>
      </c>
      <c r="K214" s="192"/>
      <c r="L214" s="39"/>
      <c r="M214" s="193" t="s">
        <v>1</v>
      </c>
      <c r="N214" s="194" t="s">
        <v>42</v>
      </c>
      <c r="O214" s="71"/>
      <c r="P214" s="195">
        <f>O214*H214</f>
        <v>0</v>
      </c>
      <c r="Q214" s="195">
        <v>0.1295</v>
      </c>
      <c r="R214" s="195">
        <f>Q214*H214</f>
        <v>16.45945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143</v>
      </c>
      <c r="AT214" s="197" t="s">
        <v>139</v>
      </c>
      <c r="AU214" s="197" t="s">
        <v>87</v>
      </c>
      <c r="AY214" s="17" t="s">
        <v>138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85</v>
      </c>
      <c r="BK214" s="198">
        <f>ROUND(I214*H214,2)</f>
        <v>0</v>
      </c>
      <c r="BL214" s="17" t="s">
        <v>143</v>
      </c>
      <c r="BM214" s="197" t="s">
        <v>325</v>
      </c>
    </row>
    <row r="215" spans="1:65" s="13" customFormat="1" ht="11.25">
      <c r="B215" s="201"/>
      <c r="C215" s="202"/>
      <c r="D215" s="203" t="s">
        <v>152</v>
      </c>
      <c r="E215" s="204" t="s">
        <v>1</v>
      </c>
      <c r="F215" s="205" t="s">
        <v>326</v>
      </c>
      <c r="G215" s="202"/>
      <c r="H215" s="206">
        <v>127.1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152</v>
      </c>
      <c r="AU215" s="212" t="s">
        <v>87</v>
      </c>
      <c r="AV215" s="13" t="s">
        <v>87</v>
      </c>
      <c r="AW215" s="13" t="s">
        <v>34</v>
      </c>
      <c r="AX215" s="13" t="s">
        <v>85</v>
      </c>
      <c r="AY215" s="212" t="s">
        <v>138</v>
      </c>
    </row>
    <row r="216" spans="1:65" s="2" customFormat="1" ht="16.5" customHeight="1">
      <c r="A216" s="34"/>
      <c r="B216" s="35"/>
      <c r="C216" s="217" t="s">
        <v>327</v>
      </c>
      <c r="D216" s="217" t="s">
        <v>215</v>
      </c>
      <c r="E216" s="218" t="s">
        <v>328</v>
      </c>
      <c r="F216" s="219" t="s">
        <v>329</v>
      </c>
      <c r="G216" s="220" t="s">
        <v>157</v>
      </c>
      <c r="H216" s="221">
        <v>139.81</v>
      </c>
      <c r="I216" s="222"/>
      <c r="J216" s="223">
        <f>ROUND(I216*H216,2)</f>
        <v>0</v>
      </c>
      <c r="K216" s="224"/>
      <c r="L216" s="225"/>
      <c r="M216" s="226" t="s">
        <v>1</v>
      </c>
      <c r="N216" s="227" t="s">
        <v>42</v>
      </c>
      <c r="O216" s="71"/>
      <c r="P216" s="195">
        <f>O216*H216</f>
        <v>0</v>
      </c>
      <c r="Q216" s="195">
        <v>5.6120000000000003E-2</v>
      </c>
      <c r="R216" s="195">
        <f>Q216*H216</f>
        <v>7.8461372000000003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182</v>
      </c>
      <c r="AT216" s="197" t="s">
        <v>215</v>
      </c>
      <c r="AU216" s="197" t="s">
        <v>87</v>
      </c>
      <c r="AY216" s="17" t="s">
        <v>138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85</v>
      </c>
      <c r="BK216" s="198">
        <f>ROUND(I216*H216,2)</f>
        <v>0</v>
      </c>
      <c r="BL216" s="17" t="s">
        <v>143</v>
      </c>
      <c r="BM216" s="197" t="s">
        <v>330</v>
      </c>
    </row>
    <row r="217" spans="1:65" s="13" customFormat="1" ht="11.25">
      <c r="B217" s="201"/>
      <c r="C217" s="202"/>
      <c r="D217" s="203" t="s">
        <v>152</v>
      </c>
      <c r="E217" s="202"/>
      <c r="F217" s="205" t="s">
        <v>331</v>
      </c>
      <c r="G217" s="202"/>
      <c r="H217" s="206">
        <v>139.81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152</v>
      </c>
      <c r="AU217" s="212" t="s">
        <v>87</v>
      </c>
      <c r="AV217" s="13" t="s">
        <v>87</v>
      </c>
      <c r="AW217" s="13" t="s">
        <v>4</v>
      </c>
      <c r="AX217" s="13" t="s">
        <v>85</v>
      </c>
      <c r="AY217" s="212" t="s">
        <v>138</v>
      </c>
    </row>
    <row r="218" spans="1:65" s="12" customFormat="1" ht="22.9" customHeight="1">
      <c r="B218" s="171"/>
      <c r="C218" s="172"/>
      <c r="D218" s="173" t="s">
        <v>76</v>
      </c>
      <c r="E218" s="199" t="s">
        <v>170</v>
      </c>
      <c r="F218" s="199" t="s">
        <v>332</v>
      </c>
      <c r="G218" s="172"/>
      <c r="H218" s="172"/>
      <c r="I218" s="175"/>
      <c r="J218" s="200">
        <f>BK218</f>
        <v>0</v>
      </c>
      <c r="K218" s="172"/>
      <c r="L218" s="177"/>
      <c r="M218" s="178"/>
      <c r="N218" s="179"/>
      <c r="O218" s="179"/>
      <c r="P218" s="180">
        <f>SUM(P219:P320)</f>
        <v>0</v>
      </c>
      <c r="Q218" s="179"/>
      <c r="R218" s="180">
        <f>SUM(R219:R320)</f>
        <v>176.3711964799999</v>
      </c>
      <c r="S218" s="179"/>
      <c r="T218" s="181">
        <f>SUM(T219:T320)</f>
        <v>0</v>
      </c>
      <c r="AR218" s="182" t="s">
        <v>85</v>
      </c>
      <c r="AT218" s="183" t="s">
        <v>76</v>
      </c>
      <c r="AU218" s="183" t="s">
        <v>85</v>
      </c>
      <c r="AY218" s="182" t="s">
        <v>138</v>
      </c>
      <c r="BK218" s="184">
        <f>SUM(BK219:BK320)</f>
        <v>0</v>
      </c>
    </row>
    <row r="219" spans="1:65" s="2" customFormat="1" ht="21.75" customHeight="1">
      <c r="A219" s="34"/>
      <c r="B219" s="35"/>
      <c r="C219" s="185" t="s">
        <v>333</v>
      </c>
      <c r="D219" s="185" t="s">
        <v>139</v>
      </c>
      <c r="E219" s="186" t="s">
        <v>334</v>
      </c>
      <c r="F219" s="187" t="s">
        <v>335</v>
      </c>
      <c r="G219" s="188" t="s">
        <v>157</v>
      </c>
      <c r="H219" s="189">
        <v>69.3</v>
      </c>
      <c r="I219" s="190"/>
      <c r="J219" s="191">
        <f>ROUND(I219*H219,2)</f>
        <v>0</v>
      </c>
      <c r="K219" s="192"/>
      <c r="L219" s="39"/>
      <c r="M219" s="193" t="s">
        <v>1</v>
      </c>
      <c r="N219" s="194" t="s">
        <v>42</v>
      </c>
      <c r="O219" s="71"/>
      <c r="P219" s="195">
        <f>O219*H219</f>
        <v>0</v>
      </c>
      <c r="Q219" s="195">
        <v>1.0659999999999999E-2</v>
      </c>
      <c r="R219" s="195">
        <f>Q219*H219</f>
        <v>0.73873799999999989</v>
      </c>
      <c r="S219" s="195">
        <v>0</v>
      </c>
      <c r="T219" s="19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143</v>
      </c>
      <c r="AT219" s="197" t="s">
        <v>139</v>
      </c>
      <c r="AU219" s="197" t="s">
        <v>87</v>
      </c>
      <c r="AY219" s="17" t="s">
        <v>138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7" t="s">
        <v>85</v>
      </c>
      <c r="BK219" s="198">
        <f>ROUND(I219*H219,2)</f>
        <v>0</v>
      </c>
      <c r="BL219" s="17" t="s">
        <v>143</v>
      </c>
      <c r="BM219" s="197" t="s">
        <v>336</v>
      </c>
    </row>
    <row r="220" spans="1:65" s="2" customFormat="1" ht="21.75" customHeight="1">
      <c r="A220" s="34"/>
      <c r="B220" s="35"/>
      <c r="C220" s="185" t="s">
        <v>337</v>
      </c>
      <c r="D220" s="185" t="s">
        <v>139</v>
      </c>
      <c r="E220" s="186" t="s">
        <v>338</v>
      </c>
      <c r="F220" s="187" t="s">
        <v>339</v>
      </c>
      <c r="G220" s="188" t="s">
        <v>150</v>
      </c>
      <c r="H220" s="189">
        <v>3.6160000000000001</v>
      </c>
      <c r="I220" s="190"/>
      <c r="J220" s="191">
        <f>ROUND(I220*H220,2)</f>
        <v>0</v>
      </c>
      <c r="K220" s="192"/>
      <c r="L220" s="39"/>
      <c r="M220" s="193" t="s">
        <v>1</v>
      </c>
      <c r="N220" s="194" t="s">
        <v>42</v>
      </c>
      <c r="O220" s="71"/>
      <c r="P220" s="195">
        <f>O220*H220</f>
        <v>0</v>
      </c>
      <c r="Q220" s="195">
        <v>2.45329</v>
      </c>
      <c r="R220" s="195">
        <f>Q220*H220</f>
        <v>8.8710966399999993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143</v>
      </c>
      <c r="AT220" s="197" t="s">
        <v>139</v>
      </c>
      <c r="AU220" s="197" t="s">
        <v>87</v>
      </c>
      <c r="AY220" s="17" t="s">
        <v>138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85</v>
      </c>
      <c r="BK220" s="198">
        <f>ROUND(I220*H220,2)</f>
        <v>0</v>
      </c>
      <c r="BL220" s="17" t="s">
        <v>143</v>
      </c>
      <c r="BM220" s="197" t="s">
        <v>340</v>
      </c>
    </row>
    <row r="221" spans="1:65" s="13" customFormat="1" ht="11.25">
      <c r="B221" s="201"/>
      <c r="C221" s="202"/>
      <c r="D221" s="203" t="s">
        <v>152</v>
      </c>
      <c r="E221" s="204" t="s">
        <v>1</v>
      </c>
      <c r="F221" s="205" t="s">
        <v>341</v>
      </c>
      <c r="G221" s="202"/>
      <c r="H221" s="206">
        <v>3.6160000000000001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152</v>
      </c>
      <c r="AU221" s="212" t="s">
        <v>87</v>
      </c>
      <c r="AV221" s="13" t="s">
        <v>87</v>
      </c>
      <c r="AW221" s="13" t="s">
        <v>34</v>
      </c>
      <c r="AX221" s="13" t="s">
        <v>85</v>
      </c>
      <c r="AY221" s="212" t="s">
        <v>138</v>
      </c>
    </row>
    <row r="222" spans="1:65" s="2" customFormat="1" ht="21.75" customHeight="1">
      <c r="A222" s="34"/>
      <c r="B222" s="35"/>
      <c r="C222" s="185" t="s">
        <v>342</v>
      </c>
      <c r="D222" s="185" t="s">
        <v>139</v>
      </c>
      <c r="E222" s="186" t="s">
        <v>343</v>
      </c>
      <c r="F222" s="187" t="s">
        <v>344</v>
      </c>
      <c r="G222" s="188" t="s">
        <v>150</v>
      </c>
      <c r="H222" s="189">
        <v>4.5199999999999996</v>
      </c>
      <c r="I222" s="190"/>
      <c r="J222" s="191">
        <f>ROUND(I222*H222,2)</f>
        <v>0</v>
      </c>
      <c r="K222" s="192"/>
      <c r="L222" s="39"/>
      <c r="M222" s="193" t="s">
        <v>1</v>
      </c>
      <c r="N222" s="194" t="s">
        <v>42</v>
      </c>
      <c r="O222" s="71"/>
      <c r="P222" s="195">
        <f>O222*H222</f>
        <v>0</v>
      </c>
      <c r="Q222" s="195">
        <v>2.45329</v>
      </c>
      <c r="R222" s="195">
        <f>Q222*H222</f>
        <v>11.088870799999999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143</v>
      </c>
      <c r="AT222" s="197" t="s">
        <v>139</v>
      </c>
      <c r="AU222" s="197" t="s">
        <v>87</v>
      </c>
      <c r="AY222" s="17" t="s">
        <v>138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7" t="s">
        <v>85</v>
      </c>
      <c r="BK222" s="198">
        <f>ROUND(I222*H222,2)</f>
        <v>0</v>
      </c>
      <c r="BL222" s="17" t="s">
        <v>143</v>
      </c>
      <c r="BM222" s="197" t="s">
        <v>345</v>
      </c>
    </row>
    <row r="223" spans="1:65" s="13" customFormat="1" ht="11.25">
      <c r="B223" s="201"/>
      <c r="C223" s="202"/>
      <c r="D223" s="203" t="s">
        <v>152</v>
      </c>
      <c r="E223" s="204" t="s">
        <v>1</v>
      </c>
      <c r="F223" s="205" t="s">
        <v>346</v>
      </c>
      <c r="G223" s="202"/>
      <c r="H223" s="206">
        <v>4.5199999999999996</v>
      </c>
      <c r="I223" s="207"/>
      <c r="J223" s="202"/>
      <c r="K223" s="202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152</v>
      </c>
      <c r="AU223" s="212" t="s">
        <v>87</v>
      </c>
      <c r="AV223" s="13" t="s">
        <v>87</v>
      </c>
      <c r="AW223" s="13" t="s">
        <v>34</v>
      </c>
      <c r="AX223" s="13" t="s">
        <v>85</v>
      </c>
      <c r="AY223" s="212" t="s">
        <v>138</v>
      </c>
    </row>
    <row r="224" spans="1:65" s="2" customFormat="1" ht="21.75" customHeight="1">
      <c r="A224" s="34"/>
      <c r="B224" s="35"/>
      <c r="C224" s="185" t="s">
        <v>347</v>
      </c>
      <c r="D224" s="185" t="s">
        <v>139</v>
      </c>
      <c r="E224" s="186" t="s">
        <v>348</v>
      </c>
      <c r="F224" s="187" t="s">
        <v>349</v>
      </c>
      <c r="G224" s="188" t="s">
        <v>150</v>
      </c>
      <c r="H224" s="189">
        <v>4.5199999999999996</v>
      </c>
      <c r="I224" s="190"/>
      <c r="J224" s="191">
        <f>ROUND(I224*H224,2)</f>
        <v>0</v>
      </c>
      <c r="K224" s="192"/>
      <c r="L224" s="39"/>
      <c r="M224" s="193" t="s">
        <v>1</v>
      </c>
      <c r="N224" s="194" t="s">
        <v>42</v>
      </c>
      <c r="O224" s="71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143</v>
      </c>
      <c r="AT224" s="197" t="s">
        <v>139</v>
      </c>
      <c r="AU224" s="197" t="s">
        <v>87</v>
      </c>
      <c r="AY224" s="17" t="s">
        <v>138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7" t="s">
        <v>85</v>
      </c>
      <c r="BK224" s="198">
        <f>ROUND(I224*H224,2)</f>
        <v>0</v>
      </c>
      <c r="BL224" s="17" t="s">
        <v>143</v>
      </c>
      <c r="BM224" s="197" t="s">
        <v>350</v>
      </c>
    </row>
    <row r="225" spans="1:65" s="2" customFormat="1" ht="16.5" customHeight="1">
      <c r="A225" s="34"/>
      <c r="B225" s="35"/>
      <c r="C225" s="185" t="s">
        <v>351</v>
      </c>
      <c r="D225" s="185" t="s">
        <v>139</v>
      </c>
      <c r="E225" s="186" t="s">
        <v>352</v>
      </c>
      <c r="F225" s="187" t="s">
        <v>353</v>
      </c>
      <c r="G225" s="188" t="s">
        <v>207</v>
      </c>
      <c r="H225" s="189">
        <v>0.158</v>
      </c>
      <c r="I225" s="190"/>
      <c r="J225" s="191">
        <f>ROUND(I225*H225,2)</f>
        <v>0</v>
      </c>
      <c r="K225" s="192"/>
      <c r="L225" s="39"/>
      <c r="M225" s="193" t="s">
        <v>1</v>
      </c>
      <c r="N225" s="194" t="s">
        <v>42</v>
      </c>
      <c r="O225" s="71"/>
      <c r="P225" s="195">
        <f>O225*H225</f>
        <v>0</v>
      </c>
      <c r="Q225" s="195">
        <v>1.06277</v>
      </c>
      <c r="R225" s="195">
        <f>Q225*H225</f>
        <v>0.16791766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143</v>
      </c>
      <c r="AT225" s="197" t="s">
        <v>139</v>
      </c>
      <c r="AU225" s="197" t="s">
        <v>87</v>
      </c>
      <c r="AY225" s="17" t="s">
        <v>138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7" t="s">
        <v>85</v>
      </c>
      <c r="BK225" s="198">
        <f>ROUND(I225*H225,2)</f>
        <v>0</v>
      </c>
      <c r="BL225" s="17" t="s">
        <v>143</v>
      </c>
      <c r="BM225" s="197" t="s">
        <v>354</v>
      </c>
    </row>
    <row r="226" spans="1:65" s="2" customFormat="1" ht="19.5">
      <c r="A226" s="34"/>
      <c r="B226" s="35"/>
      <c r="C226" s="36"/>
      <c r="D226" s="203" t="s">
        <v>174</v>
      </c>
      <c r="E226" s="36"/>
      <c r="F226" s="213" t="s">
        <v>355</v>
      </c>
      <c r="G226" s="36"/>
      <c r="H226" s="36"/>
      <c r="I226" s="214"/>
      <c r="J226" s="36"/>
      <c r="K226" s="36"/>
      <c r="L226" s="39"/>
      <c r="M226" s="215"/>
      <c r="N226" s="216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174</v>
      </c>
      <c r="AU226" s="17" t="s">
        <v>87</v>
      </c>
    </row>
    <row r="227" spans="1:65" s="13" customFormat="1" ht="11.25">
      <c r="B227" s="201"/>
      <c r="C227" s="202"/>
      <c r="D227" s="203" t="s">
        <v>152</v>
      </c>
      <c r="E227" s="204" t="s">
        <v>1</v>
      </c>
      <c r="F227" s="205" t="s">
        <v>356</v>
      </c>
      <c r="G227" s="202"/>
      <c r="H227" s="206">
        <v>0.158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152</v>
      </c>
      <c r="AU227" s="212" t="s">
        <v>87</v>
      </c>
      <c r="AV227" s="13" t="s">
        <v>87</v>
      </c>
      <c r="AW227" s="13" t="s">
        <v>34</v>
      </c>
      <c r="AX227" s="13" t="s">
        <v>85</v>
      </c>
      <c r="AY227" s="212" t="s">
        <v>138</v>
      </c>
    </row>
    <row r="228" spans="1:65" s="2" customFormat="1" ht="21.75" customHeight="1">
      <c r="A228" s="34"/>
      <c r="B228" s="35"/>
      <c r="C228" s="185" t="s">
        <v>357</v>
      </c>
      <c r="D228" s="185" t="s">
        <v>139</v>
      </c>
      <c r="E228" s="186" t="s">
        <v>358</v>
      </c>
      <c r="F228" s="187" t="s">
        <v>359</v>
      </c>
      <c r="G228" s="188" t="s">
        <v>157</v>
      </c>
      <c r="H228" s="189">
        <v>45.2</v>
      </c>
      <c r="I228" s="190"/>
      <c r="J228" s="191">
        <f>ROUND(I228*H228,2)</f>
        <v>0</v>
      </c>
      <c r="K228" s="192"/>
      <c r="L228" s="39"/>
      <c r="M228" s="193" t="s">
        <v>1</v>
      </c>
      <c r="N228" s="194" t="s">
        <v>42</v>
      </c>
      <c r="O228" s="71"/>
      <c r="P228" s="195">
        <f>O228*H228</f>
        <v>0</v>
      </c>
      <c r="Q228" s="195">
        <v>6.0000000000000002E-5</v>
      </c>
      <c r="R228" s="195">
        <f>Q228*H228</f>
        <v>2.7120000000000004E-3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143</v>
      </c>
      <c r="AT228" s="197" t="s">
        <v>139</v>
      </c>
      <c r="AU228" s="197" t="s">
        <v>87</v>
      </c>
      <c r="AY228" s="17" t="s">
        <v>138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85</v>
      </c>
      <c r="BK228" s="198">
        <f>ROUND(I228*H228,2)</f>
        <v>0</v>
      </c>
      <c r="BL228" s="17" t="s">
        <v>143</v>
      </c>
      <c r="BM228" s="197" t="s">
        <v>360</v>
      </c>
    </row>
    <row r="229" spans="1:65" s="13" customFormat="1" ht="11.25">
      <c r="B229" s="201"/>
      <c r="C229" s="202"/>
      <c r="D229" s="203" t="s">
        <v>152</v>
      </c>
      <c r="E229" s="204" t="s">
        <v>1</v>
      </c>
      <c r="F229" s="205" t="s">
        <v>361</v>
      </c>
      <c r="G229" s="202"/>
      <c r="H229" s="206">
        <v>45.2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152</v>
      </c>
      <c r="AU229" s="212" t="s">
        <v>87</v>
      </c>
      <c r="AV229" s="13" t="s">
        <v>87</v>
      </c>
      <c r="AW229" s="13" t="s">
        <v>34</v>
      </c>
      <c r="AX229" s="13" t="s">
        <v>85</v>
      </c>
      <c r="AY229" s="212" t="s">
        <v>138</v>
      </c>
    </row>
    <row r="230" spans="1:65" s="2" customFormat="1" ht="21.75" customHeight="1">
      <c r="A230" s="34"/>
      <c r="B230" s="35"/>
      <c r="C230" s="185" t="s">
        <v>362</v>
      </c>
      <c r="D230" s="185" t="s">
        <v>139</v>
      </c>
      <c r="E230" s="186" t="s">
        <v>363</v>
      </c>
      <c r="F230" s="187" t="s">
        <v>364</v>
      </c>
      <c r="G230" s="188" t="s">
        <v>157</v>
      </c>
      <c r="H230" s="189">
        <v>45.2</v>
      </c>
      <c r="I230" s="190"/>
      <c r="J230" s="191">
        <f>ROUND(I230*H230,2)</f>
        <v>0</v>
      </c>
      <c r="K230" s="192"/>
      <c r="L230" s="39"/>
      <c r="M230" s="193" t="s">
        <v>1</v>
      </c>
      <c r="N230" s="194" t="s">
        <v>42</v>
      </c>
      <c r="O230" s="71"/>
      <c r="P230" s="195">
        <f>O230*H230</f>
        <v>0</v>
      </c>
      <c r="Q230" s="195">
        <v>8.0000000000000007E-5</v>
      </c>
      <c r="R230" s="195">
        <f>Q230*H230</f>
        <v>3.6160000000000007E-3</v>
      </c>
      <c r="S230" s="195">
        <v>0</v>
      </c>
      <c r="T230" s="19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143</v>
      </c>
      <c r="AT230" s="197" t="s">
        <v>139</v>
      </c>
      <c r="AU230" s="197" t="s">
        <v>87</v>
      </c>
      <c r="AY230" s="17" t="s">
        <v>138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7" t="s">
        <v>85</v>
      </c>
      <c r="BK230" s="198">
        <f>ROUND(I230*H230,2)</f>
        <v>0</v>
      </c>
      <c r="BL230" s="17" t="s">
        <v>143</v>
      </c>
      <c r="BM230" s="197" t="s">
        <v>365</v>
      </c>
    </row>
    <row r="231" spans="1:65" s="2" customFormat="1" ht="21.75" customHeight="1">
      <c r="A231" s="34"/>
      <c r="B231" s="35"/>
      <c r="C231" s="185" t="s">
        <v>366</v>
      </c>
      <c r="D231" s="185" t="s">
        <v>139</v>
      </c>
      <c r="E231" s="186" t="s">
        <v>367</v>
      </c>
      <c r="F231" s="187" t="s">
        <v>368</v>
      </c>
      <c r="G231" s="188" t="s">
        <v>157</v>
      </c>
      <c r="H231" s="189">
        <v>6</v>
      </c>
      <c r="I231" s="190"/>
      <c r="J231" s="191">
        <f>ROUND(I231*H231,2)</f>
        <v>0</v>
      </c>
      <c r="K231" s="192"/>
      <c r="L231" s="39"/>
      <c r="M231" s="193" t="s">
        <v>1</v>
      </c>
      <c r="N231" s="194" t="s">
        <v>42</v>
      </c>
      <c r="O231" s="71"/>
      <c r="P231" s="195">
        <f>O231*H231</f>
        <v>0</v>
      </c>
      <c r="Q231" s="195">
        <v>2.5699999999999998E-3</v>
      </c>
      <c r="R231" s="195">
        <f>Q231*H231</f>
        <v>1.542E-2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143</v>
      </c>
      <c r="AT231" s="197" t="s">
        <v>139</v>
      </c>
      <c r="AU231" s="197" t="s">
        <v>87</v>
      </c>
      <c r="AY231" s="17" t="s">
        <v>138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7" t="s">
        <v>85</v>
      </c>
      <c r="BK231" s="198">
        <f>ROUND(I231*H231,2)</f>
        <v>0</v>
      </c>
      <c r="BL231" s="17" t="s">
        <v>143</v>
      </c>
      <c r="BM231" s="197" t="s">
        <v>369</v>
      </c>
    </row>
    <row r="232" spans="1:65" s="2" customFormat="1" ht="21.75" customHeight="1">
      <c r="A232" s="34"/>
      <c r="B232" s="35"/>
      <c r="C232" s="185" t="s">
        <v>370</v>
      </c>
      <c r="D232" s="185" t="s">
        <v>139</v>
      </c>
      <c r="E232" s="186" t="s">
        <v>371</v>
      </c>
      <c r="F232" s="187" t="s">
        <v>372</v>
      </c>
      <c r="G232" s="188" t="s">
        <v>157</v>
      </c>
      <c r="H232" s="189">
        <v>6</v>
      </c>
      <c r="I232" s="190"/>
      <c r="J232" s="191">
        <f>ROUND(I232*H232,2)</f>
        <v>0</v>
      </c>
      <c r="K232" s="192"/>
      <c r="L232" s="39"/>
      <c r="M232" s="193" t="s">
        <v>1</v>
      </c>
      <c r="N232" s="194" t="s">
        <v>42</v>
      </c>
      <c r="O232" s="71"/>
      <c r="P232" s="195">
        <f>O232*H232</f>
        <v>0</v>
      </c>
      <c r="Q232" s="195">
        <v>9.7000000000000005E-4</v>
      </c>
      <c r="R232" s="195">
        <f>Q232*H232</f>
        <v>5.8200000000000005E-3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143</v>
      </c>
      <c r="AT232" s="197" t="s">
        <v>139</v>
      </c>
      <c r="AU232" s="197" t="s">
        <v>87</v>
      </c>
      <c r="AY232" s="17" t="s">
        <v>138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85</v>
      </c>
      <c r="BK232" s="198">
        <f>ROUND(I232*H232,2)</f>
        <v>0</v>
      </c>
      <c r="BL232" s="17" t="s">
        <v>143</v>
      </c>
      <c r="BM232" s="197" t="s">
        <v>373</v>
      </c>
    </row>
    <row r="233" spans="1:65" s="2" customFormat="1" ht="21.75" customHeight="1">
      <c r="A233" s="34"/>
      <c r="B233" s="35"/>
      <c r="C233" s="185" t="s">
        <v>374</v>
      </c>
      <c r="D233" s="185" t="s">
        <v>139</v>
      </c>
      <c r="E233" s="186" t="s">
        <v>375</v>
      </c>
      <c r="F233" s="187" t="s">
        <v>376</v>
      </c>
      <c r="G233" s="188" t="s">
        <v>162</v>
      </c>
      <c r="H233" s="189">
        <v>313.77999999999997</v>
      </c>
      <c r="I233" s="190"/>
      <c r="J233" s="191">
        <f>ROUND(I233*H233,2)</f>
        <v>0</v>
      </c>
      <c r="K233" s="192"/>
      <c r="L233" s="39"/>
      <c r="M233" s="193" t="s">
        <v>1</v>
      </c>
      <c r="N233" s="194" t="s">
        <v>42</v>
      </c>
      <c r="O233" s="71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143</v>
      </c>
      <c r="AT233" s="197" t="s">
        <v>139</v>
      </c>
      <c r="AU233" s="197" t="s">
        <v>87</v>
      </c>
      <c r="AY233" s="17" t="s">
        <v>138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7" t="s">
        <v>85</v>
      </c>
      <c r="BK233" s="198">
        <f>ROUND(I233*H233,2)</f>
        <v>0</v>
      </c>
      <c r="BL233" s="17" t="s">
        <v>143</v>
      </c>
      <c r="BM233" s="197" t="s">
        <v>377</v>
      </c>
    </row>
    <row r="234" spans="1:65" s="13" customFormat="1" ht="22.5">
      <c r="B234" s="201"/>
      <c r="C234" s="202"/>
      <c r="D234" s="203" t="s">
        <v>152</v>
      </c>
      <c r="E234" s="204" t="s">
        <v>1</v>
      </c>
      <c r="F234" s="205" t="s">
        <v>378</v>
      </c>
      <c r="G234" s="202"/>
      <c r="H234" s="206">
        <v>134.72999999999999</v>
      </c>
      <c r="I234" s="207"/>
      <c r="J234" s="202"/>
      <c r="K234" s="202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152</v>
      </c>
      <c r="AU234" s="212" t="s">
        <v>87</v>
      </c>
      <c r="AV234" s="13" t="s">
        <v>87</v>
      </c>
      <c r="AW234" s="13" t="s">
        <v>34</v>
      </c>
      <c r="AX234" s="13" t="s">
        <v>77</v>
      </c>
      <c r="AY234" s="212" t="s">
        <v>138</v>
      </c>
    </row>
    <row r="235" spans="1:65" s="13" customFormat="1" ht="11.25">
      <c r="B235" s="201"/>
      <c r="C235" s="202"/>
      <c r="D235" s="203" t="s">
        <v>152</v>
      </c>
      <c r="E235" s="204" t="s">
        <v>1</v>
      </c>
      <c r="F235" s="205" t="s">
        <v>379</v>
      </c>
      <c r="G235" s="202"/>
      <c r="H235" s="206">
        <v>12.77</v>
      </c>
      <c r="I235" s="207"/>
      <c r="J235" s="202"/>
      <c r="K235" s="202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152</v>
      </c>
      <c r="AU235" s="212" t="s">
        <v>87</v>
      </c>
      <c r="AV235" s="13" t="s">
        <v>87</v>
      </c>
      <c r="AW235" s="13" t="s">
        <v>34</v>
      </c>
      <c r="AX235" s="13" t="s">
        <v>77</v>
      </c>
      <c r="AY235" s="212" t="s">
        <v>138</v>
      </c>
    </row>
    <row r="236" spans="1:65" s="13" customFormat="1" ht="22.5">
      <c r="B236" s="201"/>
      <c r="C236" s="202"/>
      <c r="D236" s="203" t="s">
        <v>152</v>
      </c>
      <c r="E236" s="204" t="s">
        <v>1</v>
      </c>
      <c r="F236" s="205" t="s">
        <v>380</v>
      </c>
      <c r="G236" s="202"/>
      <c r="H236" s="206">
        <v>10.38</v>
      </c>
      <c r="I236" s="207"/>
      <c r="J236" s="202"/>
      <c r="K236" s="202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152</v>
      </c>
      <c r="AU236" s="212" t="s">
        <v>87</v>
      </c>
      <c r="AV236" s="13" t="s">
        <v>87</v>
      </c>
      <c r="AW236" s="13" t="s">
        <v>34</v>
      </c>
      <c r="AX236" s="13" t="s">
        <v>77</v>
      </c>
      <c r="AY236" s="212" t="s">
        <v>138</v>
      </c>
    </row>
    <row r="237" spans="1:65" s="15" customFormat="1" ht="11.25">
      <c r="B237" s="239"/>
      <c r="C237" s="240"/>
      <c r="D237" s="203" t="s">
        <v>152</v>
      </c>
      <c r="E237" s="241" t="s">
        <v>1</v>
      </c>
      <c r="F237" s="242" t="s">
        <v>381</v>
      </c>
      <c r="G237" s="240"/>
      <c r="H237" s="243">
        <v>157.88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AT237" s="249" t="s">
        <v>152</v>
      </c>
      <c r="AU237" s="249" t="s">
        <v>87</v>
      </c>
      <c r="AV237" s="15" t="s">
        <v>154</v>
      </c>
      <c r="AW237" s="15" t="s">
        <v>34</v>
      </c>
      <c r="AX237" s="15" t="s">
        <v>77</v>
      </c>
      <c r="AY237" s="249" t="s">
        <v>138</v>
      </c>
    </row>
    <row r="238" spans="1:65" s="13" customFormat="1" ht="11.25">
      <c r="B238" s="201"/>
      <c r="C238" s="202"/>
      <c r="D238" s="203" t="s">
        <v>152</v>
      </c>
      <c r="E238" s="204" t="s">
        <v>1</v>
      </c>
      <c r="F238" s="205" t="s">
        <v>382</v>
      </c>
      <c r="G238" s="202"/>
      <c r="H238" s="206">
        <v>5.16</v>
      </c>
      <c r="I238" s="207"/>
      <c r="J238" s="202"/>
      <c r="K238" s="202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152</v>
      </c>
      <c r="AU238" s="212" t="s">
        <v>87</v>
      </c>
      <c r="AV238" s="13" t="s">
        <v>87</v>
      </c>
      <c r="AW238" s="13" t="s">
        <v>34</v>
      </c>
      <c r="AX238" s="13" t="s">
        <v>77</v>
      </c>
      <c r="AY238" s="212" t="s">
        <v>138</v>
      </c>
    </row>
    <row r="239" spans="1:65" s="13" customFormat="1" ht="11.25">
      <c r="B239" s="201"/>
      <c r="C239" s="202"/>
      <c r="D239" s="203" t="s">
        <v>152</v>
      </c>
      <c r="E239" s="204" t="s">
        <v>1</v>
      </c>
      <c r="F239" s="205" t="s">
        <v>383</v>
      </c>
      <c r="G239" s="202"/>
      <c r="H239" s="206">
        <v>1.8</v>
      </c>
      <c r="I239" s="207"/>
      <c r="J239" s="202"/>
      <c r="K239" s="202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152</v>
      </c>
      <c r="AU239" s="212" t="s">
        <v>87</v>
      </c>
      <c r="AV239" s="13" t="s">
        <v>87</v>
      </c>
      <c r="AW239" s="13" t="s">
        <v>34</v>
      </c>
      <c r="AX239" s="13" t="s">
        <v>77</v>
      </c>
      <c r="AY239" s="212" t="s">
        <v>138</v>
      </c>
    </row>
    <row r="240" spans="1:65" s="15" customFormat="1" ht="11.25">
      <c r="B240" s="239"/>
      <c r="C240" s="240"/>
      <c r="D240" s="203" t="s">
        <v>152</v>
      </c>
      <c r="E240" s="241" t="s">
        <v>1</v>
      </c>
      <c r="F240" s="242" t="s">
        <v>384</v>
      </c>
      <c r="G240" s="240"/>
      <c r="H240" s="243">
        <v>6.96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AT240" s="249" t="s">
        <v>152</v>
      </c>
      <c r="AU240" s="249" t="s">
        <v>87</v>
      </c>
      <c r="AV240" s="15" t="s">
        <v>154</v>
      </c>
      <c r="AW240" s="15" t="s">
        <v>34</v>
      </c>
      <c r="AX240" s="15" t="s">
        <v>77</v>
      </c>
      <c r="AY240" s="249" t="s">
        <v>138</v>
      </c>
    </row>
    <row r="241" spans="1:65" s="13" customFormat="1" ht="11.25">
      <c r="B241" s="201"/>
      <c r="C241" s="202"/>
      <c r="D241" s="203" t="s">
        <v>152</v>
      </c>
      <c r="E241" s="204" t="s">
        <v>1</v>
      </c>
      <c r="F241" s="205" t="s">
        <v>385</v>
      </c>
      <c r="G241" s="202"/>
      <c r="H241" s="206">
        <v>18.899999999999999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152</v>
      </c>
      <c r="AU241" s="212" t="s">
        <v>87</v>
      </c>
      <c r="AV241" s="13" t="s">
        <v>87</v>
      </c>
      <c r="AW241" s="13" t="s">
        <v>34</v>
      </c>
      <c r="AX241" s="13" t="s">
        <v>77</v>
      </c>
      <c r="AY241" s="212" t="s">
        <v>138</v>
      </c>
    </row>
    <row r="242" spans="1:65" s="13" customFormat="1" ht="11.25">
      <c r="B242" s="201"/>
      <c r="C242" s="202"/>
      <c r="D242" s="203" t="s">
        <v>152</v>
      </c>
      <c r="E242" s="204" t="s">
        <v>1</v>
      </c>
      <c r="F242" s="205" t="s">
        <v>386</v>
      </c>
      <c r="G242" s="202"/>
      <c r="H242" s="206">
        <v>1.7</v>
      </c>
      <c r="I242" s="207"/>
      <c r="J242" s="202"/>
      <c r="K242" s="202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152</v>
      </c>
      <c r="AU242" s="212" t="s">
        <v>87</v>
      </c>
      <c r="AV242" s="13" t="s">
        <v>87</v>
      </c>
      <c r="AW242" s="13" t="s">
        <v>34</v>
      </c>
      <c r="AX242" s="13" t="s">
        <v>77</v>
      </c>
      <c r="AY242" s="212" t="s">
        <v>138</v>
      </c>
    </row>
    <row r="243" spans="1:65" s="15" customFormat="1" ht="11.25">
      <c r="B243" s="239"/>
      <c r="C243" s="240"/>
      <c r="D243" s="203" t="s">
        <v>152</v>
      </c>
      <c r="E243" s="241" t="s">
        <v>1</v>
      </c>
      <c r="F243" s="242" t="s">
        <v>387</v>
      </c>
      <c r="G243" s="240"/>
      <c r="H243" s="243">
        <v>20.6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AT243" s="249" t="s">
        <v>152</v>
      </c>
      <c r="AU243" s="249" t="s">
        <v>87</v>
      </c>
      <c r="AV243" s="15" t="s">
        <v>154</v>
      </c>
      <c r="AW243" s="15" t="s">
        <v>34</v>
      </c>
      <c r="AX243" s="15" t="s">
        <v>77</v>
      </c>
      <c r="AY243" s="249" t="s">
        <v>138</v>
      </c>
    </row>
    <row r="244" spans="1:65" s="13" customFormat="1" ht="22.5">
      <c r="B244" s="201"/>
      <c r="C244" s="202"/>
      <c r="D244" s="203" t="s">
        <v>152</v>
      </c>
      <c r="E244" s="204" t="s">
        <v>1</v>
      </c>
      <c r="F244" s="205" t="s">
        <v>388</v>
      </c>
      <c r="G244" s="202"/>
      <c r="H244" s="206">
        <v>103.14</v>
      </c>
      <c r="I244" s="207"/>
      <c r="J244" s="202"/>
      <c r="K244" s="202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152</v>
      </c>
      <c r="AU244" s="212" t="s">
        <v>87</v>
      </c>
      <c r="AV244" s="13" t="s">
        <v>87</v>
      </c>
      <c r="AW244" s="13" t="s">
        <v>34</v>
      </c>
      <c r="AX244" s="13" t="s">
        <v>77</v>
      </c>
      <c r="AY244" s="212" t="s">
        <v>138</v>
      </c>
    </row>
    <row r="245" spans="1:65" s="13" customFormat="1" ht="11.25">
      <c r="B245" s="201"/>
      <c r="C245" s="202"/>
      <c r="D245" s="203" t="s">
        <v>152</v>
      </c>
      <c r="E245" s="204" t="s">
        <v>1</v>
      </c>
      <c r="F245" s="205" t="s">
        <v>389</v>
      </c>
      <c r="G245" s="202"/>
      <c r="H245" s="206">
        <v>5.4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152</v>
      </c>
      <c r="AU245" s="212" t="s">
        <v>87</v>
      </c>
      <c r="AV245" s="13" t="s">
        <v>87</v>
      </c>
      <c r="AW245" s="13" t="s">
        <v>34</v>
      </c>
      <c r="AX245" s="13" t="s">
        <v>77</v>
      </c>
      <c r="AY245" s="212" t="s">
        <v>138</v>
      </c>
    </row>
    <row r="246" spans="1:65" s="13" customFormat="1" ht="11.25">
      <c r="B246" s="201"/>
      <c r="C246" s="202"/>
      <c r="D246" s="203" t="s">
        <v>152</v>
      </c>
      <c r="E246" s="204" t="s">
        <v>1</v>
      </c>
      <c r="F246" s="205" t="s">
        <v>390</v>
      </c>
      <c r="G246" s="202"/>
      <c r="H246" s="206">
        <v>10.3</v>
      </c>
      <c r="I246" s="207"/>
      <c r="J246" s="202"/>
      <c r="K246" s="202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152</v>
      </c>
      <c r="AU246" s="212" t="s">
        <v>87</v>
      </c>
      <c r="AV246" s="13" t="s">
        <v>87</v>
      </c>
      <c r="AW246" s="13" t="s">
        <v>34</v>
      </c>
      <c r="AX246" s="13" t="s">
        <v>77</v>
      </c>
      <c r="AY246" s="212" t="s">
        <v>138</v>
      </c>
    </row>
    <row r="247" spans="1:65" s="15" customFormat="1" ht="11.25">
      <c r="B247" s="239"/>
      <c r="C247" s="240"/>
      <c r="D247" s="203" t="s">
        <v>152</v>
      </c>
      <c r="E247" s="241" t="s">
        <v>1</v>
      </c>
      <c r="F247" s="242" t="s">
        <v>391</v>
      </c>
      <c r="G247" s="240"/>
      <c r="H247" s="243">
        <v>118.84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AT247" s="249" t="s">
        <v>152</v>
      </c>
      <c r="AU247" s="249" t="s">
        <v>87</v>
      </c>
      <c r="AV247" s="15" t="s">
        <v>154</v>
      </c>
      <c r="AW247" s="15" t="s">
        <v>34</v>
      </c>
      <c r="AX247" s="15" t="s">
        <v>77</v>
      </c>
      <c r="AY247" s="249" t="s">
        <v>138</v>
      </c>
    </row>
    <row r="248" spans="1:65" s="13" customFormat="1" ht="11.25">
      <c r="B248" s="201"/>
      <c r="C248" s="202"/>
      <c r="D248" s="203" t="s">
        <v>152</v>
      </c>
      <c r="E248" s="204" t="s">
        <v>1</v>
      </c>
      <c r="F248" s="205" t="s">
        <v>392</v>
      </c>
      <c r="G248" s="202"/>
      <c r="H248" s="206">
        <v>8</v>
      </c>
      <c r="I248" s="207"/>
      <c r="J248" s="202"/>
      <c r="K248" s="202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152</v>
      </c>
      <c r="AU248" s="212" t="s">
        <v>87</v>
      </c>
      <c r="AV248" s="13" t="s">
        <v>87</v>
      </c>
      <c r="AW248" s="13" t="s">
        <v>34</v>
      </c>
      <c r="AX248" s="13" t="s">
        <v>77</v>
      </c>
      <c r="AY248" s="212" t="s">
        <v>138</v>
      </c>
    </row>
    <row r="249" spans="1:65" s="13" customFormat="1" ht="11.25">
      <c r="B249" s="201"/>
      <c r="C249" s="202"/>
      <c r="D249" s="203" t="s">
        <v>152</v>
      </c>
      <c r="E249" s="204" t="s">
        <v>1</v>
      </c>
      <c r="F249" s="205" t="s">
        <v>393</v>
      </c>
      <c r="G249" s="202"/>
      <c r="H249" s="206">
        <v>1.5</v>
      </c>
      <c r="I249" s="207"/>
      <c r="J249" s="202"/>
      <c r="K249" s="202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152</v>
      </c>
      <c r="AU249" s="212" t="s">
        <v>87</v>
      </c>
      <c r="AV249" s="13" t="s">
        <v>87</v>
      </c>
      <c r="AW249" s="13" t="s">
        <v>34</v>
      </c>
      <c r="AX249" s="13" t="s">
        <v>77</v>
      </c>
      <c r="AY249" s="212" t="s">
        <v>138</v>
      </c>
    </row>
    <row r="250" spans="1:65" s="15" customFormat="1" ht="11.25">
      <c r="B250" s="239"/>
      <c r="C250" s="240"/>
      <c r="D250" s="203" t="s">
        <v>152</v>
      </c>
      <c r="E250" s="241" t="s">
        <v>1</v>
      </c>
      <c r="F250" s="242" t="s">
        <v>394</v>
      </c>
      <c r="G250" s="240"/>
      <c r="H250" s="243">
        <v>9.5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AT250" s="249" t="s">
        <v>152</v>
      </c>
      <c r="AU250" s="249" t="s">
        <v>87</v>
      </c>
      <c r="AV250" s="15" t="s">
        <v>154</v>
      </c>
      <c r="AW250" s="15" t="s">
        <v>34</v>
      </c>
      <c r="AX250" s="15" t="s">
        <v>77</v>
      </c>
      <c r="AY250" s="249" t="s">
        <v>138</v>
      </c>
    </row>
    <row r="251" spans="1:65" s="14" customFormat="1" ht="11.25">
      <c r="B251" s="228"/>
      <c r="C251" s="229"/>
      <c r="D251" s="203" t="s">
        <v>152</v>
      </c>
      <c r="E251" s="230" t="s">
        <v>1</v>
      </c>
      <c r="F251" s="231" t="s">
        <v>232</v>
      </c>
      <c r="G251" s="229"/>
      <c r="H251" s="232">
        <v>313.77999999999997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152</v>
      </c>
      <c r="AU251" s="238" t="s">
        <v>87</v>
      </c>
      <c r="AV251" s="14" t="s">
        <v>143</v>
      </c>
      <c r="AW251" s="14" t="s">
        <v>34</v>
      </c>
      <c r="AX251" s="14" t="s">
        <v>85</v>
      </c>
      <c r="AY251" s="238" t="s">
        <v>138</v>
      </c>
    </row>
    <row r="252" spans="1:65" s="2" customFormat="1" ht="16.5" customHeight="1">
      <c r="A252" s="34"/>
      <c r="B252" s="35"/>
      <c r="C252" s="185" t="s">
        <v>395</v>
      </c>
      <c r="D252" s="185" t="s">
        <v>139</v>
      </c>
      <c r="E252" s="186" t="s">
        <v>396</v>
      </c>
      <c r="F252" s="187" t="s">
        <v>397</v>
      </c>
      <c r="G252" s="188" t="s">
        <v>162</v>
      </c>
      <c r="H252" s="189">
        <v>2190.62</v>
      </c>
      <c r="I252" s="190"/>
      <c r="J252" s="191">
        <f>ROUND(I252*H252,2)</f>
        <v>0</v>
      </c>
      <c r="K252" s="192"/>
      <c r="L252" s="39"/>
      <c r="M252" s="193" t="s">
        <v>1</v>
      </c>
      <c r="N252" s="194" t="s">
        <v>42</v>
      </c>
      <c r="O252" s="71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143</v>
      </c>
      <c r="AT252" s="197" t="s">
        <v>139</v>
      </c>
      <c r="AU252" s="197" t="s">
        <v>87</v>
      </c>
      <c r="AY252" s="17" t="s">
        <v>138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7" t="s">
        <v>85</v>
      </c>
      <c r="BK252" s="198">
        <f>ROUND(I252*H252,2)</f>
        <v>0</v>
      </c>
      <c r="BL252" s="17" t="s">
        <v>143</v>
      </c>
      <c r="BM252" s="197" t="s">
        <v>398</v>
      </c>
    </row>
    <row r="253" spans="1:65" s="13" customFormat="1" ht="22.5">
      <c r="B253" s="201"/>
      <c r="C253" s="202"/>
      <c r="D253" s="203" t="s">
        <v>152</v>
      </c>
      <c r="E253" s="204" t="s">
        <v>1</v>
      </c>
      <c r="F253" s="205" t="s">
        <v>399</v>
      </c>
      <c r="G253" s="202"/>
      <c r="H253" s="206">
        <v>2190.62</v>
      </c>
      <c r="I253" s="207"/>
      <c r="J253" s="202"/>
      <c r="K253" s="202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152</v>
      </c>
      <c r="AU253" s="212" t="s">
        <v>87</v>
      </c>
      <c r="AV253" s="13" t="s">
        <v>87</v>
      </c>
      <c r="AW253" s="13" t="s">
        <v>34</v>
      </c>
      <c r="AX253" s="13" t="s">
        <v>85</v>
      </c>
      <c r="AY253" s="212" t="s">
        <v>138</v>
      </c>
    </row>
    <row r="254" spans="1:65" s="2" customFormat="1" ht="33" customHeight="1">
      <c r="A254" s="34"/>
      <c r="B254" s="35"/>
      <c r="C254" s="185" t="s">
        <v>400</v>
      </c>
      <c r="D254" s="185" t="s">
        <v>139</v>
      </c>
      <c r="E254" s="186" t="s">
        <v>401</v>
      </c>
      <c r="F254" s="187" t="s">
        <v>402</v>
      </c>
      <c r="G254" s="188" t="s">
        <v>162</v>
      </c>
      <c r="H254" s="189">
        <v>2190.62</v>
      </c>
      <c r="I254" s="190"/>
      <c r="J254" s="191">
        <f>ROUND(I254*H254,2)</f>
        <v>0</v>
      </c>
      <c r="K254" s="192"/>
      <c r="L254" s="39"/>
      <c r="M254" s="193" t="s">
        <v>1</v>
      </c>
      <c r="N254" s="194" t="s">
        <v>42</v>
      </c>
      <c r="O254" s="71"/>
      <c r="P254" s="195">
        <f>O254*H254</f>
        <v>0</v>
      </c>
      <c r="Q254" s="195">
        <v>5.0699999999999999E-3</v>
      </c>
      <c r="R254" s="195">
        <f>Q254*H254</f>
        <v>11.1064434</v>
      </c>
      <c r="S254" s="195">
        <v>0</v>
      </c>
      <c r="T254" s="19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143</v>
      </c>
      <c r="AT254" s="197" t="s">
        <v>139</v>
      </c>
      <c r="AU254" s="197" t="s">
        <v>87</v>
      </c>
      <c r="AY254" s="17" t="s">
        <v>138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7" t="s">
        <v>85</v>
      </c>
      <c r="BK254" s="198">
        <f>ROUND(I254*H254,2)</f>
        <v>0</v>
      </c>
      <c r="BL254" s="17" t="s">
        <v>143</v>
      </c>
      <c r="BM254" s="197" t="s">
        <v>403</v>
      </c>
    </row>
    <row r="255" spans="1:65" s="2" customFormat="1" ht="21.75" customHeight="1">
      <c r="A255" s="34"/>
      <c r="B255" s="35"/>
      <c r="C255" s="185" t="s">
        <v>404</v>
      </c>
      <c r="D255" s="185" t="s">
        <v>139</v>
      </c>
      <c r="E255" s="186" t="s">
        <v>405</v>
      </c>
      <c r="F255" s="187" t="s">
        <v>406</v>
      </c>
      <c r="G255" s="188" t="s">
        <v>162</v>
      </c>
      <c r="H255" s="189">
        <v>2006.72</v>
      </c>
      <c r="I255" s="190"/>
      <c r="J255" s="191">
        <f>ROUND(I255*H255,2)</f>
        <v>0</v>
      </c>
      <c r="K255" s="192"/>
      <c r="L255" s="39"/>
      <c r="M255" s="193" t="s">
        <v>1</v>
      </c>
      <c r="N255" s="194" t="s">
        <v>42</v>
      </c>
      <c r="O255" s="71"/>
      <c r="P255" s="195">
        <f>O255*H255</f>
        <v>0</v>
      </c>
      <c r="Q255" s="195">
        <v>1.899E-2</v>
      </c>
      <c r="R255" s="195">
        <f>Q255*H255</f>
        <v>38.107612799999998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143</v>
      </c>
      <c r="AT255" s="197" t="s">
        <v>139</v>
      </c>
      <c r="AU255" s="197" t="s">
        <v>87</v>
      </c>
      <c r="AY255" s="17" t="s">
        <v>138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7" t="s">
        <v>85</v>
      </c>
      <c r="BK255" s="198">
        <f>ROUND(I255*H255,2)</f>
        <v>0</v>
      </c>
      <c r="BL255" s="17" t="s">
        <v>143</v>
      </c>
      <c r="BM255" s="197" t="s">
        <v>407</v>
      </c>
    </row>
    <row r="256" spans="1:65" s="13" customFormat="1" ht="11.25">
      <c r="B256" s="201"/>
      <c r="C256" s="202"/>
      <c r="D256" s="203" t="s">
        <v>152</v>
      </c>
      <c r="E256" s="204" t="s">
        <v>1</v>
      </c>
      <c r="F256" s="205" t="s">
        <v>408</v>
      </c>
      <c r="G256" s="202"/>
      <c r="H256" s="206">
        <v>2006.72</v>
      </c>
      <c r="I256" s="207"/>
      <c r="J256" s="202"/>
      <c r="K256" s="202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152</v>
      </c>
      <c r="AU256" s="212" t="s">
        <v>87</v>
      </c>
      <c r="AV256" s="13" t="s">
        <v>87</v>
      </c>
      <c r="AW256" s="13" t="s">
        <v>34</v>
      </c>
      <c r="AX256" s="13" t="s">
        <v>85</v>
      </c>
      <c r="AY256" s="212" t="s">
        <v>138</v>
      </c>
    </row>
    <row r="257" spans="1:65" s="2" customFormat="1" ht="21.75" customHeight="1">
      <c r="A257" s="34"/>
      <c r="B257" s="35"/>
      <c r="C257" s="185" t="s">
        <v>409</v>
      </c>
      <c r="D257" s="185" t="s">
        <v>139</v>
      </c>
      <c r="E257" s="186" t="s">
        <v>410</v>
      </c>
      <c r="F257" s="187" t="s">
        <v>411</v>
      </c>
      <c r="G257" s="188" t="s">
        <v>162</v>
      </c>
      <c r="H257" s="189">
        <v>2006.72</v>
      </c>
      <c r="I257" s="190"/>
      <c r="J257" s="191">
        <f>ROUND(I257*H257,2)</f>
        <v>0</v>
      </c>
      <c r="K257" s="192"/>
      <c r="L257" s="39"/>
      <c r="M257" s="193" t="s">
        <v>1</v>
      </c>
      <c r="N257" s="194" t="s">
        <v>42</v>
      </c>
      <c r="O257" s="71"/>
      <c r="P257" s="195">
        <f>O257*H257</f>
        <v>0</v>
      </c>
      <c r="Q257" s="195">
        <v>2.5999999999999998E-4</v>
      </c>
      <c r="R257" s="195">
        <f>Q257*H257</f>
        <v>0.52174719999999997</v>
      </c>
      <c r="S257" s="195">
        <v>0</v>
      </c>
      <c r="T257" s="19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143</v>
      </c>
      <c r="AT257" s="197" t="s">
        <v>139</v>
      </c>
      <c r="AU257" s="197" t="s">
        <v>87</v>
      </c>
      <c r="AY257" s="17" t="s">
        <v>138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7" t="s">
        <v>85</v>
      </c>
      <c r="BK257" s="198">
        <f>ROUND(I257*H257,2)</f>
        <v>0</v>
      </c>
      <c r="BL257" s="17" t="s">
        <v>143</v>
      </c>
      <c r="BM257" s="197" t="s">
        <v>412</v>
      </c>
    </row>
    <row r="258" spans="1:65" s="2" customFormat="1" ht="21.75" customHeight="1">
      <c r="A258" s="34"/>
      <c r="B258" s="35"/>
      <c r="C258" s="185" t="s">
        <v>413</v>
      </c>
      <c r="D258" s="185" t="s">
        <v>139</v>
      </c>
      <c r="E258" s="186" t="s">
        <v>414</v>
      </c>
      <c r="F258" s="187" t="s">
        <v>415</v>
      </c>
      <c r="G258" s="188" t="s">
        <v>162</v>
      </c>
      <c r="H258" s="189">
        <v>2006.72</v>
      </c>
      <c r="I258" s="190"/>
      <c r="J258" s="191">
        <f>ROUND(I258*H258,2)</f>
        <v>0</v>
      </c>
      <c r="K258" s="192"/>
      <c r="L258" s="39"/>
      <c r="M258" s="193" t="s">
        <v>1</v>
      </c>
      <c r="N258" s="194" t="s">
        <v>42</v>
      </c>
      <c r="O258" s="71"/>
      <c r="P258" s="195">
        <f>O258*H258</f>
        <v>0</v>
      </c>
      <c r="Q258" s="195">
        <v>2.0480000000000002E-2</v>
      </c>
      <c r="R258" s="195">
        <f>Q258*H258</f>
        <v>41.097625600000001</v>
      </c>
      <c r="S258" s="195">
        <v>0</v>
      </c>
      <c r="T258" s="19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143</v>
      </c>
      <c r="AT258" s="197" t="s">
        <v>139</v>
      </c>
      <c r="AU258" s="197" t="s">
        <v>87</v>
      </c>
      <c r="AY258" s="17" t="s">
        <v>138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7" t="s">
        <v>85</v>
      </c>
      <c r="BK258" s="198">
        <f>ROUND(I258*H258,2)</f>
        <v>0</v>
      </c>
      <c r="BL258" s="17" t="s">
        <v>143</v>
      </c>
      <c r="BM258" s="197" t="s">
        <v>416</v>
      </c>
    </row>
    <row r="259" spans="1:65" s="2" customFormat="1" ht="44.25" customHeight="1">
      <c r="A259" s="34"/>
      <c r="B259" s="35"/>
      <c r="C259" s="185" t="s">
        <v>417</v>
      </c>
      <c r="D259" s="185" t="s">
        <v>139</v>
      </c>
      <c r="E259" s="186" t="s">
        <v>418</v>
      </c>
      <c r="F259" s="187" t="s">
        <v>419</v>
      </c>
      <c r="G259" s="188" t="s">
        <v>162</v>
      </c>
      <c r="H259" s="189">
        <v>1692.94</v>
      </c>
      <c r="I259" s="190"/>
      <c r="J259" s="191">
        <f>ROUND(I259*H259,2)</f>
        <v>0</v>
      </c>
      <c r="K259" s="192"/>
      <c r="L259" s="39"/>
      <c r="M259" s="193" t="s">
        <v>1</v>
      </c>
      <c r="N259" s="194" t="s">
        <v>42</v>
      </c>
      <c r="O259" s="71"/>
      <c r="P259" s="195">
        <f>O259*H259</f>
        <v>0</v>
      </c>
      <c r="Q259" s="195">
        <v>9.3500000000000007E-3</v>
      </c>
      <c r="R259" s="195">
        <f>Q259*H259</f>
        <v>15.828989000000002</v>
      </c>
      <c r="S259" s="195">
        <v>0</v>
      </c>
      <c r="T259" s="19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143</v>
      </c>
      <c r="AT259" s="197" t="s">
        <v>139</v>
      </c>
      <c r="AU259" s="197" t="s">
        <v>87</v>
      </c>
      <c r="AY259" s="17" t="s">
        <v>138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7" t="s">
        <v>85</v>
      </c>
      <c r="BK259" s="198">
        <f>ROUND(I259*H259,2)</f>
        <v>0</v>
      </c>
      <c r="BL259" s="17" t="s">
        <v>143</v>
      </c>
      <c r="BM259" s="197" t="s">
        <v>420</v>
      </c>
    </row>
    <row r="260" spans="1:65" s="13" customFormat="1" ht="11.25">
      <c r="B260" s="201"/>
      <c r="C260" s="202"/>
      <c r="D260" s="203" t="s">
        <v>152</v>
      </c>
      <c r="E260" s="204" t="s">
        <v>1</v>
      </c>
      <c r="F260" s="205" t="s">
        <v>421</v>
      </c>
      <c r="G260" s="202"/>
      <c r="H260" s="206">
        <v>1692.94</v>
      </c>
      <c r="I260" s="207"/>
      <c r="J260" s="202"/>
      <c r="K260" s="202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152</v>
      </c>
      <c r="AU260" s="212" t="s">
        <v>87</v>
      </c>
      <c r="AV260" s="13" t="s">
        <v>87</v>
      </c>
      <c r="AW260" s="13" t="s">
        <v>34</v>
      </c>
      <c r="AX260" s="13" t="s">
        <v>85</v>
      </c>
      <c r="AY260" s="212" t="s">
        <v>138</v>
      </c>
    </row>
    <row r="261" spans="1:65" s="2" customFormat="1" ht="21.75" customHeight="1">
      <c r="A261" s="34"/>
      <c r="B261" s="35"/>
      <c r="C261" s="217" t="s">
        <v>422</v>
      </c>
      <c r="D261" s="217" t="s">
        <v>215</v>
      </c>
      <c r="E261" s="218" t="s">
        <v>423</v>
      </c>
      <c r="F261" s="219" t="s">
        <v>424</v>
      </c>
      <c r="G261" s="220" t="s">
        <v>162</v>
      </c>
      <c r="H261" s="221">
        <v>1726.799</v>
      </c>
      <c r="I261" s="222"/>
      <c r="J261" s="223">
        <f>ROUND(I261*H261,2)</f>
        <v>0</v>
      </c>
      <c r="K261" s="224"/>
      <c r="L261" s="225"/>
      <c r="M261" s="226" t="s">
        <v>1</v>
      </c>
      <c r="N261" s="227" t="s">
        <v>42</v>
      </c>
      <c r="O261" s="71"/>
      <c r="P261" s="195">
        <f>O261*H261</f>
        <v>0</v>
      </c>
      <c r="Q261" s="195">
        <v>7.4999999999999997E-3</v>
      </c>
      <c r="R261" s="195">
        <f>Q261*H261</f>
        <v>12.9509925</v>
      </c>
      <c r="S261" s="195">
        <v>0</v>
      </c>
      <c r="T261" s="19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182</v>
      </c>
      <c r="AT261" s="197" t="s">
        <v>215</v>
      </c>
      <c r="AU261" s="197" t="s">
        <v>87</v>
      </c>
      <c r="AY261" s="17" t="s">
        <v>138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7" t="s">
        <v>85</v>
      </c>
      <c r="BK261" s="198">
        <f>ROUND(I261*H261,2)</f>
        <v>0</v>
      </c>
      <c r="BL261" s="17" t="s">
        <v>143</v>
      </c>
      <c r="BM261" s="197" t="s">
        <v>425</v>
      </c>
    </row>
    <row r="262" spans="1:65" s="13" customFormat="1" ht="11.25">
      <c r="B262" s="201"/>
      <c r="C262" s="202"/>
      <c r="D262" s="203" t="s">
        <v>152</v>
      </c>
      <c r="E262" s="202"/>
      <c r="F262" s="205" t="s">
        <v>426</v>
      </c>
      <c r="G262" s="202"/>
      <c r="H262" s="206">
        <v>1726.799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152</v>
      </c>
      <c r="AU262" s="212" t="s">
        <v>87</v>
      </c>
      <c r="AV262" s="13" t="s">
        <v>87</v>
      </c>
      <c r="AW262" s="13" t="s">
        <v>4</v>
      </c>
      <c r="AX262" s="13" t="s">
        <v>85</v>
      </c>
      <c r="AY262" s="212" t="s">
        <v>138</v>
      </c>
    </row>
    <row r="263" spans="1:65" s="2" customFormat="1" ht="33" customHeight="1">
      <c r="A263" s="34"/>
      <c r="B263" s="35"/>
      <c r="C263" s="185" t="s">
        <v>427</v>
      </c>
      <c r="D263" s="185" t="s">
        <v>139</v>
      </c>
      <c r="E263" s="186" t="s">
        <v>428</v>
      </c>
      <c r="F263" s="187" t="s">
        <v>429</v>
      </c>
      <c r="G263" s="188" t="s">
        <v>157</v>
      </c>
      <c r="H263" s="189">
        <v>830.6</v>
      </c>
      <c r="I263" s="190"/>
      <c r="J263" s="191">
        <f>ROUND(I263*H263,2)</f>
        <v>0</v>
      </c>
      <c r="K263" s="192"/>
      <c r="L263" s="39"/>
      <c r="M263" s="193" t="s">
        <v>1</v>
      </c>
      <c r="N263" s="194" t="s">
        <v>42</v>
      </c>
      <c r="O263" s="71"/>
      <c r="P263" s="195">
        <f>O263*H263</f>
        <v>0</v>
      </c>
      <c r="Q263" s="195">
        <v>3.3899999999999998E-3</v>
      </c>
      <c r="R263" s="195">
        <f>Q263*H263</f>
        <v>2.815734</v>
      </c>
      <c r="S263" s="195">
        <v>0</v>
      </c>
      <c r="T263" s="196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143</v>
      </c>
      <c r="AT263" s="197" t="s">
        <v>139</v>
      </c>
      <c r="AU263" s="197" t="s">
        <v>87</v>
      </c>
      <c r="AY263" s="17" t="s">
        <v>138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7" t="s">
        <v>85</v>
      </c>
      <c r="BK263" s="198">
        <f>ROUND(I263*H263,2)</f>
        <v>0</v>
      </c>
      <c r="BL263" s="17" t="s">
        <v>143</v>
      </c>
      <c r="BM263" s="197" t="s">
        <v>430</v>
      </c>
    </row>
    <row r="264" spans="1:65" s="13" customFormat="1" ht="11.25">
      <c r="B264" s="201"/>
      <c r="C264" s="202"/>
      <c r="D264" s="203" t="s">
        <v>152</v>
      </c>
      <c r="E264" s="204" t="s">
        <v>1</v>
      </c>
      <c r="F264" s="205" t="s">
        <v>431</v>
      </c>
      <c r="G264" s="202"/>
      <c r="H264" s="206">
        <v>381.6</v>
      </c>
      <c r="I264" s="207"/>
      <c r="J264" s="202"/>
      <c r="K264" s="202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152</v>
      </c>
      <c r="AU264" s="212" t="s">
        <v>87</v>
      </c>
      <c r="AV264" s="13" t="s">
        <v>87</v>
      </c>
      <c r="AW264" s="13" t="s">
        <v>34</v>
      </c>
      <c r="AX264" s="13" t="s">
        <v>77</v>
      </c>
      <c r="AY264" s="212" t="s">
        <v>138</v>
      </c>
    </row>
    <row r="265" spans="1:65" s="13" customFormat="1" ht="11.25">
      <c r="B265" s="201"/>
      <c r="C265" s="202"/>
      <c r="D265" s="203" t="s">
        <v>152</v>
      </c>
      <c r="E265" s="204" t="s">
        <v>1</v>
      </c>
      <c r="F265" s="205" t="s">
        <v>432</v>
      </c>
      <c r="G265" s="202"/>
      <c r="H265" s="206">
        <v>24.9</v>
      </c>
      <c r="I265" s="207"/>
      <c r="J265" s="202"/>
      <c r="K265" s="202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152</v>
      </c>
      <c r="AU265" s="212" t="s">
        <v>87</v>
      </c>
      <c r="AV265" s="13" t="s">
        <v>87</v>
      </c>
      <c r="AW265" s="13" t="s">
        <v>34</v>
      </c>
      <c r="AX265" s="13" t="s">
        <v>77</v>
      </c>
      <c r="AY265" s="212" t="s">
        <v>138</v>
      </c>
    </row>
    <row r="266" spans="1:65" s="15" customFormat="1" ht="11.25">
      <c r="B266" s="239"/>
      <c r="C266" s="240"/>
      <c r="D266" s="203" t="s">
        <v>152</v>
      </c>
      <c r="E266" s="241" t="s">
        <v>1</v>
      </c>
      <c r="F266" s="242" t="s">
        <v>381</v>
      </c>
      <c r="G266" s="240"/>
      <c r="H266" s="243">
        <v>406.5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AT266" s="249" t="s">
        <v>152</v>
      </c>
      <c r="AU266" s="249" t="s">
        <v>87</v>
      </c>
      <c r="AV266" s="15" t="s">
        <v>154</v>
      </c>
      <c r="AW266" s="15" t="s">
        <v>34</v>
      </c>
      <c r="AX266" s="15" t="s">
        <v>77</v>
      </c>
      <c r="AY266" s="249" t="s">
        <v>138</v>
      </c>
    </row>
    <row r="267" spans="1:65" s="13" customFormat="1" ht="11.25">
      <c r="B267" s="201"/>
      <c r="C267" s="202"/>
      <c r="D267" s="203" t="s">
        <v>152</v>
      </c>
      <c r="E267" s="204" t="s">
        <v>1</v>
      </c>
      <c r="F267" s="205" t="s">
        <v>433</v>
      </c>
      <c r="G267" s="202"/>
      <c r="H267" s="206">
        <v>18.8</v>
      </c>
      <c r="I267" s="207"/>
      <c r="J267" s="202"/>
      <c r="K267" s="202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152</v>
      </c>
      <c r="AU267" s="212" t="s">
        <v>87</v>
      </c>
      <c r="AV267" s="13" t="s">
        <v>87</v>
      </c>
      <c r="AW267" s="13" t="s">
        <v>34</v>
      </c>
      <c r="AX267" s="13" t="s">
        <v>77</v>
      </c>
      <c r="AY267" s="212" t="s">
        <v>138</v>
      </c>
    </row>
    <row r="268" spans="1:65" s="13" customFormat="1" ht="11.25">
      <c r="B268" s="201"/>
      <c r="C268" s="202"/>
      <c r="D268" s="203" t="s">
        <v>152</v>
      </c>
      <c r="E268" s="204" t="s">
        <v>1</v>
      </c>
      <c r="F268" s="205" t="s">
        <v>434</v>
      </c>
      <c r="G268" s="202"/>
      <c r="H268" s="206">
        <v>4.9000000000000004</v>
      </c>
      <c r="I268" s="207"/>
      <c r="J268" s="202"/>
      <c r="K268" s="202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152</v>
      </c>
      <c r="AU268" s="212" t="s">
        <v>87</v>
      </c>
      <c r="AV268" s="13" t="s">
        <v>87</v>
      </c>
      <c r="AW268" s="13" t="s">
        <v>34</v>
      </c>
      <c r="AX268" s="13" t="s">
        <v>77</v>
      </c>
      <c r="AY268" s="212" t="s">
        <v>138</v>
      </c>
    </row>
    <row r="269" spans="1:65" s="15" customFormat="1" ht="11.25">
      <c r="B269" s="239"/>
      <c r="C269" s="240"/>
      <c r="D269" s="203" t="s">
        <v>152</v>
      </c>
      <c r="E269" s="241" t="s">
        <v>1</v>
      </c>
      <c r="F269" s="242" t="s">
        <v>435</v>
      </c>
      <c r="G269" s="240"/>
      <c r="H269" s="243">
        <v>23.7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AT269" s="249" t="s">
        <v>152</v>
      </c>
      <c r="AU269" s="249" t="s">
        <v>87</v>
      </c>
      <c r="AV269" s="15" t="s">
        <v>154</v>
      </c>
      <c r="AW269" s="15" t="s">
        <v>34</v>
      </c>
      <c r="AX269" s="15" t="s">
        <v>77</v>
      </c>
      <c r="AY269" s="249" t="s">
        <v>138</v>
      </c>
    </row>
    <row r="270" spans="1:65" s="13" customFormat="1" ht="11.25">
      <c r="B270" s="201"/>
      <c r="C270" s="202"/>
      <c r="D270" s="203" t="s">
        <v>152</v>
      </c>
      <c r="E270" s="204" t="s">
        <v>1</v>
      </c>
      <c r="F270" s="205" t="s">
        <v>436</v>
      </c>
      <c r="G270" s="202"/>
      <c r="H270" s="206">
        <v>46.2</v>
      </c>
      <c r="I270" s="207"/>
      <c r="J270" s="202"/>
      <c r="K270" s="202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152</v>
      </c>
      <c r="AU270" s="212" t="s">
        <v>87</v>
      </c>
      <c r="AV270" s="13" t="s">
        <v>87</v>
      </c>
      <c r="AW270" s="13" t="s">
        <v>34</v>
      </c>
      <c r="AX270" s="13" t="s">
        <v>77</v>
      </c>
      <c r="AY270" s="212" t="s">
        <v>138</v>
      </c>
    </row>
    <row r="271" spans="1:65" s="15" customFormat="1" ht="11.25">
      <c r="B271" s="239"/>
      <c r="C271" s="240"/>
      <c r="D271" s="203" t="s">
        <v>152</v>
      </c>
      <c r="E271" s="241" t="s">
        <v>1</v>
      </c>
      <c r="F271" s="242" t="s">
        <v>437</v>
      </c>
      <c r="G271" s="240"/>
      <c r="H271" s="243">
        <v>46.2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AT271" s="249" t="s">
        <v>152</v>
      </c>
      <c r="AU271" s="249" t="s">
        <v>87</v>
      </c>
      <c r="AV271" s="15" t="s">
        <v>154</v>
      </c>
      <c r="AW271" s="15" t="s">
        <v>34</v>
      </c>
      <c r="AX271" s="15" t="s">
        <v>77</v>
      </c>
      <c r="AY271" s="249" t="s">
        <v>138</v>
      </c>
    </row>
    <row r="272" spans="1:65" s="13" customFormat="1" ht="11.25">
      <c r="B272" s="201"/>
      <c r="C272" s="202"/>
      <c r="D272" s="203" t="s">
        <v>152</v>
      </c>
      <c r="E272" s="204" t="s">
        <v>1</v>
      </c>
      <c r="F272" s="205" t="s">
        <v>438</v>
      </c>
      <c r="G272" s="202"/>
      <c r="H272" s="206">
        <v>326.39999999999998</v>
      </c>
      <c r="I272" s="207"/>
      <c r="J272" s="202"/>
      <c r="K272" s="202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152</v>
      </c>
      <c r="AU272" s="212" t="s">
        <v>87</v>
      </c>
      <c r="AV272" s="13" t="s">
        <v>87</v>
      </c>
      <c r="AW272" s="13" t="s">
        <v>34</v>
      </c>
      <c r="AX272" s="13" t="s">
        <v>77</v>
      </c>
      <c r="AY272" s="212" t="s">
        <v>138</v>
      </c>
    </row>
    <row r="273" spans="1:65" s="13" customFormat="1" ht="11.25">
      <c r="B273" s="201"/>
      <c r="C273" s="202"/>
      <c r="D273" s="203" t="s">
        <v>152</v>
      </c>
      <c r="E273" s="204" t="s">
        <v>1</v>
      </c>
      <c r="F273" s="205" t="s">
        <v>439</v>
      </c>
      <c r="G273" s="202"/>
      <c r="H273" s="206">
        <v>7.8</v>
      </c>
      <c r="I273" s="207"/>
      <c r="J273" s="202"/>
      <c r="K273" s="202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152</v>
      </c>
      <c r="AU273" s="212" t="s">
        <v>87</v>
      </c>
      <c r="AV273" s="13" t="s">
        <v>87</v>
      </c>
      <c r="AW273" s="13" t="s">
        <v>34</v>
      </c>
      <c r="AX273" s="13" t="s">
        <v>77</v>
      </c>
      <c r="AY273" s="212" t="s">
        <v>138</v>
      </c>
    </row>
    <row r="274" spans="1:65" s="15" customFormat="1" ht="11.25">
      <c r="B274" s="239"/>
      <c r="C274" s="240"/>
      <c r="D274" s="203" t="s">
        <v>152</v>
      </c>
      <c r="E274" s="241" t="s">
        <v>1</v>
      </c>
      <c r="F274" s="242" t="s">
        <v>391</v>
      </c>
      <c r="G274" s="240"/>
      <c r="H274" s="243">
        <v>334.2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AT274" s="249" t="s">
        <v>152</v>
      </c>
      <c r="AU274" s="249" t="s">
        <v>87</v>
      </c>
      <c r="AV274" s="15" t="s">
        <v>154</v>
      </c>
      <c r="AW274" s="15" t="s">
        <v>34</v>
      </c>
      <c r="AX274" s="15" t="s">
        <v>77</v>
      </c>
      <c r="AY274" s="249" t="s">
        <v>138</v>
      </c>
    </row>
    <row r="275" spans="1:65" s="13" customFormat="1" ht="11.25">
      <c r="B275" s="201"/>
      <c r="C275" s="202"/>
      <c r="D275" s="203" t="s">
        <v>152</v>
      </c>
      <c r="E275" s="204" t="s">
        <v>1</v>
      </c>
      <c r="F275" s="205" t="s">
        <v>440</v>
      </c>
      <c r="G275" s="202"/>
      <c r="H275" s="206">
        <v>20</v>
      </c>
      <c r="I275" s="207"/>
      <c r="J275" s="202"/>
      <c r="K275" s="202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152</v>
      </c>
      <c r="AU275" s="212" t="s">
        <v>87</v>
      </c>
      <c r="AV275" s="13" t="s">
        <v>87</v>
      </c>
      <c r="AW275" s="13" t="s">
        <v>34</v>
      </c>
      <c r="AX275" s="13" t="s">
        <v>77</v>
      </c>
      <c r="AY275" s="212" t="s">
        <v>138</v>
      </c>
    </row>
    <row r="276" spans="1:65" s="15" customFormat="1" ht="11.25">
      <c r="B276" s="239"/>
      <c r="C276" s="240"/>
      <c r="D276" s="203" t="s">
        <v>152</v>
      </c>
      <c r="E276" s="241" t="s">
        <v>1</v>
      </c>
      <c r="F276" s="242" t="s">
        <v>441</v>
      </c>
      <c r="G276" s="240"/>
      <c r="H276" s="243">
        <v>20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AT276" s="249" t="s">
        <v>152</v>
      </c>
      <c r="AU276" s="249" t="s">
        <v>87</v>
      </c>
      <c r="AV276" s="15" t="s">
        <v>154</v>
      </c>
      <c r="AW276" s="15" t="s">
        <v>34</v>
      </c>
      <c r="AX276" s="15" t="s">
        <v>77</v>
      </c>
      <c r="AY276" s="249" t="s">
        <v>138</v>
      </c>
    </row>
    <row r="277" spans="1:65" s="14" customFormat="1" ht="11.25">
      <c r="B277" s="228"/>
      <c r="C277" s="229"/>
      <c r="D277" s="203" t="s">
        <v>152</v>
      </c>
      <c r="E277" s="230" t="s">
        <v>1</v>
      </c>
      <c r="F277" s="231" t="s">
        <v>232</v>
      </c>
      <c r="G277" s="229"/>
      <c r="H277" s="232">
        <v>830.6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152</v>
      </c>
      <c r="AU277" s="238" t="s">
        <v>87</v>
      </c>
      <c r="AV277" s="14" t="s">
        <v>143</v>
      </c>
      <c r="AW277" s="14" t="s">
        <v>34</v>
      </c>
      <c r="AX277" s="14" t="s">
        <v>85</v>
      </c>
      <c r="AY277" s="238" t="s">
        <v>138</v>
      </c>
    </row>
    <row r="278" spans="1:65" s="2" customFormat="1" ht="44.25" customHeight="1">
      <c r="A278" s="34"/>
      <c r="B278" s="35"/>
      <c r="C278" s="217" t="s">
        <v>442</v>
      </c>
      <c r="D278" s="217" t="s">
        <v>215</v>
      </c>
      <c r="E278" s="218" t="s">
        <v>443</v>
      </c>
      <c r="F278" s="219" t="s">
        <v>444</v>
      </c>
      <c r="G278" s="220" t="s">
        <v>162</v>
      </c>
      <c r="H278" s="221">
        <v>274.09800000000001</v>
      </c>
      <c r="I278" s="222"/>
      <c r="J278" s="223">
        <f>ROUND(I278*H278,2)</f>
        <v>0</v>
      </c>
      <c r="K278" s="224"/>
      <c r="L278" s="225"/>
      <c r="M278" s="226" t="s">
        <v>1</v>
      </c>
      <c r="N278" s="227" t="s">
        <v>42</v>
      </c>
      <c r="O278" s="71"/>
      <c r="P278" s="195">
        <f>O278*H278</f>
        <v>0</v>
      </c>
      <c r="Q278" s="195">
        <v>7.4999999999999997E-3</v>
      </c>
      <c r="R278" s="195">
        <f>Q278*H278</f>
        <v>2.0557349999999999</v>
      </c>
      <c r="S278" s="195">
        <v>0</v>
      </c>
      <c r="T278" s="196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182</v>
      </c>
      <c r="AT278" s="197" t="s">
        <v>215</v>
      </c>
      <c r="AU278" s="197" t="s">
        <v>87</v>
      </c>
      <c r="AY278" s="17" t="s">
        <v>138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7" t="s">
        <v>85</v>
      </c>
      <c r="BK278" s="198">
        <f>ROUND(I278*H278,2)</f>
        <v>0</v>
      </c>
      <c r="BL278" s="17" t="s">
        <v>143</v>
      </c>
      <c r="BM278" s="197" t="s">
        <v>445</v>
      </c>
    </row>
    <row r="279" spans="1:65" s="13" customFormat="1" ht="11.25">
      <c r="B279" s="201"/>
      <c r="C279" s="202"/>
      <c r="D279" s="203" t="s">
        <v>152</v>
      </c>
      <c r="E279" s="204" t="s">
        <v>1</v>
      </c>
      <c r="F279" s="205" t="s">
        <v>446</v>
      </c>
      <c r="G279" s="202"/>
      <c r="H279" s="206">
        <v>249.18</v>
      </c>
      <c r="I279" s="207"/>
      <c r="J279" s="202"/>
      <c r="K279" s="202"/>
      <c r="L279" s="208"/>
      <c r="M279" s="209"/>
      <c r="N279" s="210"/>
      <c r="O279" s="210"/>
      <c r="P279" s="210"/>
      <c r="Q279" s="210"/>
      <c r="R279" s="210"/>
      <c r="S279" s="210"/>
      <c r="T279" s="211"/>
      <c r="AT279" s="212" t="s">
        <v>152</v>
      </c>
      <c r="AU279" s="212" t="s">
        <v>87</v>
      </c>
      <c r="AV279" s="13" t="s">
        <v>87</v>
      </c>
      <c r="AW279" s="13" t="s">
        <v>34</v>
      </c>
      <c r="AX279" s="13" t="s">
        <v>85</v>
      </c>
      <c r="AY279" s="212" t="s">
        <v>138</v>
      </c>
    </row>
    <row r="280" spans="1:65" s="13" customFormat="1" ht="11.25">
      <c r="B280" s="201"/>
      <c r="C280" s="202"/>
      <c r="D280" s="203" t="s">
        <v>152</v>
      </c>
      <c r="E280" s="202"/>
      <c r="F280" s="205" t="s">
        <v>447</v>
      </c>
      <c r="G280" s="202"/>
      <c r="H280" s="206">
        <v>274.09800000000001</v>
      </c>
      <c r="I280" s="207"/>
      <c r="J280" s="202"/>
      <c r="K280" s="202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152</v>
      </c>
      <c r="AU280" s="212" t="s">
        <v>87</v>
      </c>
      <c r="AV280" s="13" t="s">
        <v>87</v>
      </c>
      <c r="AW280" s="13" t="s">
        <v>4</v>
      </c>
      <c r="AX280" s="13" t="s">
        <v>85</v>
      </c>
      <c r="AY280" s="212" t="s">
        <v>138</v>
      </c>
    </row>
    <row r="281" spans="1:65" s="2" customFormat="1" ht="21.75" customHeight="1">
      <c r="A281" s="34"/>
      <c r="B281" s="35"/>
      <c r="C281" s="185" t="s">
        <v>448</v>
      </c>
      <c r="D281" s="185" t="s">
        <v>139</v>
      </c>
      <c r="E281" s="186" t="s">
        <v>449</v>
      </c>
      <c r="F281" s="187" t="s">
        <v>450</v>
      </c>
      <c r="G281" s="188" t="s">
        <v>162</v>
      </c>
      <c r="H281" s="189">
        <v>1967.038</v>
      </c>
      <c r="I281" s="190"/>
      <c r="J281" s="191">
        <f>ROUND(I281*H281,2)</f>
        <v>0</v>
      </c>
      <c r="K281" s="192"/>
      <c r="L281" s="39"/>
      <c r="M281" s="193" t="s">
        <v>1</v>
      </c>
      <c r="N281" s="194" t="s">
        <v>42</v>
      </c>
      <c r="O281" s="71"/>
      <c r="P281" s="195">
        <f>O281*H281</f>
        <v>0</v>
      </c>
      <c r="Q281" s="195">
        <v>6.0000000000000002E-5</v>
      </c>
      <c r="R281" s="195">
        <f>Q281*H281</f>
        <v>0.11802228000000001</v>
      </c>
      <c r="S281" s="195">
        <v>0</v>
      </c>
      <c r="T281" s="19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143</v>
      </c>
      <c r="AT281" s="197" t="s">
        <v>139</v>
      </c>
      <c r="AU281" s="197" t="s">
        <v>87</v>
      </c>
      <c r="AY281" s="17" t="s">
        <v>138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7" t="s">
        <v>85</v>
      </c>
      <c r="BK281" s="198">
        <f>ROUND(I281*H281,2)</f>
        <v>0</v>
      </c>
      <c r="BL281" s="17" t="s">
        <v>143</v>
      </c>
      <c r="BM281" s="197" t="s">
        <v>451</v>
      </c>
    </row>
    <row r="282" spans="1:65" s="13" customFormat="1" ht="11.25">
      <c r="B282" s="201"/>
      <c r="C282" s="202"/>
      <c r="D282" s="203" t="s">
        <v>152</v>
      </c>
      <c r="E282" s="204" t="s">
        <v>1</v>
      </c>
      <c r="F282" s="205" t="s">
        <v>452</v>
      </c>
      <c r="G282" s="202"/>
      <c r="H282" s="206">
        <v>1967.038</v>
      </c>
      <c r="I282" s="207"/>
      <c r="J282" s="202"/>
      <c r="K282" s="202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152</v>
      </c>
      <c r="AU282" s="212" t="s">
        <v>87</v>
      </c>
      <c r="AV282" s="13" t="s">
        <v>87</v>
      </c>
      <c r="AW282" s="13" t="s">
        <v>34</v>
      </c>
      <c r="AX282" s="13" t="s">
        <v>85</v>
      </c>
      <c r="AY282" s="212" t="s">
        <v>138</v>
      </c>
    </row>
    <row r="283" spans="1:65" s="2" customFormat="1" ht="21.75" customHeight="1">
      <c r="A283" s="34"/>
      <c r="B283" s="35"/>
      <c r="C283" s="185" t="s">
        <v>453</v>
      </c>
      <c r="D283" s="185" t="s">
        <v>139</v>
      </c>
      <c r="E283" s="186" t="s">
        <v>454</v>
      </c>
      <c r="F283" s="187" t="s">
        <v>455</v>
      </c>
      <c r="G283" s="188" t="s">
        <v>162</v>
      </c>
      <c r="H283" s="189">
        <v>152.32</v>
      </c>
      <c r="I283" s="190"/>
      <c r="J283" s="191">
        <f>ROUND(I283*H283,2)</f>
        <v>0</v>
      </c>
      <c r="K283" s="192"/>
      <c r="L283" s="39"/>
      <c r="M283" s="193" t="s">
        <v>1</v>
      </c>
      <c r="N283" s="194" t="s">
        <v>42</v>
      </c>
      <c r="O283" s="71"/>
      <c r="P283" s="195">
        <f>O283*H283</f>
        <v>0</v>
      </c>
      <c r="Q283" s="195">
        <v>6.6600000000000001E-3</v>
      </c>
      <c r="R283" s="195">
        <f>Q283*H283</f>
        <v>1.0144511999999999</v>
      </c>
      <c r="S283" s="195">
        <v>0</v>
      </c>
      <c r="T283" s="19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143</v>
      </c>
      <c r="AT283" s="197" t="s">
        <v>139</v>
      </c>
      <c r="AU283" s="197" t="s">
        <v>87</v>
      </c>
      <c r="AY283" s="17" t="s">
        <v>138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7" t="s">
        <v>85</v>
      </c>
      <c r="BK283" s="198">
        <f>ROUND(I283*H283,2)</f>
        <v>0</v>
      </c>
      <c r="BL283" s="17" t="s">
        <v>143</v>
      </c>
      <c r="BM283" s="197" t="s">
        <v>456</v>
      </c>
    </row>
    <row r="284" spans="1:65" s="2" customFormat="1" ht="48.75">
      <c r="A284" s="34"/>
      <c r="B284" s="35"/>
      <c r="C284" s="36"/>
      <c r="D284" s="203" t="s">
        <v>174</v>
      </c>
      <c r="E284" s="36"/>
      <c r="F284" s="213" t="s">
        <v>457</v>
      </c>
      <c r="G284" s="36"/>
      <c r="H284" s="36"/>
      <c r="I284" s="214"/>
      <c r="J284" s="36"/>
      <c r="K284" s="36"/>
      <c r="L284" s="39"/>
      <c r="M284" s="215"/>
      <c r="N284" s="216"/>
      <c r="O284" s="71"/>
      <c r="P284" s="71"/>
      <c r="Q284" s="71"/>
      <c r="R284" s="71"/>
      <c r="S284" s="71"/>
      <c r="T284" s="72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174</v>
      </c>
      <c r="AU284" s="17" t="s">
        <v>87</v>
      </c>
    </row>
    <row r="285" spans="1:65" s="13" customFormat="1" ht="11.25">
      <c r="B285" s="201"/>
      <c r="C285" s="202"/>
      <c r="D285" s="203" t="s">
        <v>152</v>
      </c>
      <c r="E285" s="204" t="s">
        <v>1</v>
      </c>
      <c r="F285" s="205" t="s">
        <v>458</v>
      </c>
      <c r="G285" s="202"/>
      <c r="H285" s="206">
        <v>152.32</v>
      </c>
      <c r="I285" s="207"/>
      <c r="J285" s="202"/>
      <c r="K285" s="202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152</v>
      </c>
      <c r="AU285" s="212" t="s">
        <v>87</v>
      </c>
      <c r="AV285" s="13" t="s">
        <v>87</v>
      </c>
      <c r="AW285" s="13" t="s">
        <v>34</v>
      </c>
      <c r="AX285" s="13" t="s">
        <v>85</v>
      </c>
      <c r="AY285" s="212" t="s">
        <v>138</v>
      </c>
    </row>
    <row r="286" spans="1:65" s="2" customFormat="1" ht="21.75" customHeight="1">
      <c r="A286" s="34"/>
      <c r="B286" s="35"/>
      <c r="C286" s="217" t="s">
        <v>459</v>
      </c>
      <c r="D286" s="217" t="s">
        <v>215</v>
      </c>
      <c r="E286" s="218" t="s">
        <v>460</v>
      </c>
      <c r="F286" s="219" t="s">
        <v>461</v>
      </c>
      <c r="G286" s="220" t="s">
        <v>162</v>
      </c>
      <c r="H286" s="221">
        <v>190.4</v>
      </c>
      <c r="I286" s="222"/>
      <c r="J286" s="223">
        <f>ROUND(I286*H286,2)</f>
        <v>0</v>
      </c>
      <c r="K286" s="224"/>
      <c r="L286" s="225"/>
      <c r="M286" s="226" t="s">
        <v>1</v>
      </c>
      <c r="N286" s="227" t="s">
        <v>42</v>
      </c>
      <c r="O286" s="71"/>
      <c r="P286" s="195">
        <f>O286*H286</f>
        <v>0</v>
      </c>
      <c r="Q286" s="195">
        <v>1.14E-2</v>
      </c>
      <c r="R286" s="195">
        <f>Q286*H286</f>
        <v>2.17056</v>
      </c>
      <c r="S286" s="195">
        <v>0</v>
      </c>
      <c r="T286" s="196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7" t="s">
        <v>182</v>
      </c>
      <c r="AT286" s="197" t="s">
        <v>215</v>
      </c>
      <c r="AU286" s="197" t="s">
        <v>87</v>
      </c>
      <c r="AY286" s="17" t="s">
        <v>138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17" t="s">
        <v>85</v>
      </c>
      <c r="BK286" s="198">
        <f>ROUND(I286*H286,2)</f>
        <v>0</v>
      </c>
      <c r="BL286" s="17" t="s">
        <v>143</v>
      </c>
      <c r="BM286" s="197" t="s">
        <v>462</v>
      </c>
    </row>
    <row r="287" spans="1:65" s="13" customFormat="1" ht="11.25">
      <c r="B287" s="201"/>
      <c r="C287" s="202"/>
      <c r="D287" s="203" t="s">
        <v>152</v>
      </c>
      <c r="E287" s="202"/>
      <c r="F287" s="205" t="s">
        <v>463</v>
      </c>
      <c r="G287" s="202"/>
      <c r="H287" s="206">
        <v>190.4</v>
      </c>
      <c r="I287" s="207"/>
      <c r="J287" s="202"/>
      <c r="K287" s="202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152</v>
      </c>
      <c r="AU287" s="212" t="s">
        <v>87</v>
      </c>
      <c r="AV287" s="13" t="s">
        <v>87</v>
      </c>
      <c r="AW287" s="13" t="s">
        <v>4</v>
      </c>
      <c r="AX287" s="13" t="s">
        <v>85</v>
      </c>
      <c r="AY287" s="212" t="s">
        <v>138</v>
      </c>
    </row>
    <row r="288" spans="1:65" s="2" customFormat="1" ht="21.75" customHeight="1">
      <c r="A288" s="34"/>
      <c r="B288" s="35"/>
      <c r="C288" s="185" t="s">
        <v>464</v>
      </c>
      <c r="D288" s="185" t="s">
        <v>139</v>
      </c>
      <c r="E288" s="186" t="s">
        <v>465</v>
      </c>
      <c r="F288" s="187" t="s">
        <v>466</v>
      </c>
      <c r="G288" s="188" t="s">
        <v>162</v>
      </c>
      <c r="H288" s="189">
        <v>2006.72</v>
      </c>
      <c r="I288" s="190"/>
      <c r="J288" s="191">
        <f>ROUND(I288*H288,2)</f>
        <v>0</v>
      </c>
      <c r="K288" s="192"/>
      <c r="L288" s="39"/>
      <c r="M288" s="193" t="s">
        <v>1</v>
      </c>
      <c r="N288" s="194" t="s">
        <v>42</v>
      </c>
      <c r="O288" s="71"/>
      <c r="P288" s="195">
        <f>O288*H288</f>
        <v>0</v>
      </c>
      <c r="Q288" s="195">
        <v>4.3800000000000002E-3</v>
      </c>
      <c r="R288" s="195">
        <f>Q288*H288</f>
        <v>8.7894336000000006</v>
      </c>
      <c r="S288" s="195">
        <v>0</v>
      </c>
      <c r="T288" s="19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7" t="s">
        <v>143</v>
      </c>
      <c r="AT288" s="197" t="s">
        <v>139</v>
      </c>
      <c r="AU288" s="197" t="s">
        <v>87</v>
      </c>
      <c r="AY288" s="17" t="s">
        <v>138</v>
      </c>
      <c r="BE288" s="198">
        <f>IF(N288="základní",J288,0)</f>
        <v>0</v>
      </c>
      <c r="BF288" s="198">
        <f>IF(N288="snížená",J288,0)</f>
        <v>0</v>
      </c>
      <c r="BG288" s="198">
        <f>IF(N288="zákl. přenesená",J288,0)</f>
        <v>0</v>
      </c>
      <c r="BH288" s="198">
        <f>IF(N288="sníž. přenesená",J288,0)</f>
        <v>0</v>
      </c>
      <c r="BI288" s="198">
        <f>IF(N288="nulová",J288,0)</f>
        <v>0</v>
      </c>
      <c r="BJ288" s="17" t="s">
        <v>85</v>
      </c>
      <c r="BK288" s="198">
        <f>ROUND(I288*H288,2)</f>
        <v>0</v>
      </c>
      <c r="BL288" s="17" t="s">
        <v>143</v>
      </c>
      <c r="BM288" s="197" t="s">
        <v>467</v>
      </c>
    </row>
    <row r="289" spans="1:65" s="2" customFormat="1" ht="21.75" customHeight="1">
      <c r="A289" s="34"/>
      <c r="B289" s="35"/>
      <c r="C289" s="185" t="s">
        <v>468</v>
      </c>
      <c r="D289" s="185" t="s">
        <v>139</v>
      </c>
      <c r="E289" s="186" t="s">
        <v>469</v>
      </c>
      <c r="F289" s="187" t="s">
        <v>470</v>
      </c>
      <c r="G289" s="188" t="s">
        <v>162</v>
      </c>
      <c r="H289" s="189">
        <v>2006.72</v>
      </c>
      <c r="I289" s="190"/>
      <c r="J289" s="191">
        <f>ROUND(I289*H289,2)</f>
        <v>0</v>
      </c>
      <c r="K289" s="192"/>
      <c r="L289" s="39"/>
      <c r="M289" s="193" t="s">
        <v>1</v>
      </c>
      <c r="N289" s="194" t="s">
        <v>42</v>
      </c>
      <c r="O289" s="71"/>
      <c r="P289" s="195">
        <f>O289*H289</f>
        <v>0</v>
      </c>
      <c r="Q289" s="195">
        <v>1.2999999999999999E-4</v>
      </c>
      <c r="R289" s="195">
        <f>Q289*H289</f>
        <v>0.26087359999999998</v>
      </c>
      <c r="S289" s="195">
        <v>0</v>
      </c>
      <c r="T289" s="196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7" t="s">
        <v>143</v>
      </c>
      <c r="AT289" s="197" t="s">
        <v>139</v>
      </c>
      <c r="AU289" s="197" t="s">
        <v>87</v>
      </c>
      <c r="AY289" s="17" t="s">
        <v>138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7" t="s">
        <v>85</v>
      </c>
      <c r="BK289" s="198">
        <f>ROUND(I289*H289,2)</f>
        <v>0</v>
      </c>
      <c r="BL289" s="17" t="s">
        <v>143</v>
      </c>
      <c r="BM289" s="197" t="s">
        <v>471</v>
      </c>
    </row>
    <row r="290" spans="1:65" s="2" customFormat="1" ht="78">
      <c r="A290" s="34"/>
      <c r="B290" s="35"/>
      <c r="C290" s="36"/>
      <c r="D290" s="203" t="s">
        <v>174</v>
      </c>
      <c r="E290" s="36"/>
      <c r="F290" s="213" t="s">
        <v>472</v>
      </c>
      <c r="G290" s="36"/>
      <c r="H290" s="36"/>
      <c r="I290" s="214"/>
      <c r="J290" s="36"/>
      <c r="K290" s="36"/>
      <c r="L290" s="39"/>
      <c r="M290" s="215"/>
      <c r="N290" s="216"/>
      <c r="O290" s="71"/>
      <c r="P290" s="71"/>
      <c r="Q290" s="71"/>
      <c r="R290" s="71"/>
      <c r="S290" s="71"/>
      <c r="T290" s="72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174</v>
      </c>
      <c r="AU290" s="17" t="s">
        <v>87</v>
      </c>
    </row>
    <row r="291" spans="1:65" s="2" customFormat="1" ht="21.75" customHeight="1">
      <c r="A291" s="34"/>
      <c r="B291" s="35"/>
      <c r="C291" s="185" t="s">
        <v>473</v>
      </c>
      <c r="D291" s="185" t="s">
        <v>139</v>
      </c>
      <c r="E291" s="186" t="s">
        <v>474</v>
      </c>
      <c r="F291" s="187" t="s">
        <v>475</v>
      </c>
      <c r="G291" s="188" t="s">
        <v>162</v>
      </c>
      <c r="H291" s="189">
        <v>2006.72</v>
      </c>
      <c r="I291" s="190"/>
      <c r="J291" s="191">
        <f>ROUND(I291*H291,2)</f>
        <v>0</v>
      </c>
      <c r="K291" s="192"/>
      <c r="L291" s="39"/>
      <c r="M291" s="193" t="s">
        <v>1</v>
      </c>
      <c r="N291" s="194" t="s">
        <v>42</v>
      </c>
      <c r="O291" s="71"/>
      <c r="P291" s="195">
        <f>O291*H291</f>
        <v>0</v>
      </c>
      <c r="Q291" s="195">
        <v>2.6800000000000001E-3</v>
      </c>
      <c r="R291" s="195">
        <f>Q291*H291</f>
        <v>5.3780096000000004</v>
      </c>
      <c r="S291" s="195">
        <v>0</v>
      </c>
      <c r="T291" s="19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143</v>
      </c>
      <c r="AT291" s="197" t="s">
        <v>139</v>
      </c>
      <c r="AU291" s="197" t="s">
        <v>87</v>
      </c>
      <c r="AY291" s="17" t="s">
        <v>138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7" t="s">
        <v>85</v>
      </c>
      <c r="BK291" s="198">
        <f>ROUND(I291*H291,2)</f>
        <v>0</v>
      </c>
      <c r="BL291" s="17" t="s">
        <v>143</v>
      </c>
      <c r="BM291" s="197" t="s">
        <v>476</v>
      </c>
    </row>
    <row r="292" spans="1:65" s="2" customFormat="1" ht="29.25">
      <c r="A292" s="34"/>
      <c r="B292" s="35"/>
      <c r="C292" s="36"/>
      <c r="D292" s="203" t="s">
        <v>174</v>
      </c>
      <c r="E292" s="36"/>
      <c r="F292" s="213" t="s">
        <v>477</v>
      </c>
      <c r="G292" s="36"/>
      <c r="H292" s="36"/>
      <c r="I292" s="214"/>
      <c r="J292" s="36"/>
      <c r="K292" s="36"/>
      <c r="L292" s="39"/>
      <c r="M292" s="215"/>
      <c r="N292" s="216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174</v>
      </c>
      <c r="AU292" s="17" t="s">
        <v>87</v>
      </c>
    </row>
    <row r="293" spans="1:65" s="2" customFormat="1" ht="44.25" customHeight="1">
      <c r="A293" s="34"/>
      <c r="B293" s="35"/>
      <c r="C293" s="185" t="s">
        <v>478</v>
      </c>
      <c r="D293" s="185" t="s">
        <v>139</v>
      </c>
      <c r="E293" s="186" t="s">
        <v>479</v>
      </c>
      <c r="F293" s="187" t="s">
        <v>480</v>
      </c>
      <c r="G293" s="188" t="s">
        <v>162</v>
      </c>
      <c r="H293" s="189">
        <v>183.9</v>
      </c>
      <c r="I293" s="190"/>
      <c r="J293" s="191">
        <f>ROUND(I293*H293,2)</f>
        <v>0</v>
      </c>
      <c r="K293" s="192"/>
      <c r="L293" s="39"/>
      <c r="M293" s="193" t="s">
        <v>1</v>
      </c>
      <c r="N293" s="194" t="s">
        <v>42</v>
      </c>
      <c r="O293" s="71"/>
      <c r="P293" s="195">
        <f>O293*H293</f>
        <v>0</v>
      </c>
      <c r="Q293" s="195">
        <v>1.9429999999999999E-2</v>
      </c>
      <c r="R293" s="195">
        <f>Q293*H293</f>
        <v>3.5731769999999998</v>
      </c>
      <c r="S293" s="195">
        <v>0</v>
      </c>
      <c r="T293" s="196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7" t="s">
        <v>143</v>
      </c>
      <c r="AT293" s="197" t="s">
        <v>139</v>
      </c>
      <c r="AU293" s="197" t="s">
        <v>87</v>
      </c>
      <c r="AY293" s="17" t="s">
        <v>138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7" t="s">
        <v>85</v>
      </c>
      <c r="BK293" s="198">
        <f>ROUND(I293*H293,2)</f>
        <v>0</v>
      </c>
      <c r="BL293" s="17" t="s">
        <v>143</v>
      </c>
      <c r="BM293" s="197" t="s">
        <v>481</v>
      </c>
    </row>
    <row r="294" spans="1:65" s="13" customFormat="1" ht="11.25">
      <c r="B294" s="201"/>
      <c r="C294" s="202"/>
      <c r="D294" s="203" t="s">
        <v>152</v>
      </c>
      <c r="E294" s="204" t="s">
        <v>1</v>
      </c>
      <c r="F294" s="205" t="s">
        <v>482</v>
      </c>
      <c r="G294" s="202"/>
      <c r="H294" s="206">
        <v>183.9</v>
      </c>
      <c r="I294" s="207"/>
      <c r="J294" s="202"/>
      <c r="K294" s="202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152</v>
      </c>
      <c r="AU294" s="212" t="s">
        <v>87</v>
      </c>
      <c r="AV294" s="13" t="s">
        <v>87</v>
      </c>
      <c r="AW294" s="13" t="s">
        <v>34</v>
      </c>
      <c r="AX294" s="13" t="s">
        <v>85</v>
      </c>
      <c r="AY294" s="212" t="s">
        <v>138</v>
      </c>
    </row>
    <row r="295" spans="1:65" s="2" customFormat="1" ht="21.75" customHeight="1">
      <c r="A295" s="34"/>
      <c r="B295" s="35"/>
      <c r="C295" s="185" t="s">
        <v>483</v>
      </c>
      <c r="D295" s="185" t="s">
        <v>139</v>
      </c>
      <c r="E295" s="186" t="s">
        <v>484</v>
      </c>
      <c r="F295" s="187" t="s">
        <v>485</v>
      </c>
      <c r="G295" s="188" t="s">
        <v>162</v>
      </c>
      <c r="H295" s="189">
        <v>183.9</v>
      </c>
      <c r="I295" s="190"/>
      <c r="J295" s="191">
        <f>ROUND(I295*H295,2)</f>
        <v>0</v>
      </c>
      <c r="K295" s="192"/>
      <c r="L295" s="39"/>
      <c r="M295" s="193" t="s">
        <v>1</v>
      </c>
      <c r="N295" s="194" t="s">
        <v>42</v>
      </c>
      <c r="O295" s="71"/>
      <c r="P295" s="195">
        <f>O295*H295</f>
        <v>0</v>
      </c>
      <c r="Q295" s="195">
        <v>6.28E-3</v>
      </c>
      <c r="R295" s="195">
        <f>Q295*H295</f>
        <v>1.154892</v>
      </c>
      <c r="S295" s="195">
        <v>0</v>
      </c>
      <c r="T295" s="196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143</v>
      </c>
      <c r="AT295" s="197" t="s">
        <v>139</v>
      </c>
      <c r="AU295" s="197" t="s">
        <v>87</v>
      </c>
      <c r="AY295" s="17" t="s">
        <v>138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7" t="s">
        <v>85</v>
      </c>
      <c r="BK295" s="198">
        <f>ROUND(I295*H295,2)</f>
        <v>0</v>
      </c>
      <c r="BL295" s="17" t="s">
        <v>143</v>
      </c>
      <c r="BM295" s="197" t="s">
        <v>486</v>
      </c>
    </row>
    <row r="296" spans="1:65" s="2" customFormat="1" ht="19.5">
      <c r="A296" s="34"/>
      <c r="B296" s="35"/>
      <c r="C296" s="36"/>
      <c r="D296" s="203" t="s">
        <v>174</v>
      </c>
      <c r="E296" s="36"/>
      <c r="F296" s="213" t="s">
        <v>487</v>
      </c>
      <c r="G296" s="36"/>
      <c r="H296" s="36"/>
      <c r="I296" s="214"/>
      <c r="J296" s="36"/>
      <c r="K296" s="36"/>
      <c r="L296" s="39"/>
      <c r="M296" s="215"/>
      <c r="N296" s="216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174</v>
      </c>
      <c r="AU296" s="17" t="s">
        <v>87</v>
      </c>
    </row>
    <row r="297" spans="1:65" s="2" customFormat="1" ht="44.25" customHeight="1">
      <c r="A297" s="34"/>
      <c r="B297" s="35"/>
      <c r="C297" s="185" t="s">
        <v>488</v>
      </c>
      <c r="D297" s="185" t="s">
        <v>139</v>
      </c>
      <c r="E297" s="186" t="s">
        <v>489</v>
      </c>
      <c r="F297" s="187" t="s">
        <v>490</v>
      </c>
      <c r="G297" s="188" t="s">
        <v>157</v>
      </c>
      <c r="H297" s="189">
        <v>331.3</v>
      </c>
      <c r="I297" s="190"/>
      <c r="J297" s="191">
        <f>ROUND(I297*H297,2)</f>
        <v>0</v>
      </c>
      <c r="K297" s="192"/>
      <c r="L297" s="39"/>
      <c r="M297" s="193" t="s">
        <v>1</v>
      </c>
      <c r="N297" s="194" t="s">
        <v>42</v>
      </c>
      <c r="O297" s="71"/>
      <c r="P297" s="195">
        <f>O297*H297</f>
        <v>0</v>
      </c>
      <c r="Q297" s="195">
        <v>2.0650000000000002E-2</v>
      </c>
      <c r="R297" s="195">
        <f>Q297*H297</f>
        <v>6.8413450000000005</v>
      </c>
      <c r="S297" s="195">
        <v>0</v>
      </c>
      <c r="T297" s="19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143</v>
      </c>
      <c r="AT297" s="197" t="s">
        <v>139</v>
      </c>
      <c r="AU297" s="197" t="s">
        <v>87</v>
      </c>
      <c r="AY297" s="17" t="s">
        <v>138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7" t="s">
        <v>85</v>
      </c>
      <c r="BK297" s="198">
        <f>ROUND(I297*H297,2)</f>
        <v>0</v>
      </c>
      <c r="BL297" s="17" t="s">
        <v>143</v>
      </c>
      <c r="BM297" s="197" t="s">
        <v>491</v>
      </c>
    </row>
    <row r="298" spans="1:65" s="13" customFormat="1" ht="11.25">
      <c r="B298" s="201"/>
      <c r="C298" s="202"/>
      <c r="D298" s="203" t="s">
        <v>152</v>
      </c>
      <c r="E298" s="204" t="s">
        <v>1</v>
      </c>
      <c r="F298" s="205" t="s">
        <v>492</v>
      </c>
      <c r="G298" s="202"/>
      <c r="H298" s="206">
        <v>93.6</v>
      </c>
      <c r="I298" s="207"/>
      <c r="J298" s="202"/>
      <c r="K298" s="202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152</v>
      </c>
      <c r="AU298" s="212" t="s">
        <v>87</v>
      </c>
      <c r="AV298" s="13" t="s">
        <v>87</v>
      </c>
      <c r="AW298" s="13" t="s">
        <v>34</v>
      </c>
      <c r="AX298" s="13" t="s">
        <v>77</v>
      </c>
      <c r="AY298" s="212" t="s">
        <v>138</v>
      </c>
    </row>
    <row r="299" spans="1:65" s="13" customFormat="1" ht="11.25">
      <c r="B299" s="201"/>
      <c r="C299" s="202"/>
      <c r="D299" s="203" t="s">
        <v>152</v>
      </c>
      <c r="E299" s="204" t="s">
        <v>1</v>
      </c>
      <c r="F299" s="205" t="s">
        <v>493</v>
      </c>
      <c r="G299" s="202"/>
      <c r="H299" s="206">
        <v>3.7</v>
      </c>
      <c r="I299" s="207"/>
      <c r="J299" s="202"/>
      <c r="K299" s="202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152</v>
      </c>
      <c r="AU299" s="212" t="s">
        <v>87</v>
      </c>
      <c r="AV299" s="13" t="s">
        <v>87</v>
      </c>
      <c r="AW299" s="13" t="s">
        <v>34</v>
      </c>
      <c r="AX299" s="13" t="s">
        <v>77</v>
      </c>
      <c r="AY299" s="212" t="s">
        <v>138</v>
      </c>
    </row>
    <row r="300" spans="1:65" s="13" customFormat="1" ht="11.25">
      <c r="B300" s="201"/>
      <c r="C300" s="202"/>
      <c r="D300" s="203" t="s">
        <v>152</v>
      </c>
      <c r="E300" s="204" t="s">
        <v>1</v>
      </c>
      <c r="F300" s="205" t="s">
        <v>494</v>
      </c>
      <c r="G300" s="202"/>
      <c r="H300" s="206">
        <v>10.5</v>
      </c>
      <c r="I300" s="207"/>
      <c r="J300" s="202"/>
      <c r="K300" s="202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152</v>
      </c>
      <c r="AU300" s="212" t="s">
        <v>87</v>
      </c>
      <c r="AV300" s="13" t="s">
        <v>87</v>
      </c>
      <c r="AW300" s="13" t="s">
        <v>34</v>
      </c>
      <c r="AX300" s="13" t="s">
        <v>77</v>
      </c>
      <c r="AY300" s="212" t="s">
        <v>138</v>
      </c>
    </row>
    <row r="301" spans="1:65" s="13" customFormat="1" ht="22.5">
      <c r="B301" s="201"/>
      <c r="C301" s="202"/>
      <c r="D301" s="203" t="s">
        <v>152</v>
      </c>
      <c r="E301" s="204" t="s">
        <v>1</v>
      </c>
      <c r="F301" s="205" t="s">
        <v>495</v>
      </c>
      <c r="G301" s="202"/>
      <c r="H301" s="206">
        <v>83.1</v>
      </c>
      <c r="I301" s="207"/>
      <c r="J301" s="202"/>
      <c r="K301" s="202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152</v>
      </c>
      <c r="AU301" s="212" t="s">
        <v>87</v>
      </c>
      <c r="AV301" s="13" t="s">
        <v>87</v>
      </c>
      <c r="AW301" s="13" t="s">
        <v>34</v>
      </c>
      <c r="AX301" s="13" t="s">
        <v>77</v>
      </c>
      <c r="AY301" s="212" t="s">
        <v>138</v>
      </c>
    </row>
    <row r="302" spans="1:65" s="13" customFormat="1" ht="11.25">
      <c r="B302" s="201"/>
      <c r="C302" s="202"/>
      <c r="D302" s="203" t="s">
        <v>152</v>
      </c>
      <c r="E302" s="204" t="s">
        <v>1</v>
      </c>
      <c r="F302" s="205" t="s">
        <v>496</v>
      </c>
      <c r="G302" s="202"/>
      <c r="H302" s="206">
        <v>140.4</v>
      </c>
      <c r="I302" s="207"/>
      <c r="J302" s="202"/>
      <c r="K302" s="202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152</v>
      </c>
      <c r="AU302" s="212" t="s">
        <v>87</v>
      </c>
      <c r="AV302" s="13" t="s">
        <v>87</v>
      </c>
      <c r="AW302" s="13" t="s">
        <v>34</v>
      </c>
      <c r="AX302" s="13" t="s">
        <v>77</v>
      </c>
      <c r="AY302" s="212" t="s">
        <v>138</v>
      </c>
    </row>
    <row r="303" spans="1:65" s="14" customFormat="1" ht="11.25">
      <c r="B303" s="228"/>
      <c r="C303" s="229"/>
      <c r="D303" s="203" t="s">
        <v>152</v>
      </c>
      <c r="E303" s="230" t="s">
        <v>1</v>
      </c>
      <c r="F303" s="231" t="s">
        <v>232</v>
      </c>
      <c r="G303" s="229"/>
      <c r="H303" s="232">
        <v>331.3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152</v>
      </c>
      <c r="AU303" s="238" t="s">
        <v>87</v>
      </c>
      <c r="AV303" s="14" t="s">
        <v>143</v>
      </c>
      <c r="AW303" s="14" t="s">
        <v>34</v>
      </c>
      <c r="AX303" s="14" t="s">
        <v>85</v>
      </c>
      <c r="AY303" s="238" t="s">
        <v>138</v>
      </c>
    </row>
    <row r="304" spans="1:65" s="2" customFormat="1" ht="16.5" customHeight="1">
      <c r="A304" s="34"/>
      <c r="B304" s="35"/>
      <c r="C304" s="185" t="s">
        <v>497</v>
      </c>
      <c r="D304" s="185" t="s">
        <v>139</v>
      </c>
      <c r="E304" s="186" t="s">
        <v>498</v>
      </c>
      <c r="F304" s="187" t="s">
        <v>499</v>
      </c>
      <c r="G304" s="188" t="s">
        <v>262</v>
      </c>
      <c r="H304" s="189">
        <v>66</v>
      </c>
      <c r="I304" s="190"/>
      <c r="J304" s="191">
        <f>ROUND(I304*H304,2)</f>
        <v>0</v>
      </c>
      <c r="K304" s="192"/>
      <c r="L304" s="39"/>
      <c r="M304" s="193" t="s">
        <v>1</v>
      </c>
      <c r="N304" s="194" t="s">
        <v>42</v>
      </c>
      <c r="O304" s="71"/>
      <c r="P304" s="195">
        <f>O304*H304</f>
        <v>0</v>
      </c>
      <c r="Q304" s="195">
        <v>0</v>
      </c>
      <c r="R304" s="195">
        <f>Q304*H304</f>
        <v>0</v>
      </c>
      <c r="S304" s="195">
        <v>0</v>
      </c>
      <c r="T304" s="196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7" t="s">
        <v>143</v>
      </c>
      <c r="AT304" s="197" t="s">
        <v>139</v>
      </c>
      <c r="AU304" s="197" t="s">
        <v>87</v>
      </c>
      <c r="AY304" s="17" t="s">
        <v>138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7" t="s">
        <v>85</v>
      </c>
      <c r="BK304" s="198">
        <f>ROUND(I304*H304,2)</f>
        <v>0</v>
      </c>
      <c r="BL304" s="17" t="s">
        <v>143</v>
      </c>
      <c r="BM304" s="197" t="s">
        <v>500</v>
      </c>
    </row>
    <row r="305" spans="1:65" s="13" customFormat="1" ht="11.25">
      <c r="B305" s="201"/>
      <c r="C305" s="202"/>
      <c r="D305" s="203" t="s">
        <v>152</v>
      </c>
      <c r="E305" s="204" t="s">
        <v>1</v>
      </c>
      <c r="F305" s="205" t="s">
        <v>501</v>
      </c>
      <c r="G305" s="202"/>
      <c r="H305" s="206">
        <v>24</v>
      </c>
      <c r="I305" s="207"/>
      <c r="J305" s="202"/>
      <c r="K305" s="202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152</v>
      </c>
      <c r="AU305" s="212" t="s">
        <v>87</v>
      </c>
      <c r="AV305" s="13" t="s">
        <v>87</v>
      </c>
      <c r="AW305" s="13" t="s">
        <v>34</v>
      </c>
      <c r="AX305" s="13" t="s">
        <v>77</v>
      </c>
      <c r="AY305" s="212" t="s">
        <v>138</v>
      </c>
    </row>
    <row r="306" spans="1:65" s="13" customFormat="1" ht="11.25">
      <c r="B306" s="201"/>
      <c r="C306" s="202"/>
      <c r="D306" s="203" t="s">
        <v>152</v>
      </c>
      <c r="E306" s="204" t="s">
        <v>1</v>
      </c>
      <c r="F306" s="205" t="s">
        <v>502</v>
      </c>
      <c r="G306" s="202"/>
      <c r="H306" s="206">
        <v>6</v>
      </c>
      <c r="I306" s="207"/>
      <c r="J306" s="202"/>
      <c r="K306" s="202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152</v>
      </c>
      <c r="AU306" s="212" t="s">
        <v>87</v>
      </c>
      <c r="AV306" s="13" t="s">
        <v>87</v>
      </c>
      <c r="AW306" s="13" t="s">
        <v>34</v>
      </c>
      <c r="AX306" s="13" t="s">
        <v>77</v>
      </c>
      <c r="AY306" s="212" t="s">
        <v>138</v>
      </c>
    </row>
    <row r="307" spans="1:65" s="13" customFormat="1" ht="11.25">
      <c r="B307" s="201"/>
      <c r="C307" s="202"/>
      <c r="D307" s="203" t="s">
        <v>152</v>
      </c>
      <c r="E307" s="204" t="s">
        <v>1</v>
      </c>
      <c r="F307" s="205" t="s">
        <v>503</v>
      </c>
      <c r="G307" s="202"/>
      <c r="H307" s="206">
        <v>30</v>
      </c>
      <c r="I307" s="207"/>
      <c r="J307" s="202"/>
      <c r="K307" s="202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152</v>
      </c>
      <c r="AU307" s="212" t="s">
        <v>87</v>
      </c>
      <c r="AV307" s="13" t="s">
        <v>87</v>
      </c>
      <c r="AW307" s="13" t="s">
        <v>34</v>
      </c>
      <c r="AX307" s="13" t="s">
        <v>77</v>
      </c>
      <c r="AY307" s="212" t="s">
        <v>138</v>
      </c>
    </row>
    <row r="308" spans="1:65" s="13" customFormat="1" ht="11.25">
      <c r="B308" s="201"/>
      <c r="C308" s="202"/>
      <c r="D308" s="203" t="s">
        <v>152</v>
      </c>
      <c r="E308" s="204" t="s">
        <v>1</v>
      </c>
      <c r="F308" s="205" t="s">
        <v>504</v>
      </c>
      <c r="G308" s="202"/>
      <c r="H308" s="206">
        <v>2</v>
      </c>
      <c r="I308" s="207"/>
      <c r="J308" s="202"/>
      <c r="K308" s="202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152</v>
      </c>
      <c r="AU308" s="212" t="s">
        <v>87</v>
      </c>
      <c r="AV308" s="13" t="s">
        <v>87</v>
      </c>
      <c r="AW308" s="13" t="s">
        <v>34</v>
      </c>
      <c r="AX308" s="13" t="s">
        <v>77</v>
      </c>
      <c r="AY308" s="212" t="s">
        <v>138</v>
      </c>
    </row>
    <row r="309" spans="1:65" s="13" customFormat="1" ht="11.25">
      <c r="B309" s="201"/>
      <c r="C309" s="202"/>
      <c r="D309" s="203" t="s">
        <v>152</v>
      </c>
      <c r="E309" s="204" t="s">
        <v>1</v>
      </c>
      <c r="F309" s="205" t="s">
        <v>505</v>
      </c>
      <c r="G309" s="202"/>
      <c r="H309" s="206">
        <v>4</v>
      </c>
      <c r="I309" s="207"/>
      <c r="J309" s="202"/>
      <c r="K309" s="202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152</v>
      </c>
      <c r="AU309" s="212" t="s">
        <v>87</v>
      </c>
      <c r="AV309" s="13" t="s">
        <v>87</v>
      </c>
      <c r="AW309" s="13" t="s">
        <v>34</v>
      </c>
      <c r="AX309" s="13" t="s">
        <v>77</v>
      </c>
      <c r="AY309" s="212" t="s">
        <v>138</v>
      </c>
    </row>
    <row r="310" spans="1:65" s="14" customFormat="1" ht="11.25">
      <c r="B310" s="228"/>
      <c r="C310" s="229"/>
      <c r="D310" s="203" t="s">
        <v>152</v>
      </c>
      <c r="E310" s="230" t="s">
        <v>1</v>
      </c>
      <c r="F310" s="231" t="s">
        <v>232</v>
      </c>
      <c r="G310" s="229"/>
      <c r="H310" s="232">
        <v>66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AT310" s="238" t="s">
        <v>152</v>
      </c>
      <c r="AU310" s="238" t="s">
        <v>87</v>
      </c>
      <c r="AV310" s="14" t="s">
        <v>143</v>
      </c>
      <c r="AW310" s="14" t="s">
        <v>34</v>
      </c>
      <c r="AX310" s="14" t="s">
        <v>85</v>
      </c>
      <c r="AY310" s="238" t="s">
        <v>138</v>
      </c>
    </row>
    <row r="311" spans="1:65" s="2" customFormat="1" ht="33" customHeight="1">
      <c r="A311" s="34"/>
      <c r="B311" s="35"/>
      <c r="C311" s="217" t="s">
        <v>506</v>
      </c>
      <c r="D311" s="217" t="s">
        <v>215</v>
      </c>
      <c r="E311" s="218" t="s">
        <v>507</v>
      </c>
      <c r="F311" s="219" t="s">
        <v>508</v>
      </c>
      <c r="G311" s="220" t="s">
        <v>162</v>
      </c>
      <c r="H311" s="221">
        <v>26.268000000000001</v>
      </c>
      <c r="I311" s="222"/>
      <c r="J311" s="223">
        <f>ROUND(I311*H311,2)</f>
        <v>0</v>
      </c>
      <c r="K311" s="224"/>
      <c r="L311" s="225"/>
      <c r="M311" s="226" t="s">
        <v>1</v>
      </c>
      <c r="N311" s="227" t="s">
        <v>42</v>
      </c>
      <c r="O311" s="71"/>
      <c r="P311" s="195">
        <f>O311*H311</f>
        <v>0</v>
      </c>
      <c r="Q311" s="195">
        <v>1.1999999999999999E-3</v>
      </c>
      <c r="R311" s="195">
        <f>Q311*H311</f>
        <v>3.1521599999999997E-2</v>
      </c>
      <c r="S311" s="195">
        <v>0</v>
      </c>
      <c r="T311" s="19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7" t="s">
        <v>182</v>
      </c>
      <c r="AT311" s="197" t="s">
        <v>215</v>
      </c>
      <c r="AU311" s="197" t="s">
        <v>87</v>
      </c>
      <c r="AY311" s="17" t="s">
        <v>138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17" t="s">
        <v>85</v>
      </c>
      <c r="BK311" s="198">
        <f>ROUND(I311*H311,2)</f>
        <v>0</v>
      </c>
      <c r="BL311" s="17" t="s">
        <v>143</v>
      </c>
      <c r="BM311" s="197" t="s">
        <v>509</v>
      </c>
    </row>
    <row r="312" spans="1:65" s="2" customFormat="1" ht="29.25">
      <c r="A312" s="34"/>
      <c r="B312" s="35"/>
      <c r="C312" s="36"/>
      <c r="D312" s="203" t="s">
        <v>174</v>
      </c>
      <c r="E312" s="36"/>
      <c r="F312" s="213" t="s">
        <v>510</v>
      </c>
      <c r="G312" s="36"/>
      <c r="H312" s="36"/>
      <c r="I312" s="214"/>
      <c r="J312" s="36"/>
      <c r="K312" s="36"/>
      <c r="L312" s="39"/>
      <c r="M312" s="215"/>
      <c r="N312" s="216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174</v>
      </c>
      <c r="AU312" s="17" t="s">
        <v>87</v>
      </c>
    </row>
    <row r="313" spans="1:65" s="13" customFormat="1" ht="22.5">
      <c r="B313" s="201"/>
      <c r="C313" s="202"/>
      <c r="D313" s="203" t="s">
        <v>152</v>
      </c>
      <c r="E313" s="204" t="s">
        <v>1</v>
      </c>
      <c r="F313" s="205" t="s">
        <v>511</v>
      </c>
      <c r="G313" s="202"/>
      <c r="H313" s="206">
        <v>10.38</v>
      </c>
      <c r="I313" s="207"/>
      <c r="J313" s="202"/>
      <c r="K313" s="202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152</v>
      </c>
      <c r="AU313" s="212" t="s">
        <v>87</v>
      </c>
      <c r="AV313" s="13" t="s">
        <v>87</v>
      </c>
      <c r="AW313" s="13" t="s">
        <v>34</v>
      </c>
      <c r="AX313" s="13" t="s">
        <v>77</v>
      </c>
      <c r="AY313" s="212" t="s">
        <v>138</v>
      </c>
    </row>
    <row r="314" spans="1:65" s="13" customFormat="1" ht="11.25">
      <c r="B314" s="201"/>
      <c r="C314" s="202"/>
      <c r="D314" s="203" t="s">
        <v>152</v>
      </c>
      <c r="E314" s="204" t="s">
        <v>1</v>
      </c>
      <c r="F314" s="205" t="s">
        <v>512</v>
      </c>
      <c r="G314" s="202"/>
      <c r="H314" s="206">
        <v>1.7</v>
      </c>
      <c r="I314" s="207"/>
      <c r="J314" s="202"/>
      <c r="K314" s="202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152</v>
      </c>
      <c r="AU314" s="212" t="s">
        <v>87</v>
      </c>
      <c r="AV314" s="13" t="s">
        <v>87</v>
      </c>
      <c r="AW314" s="13" t="s">
        <v>34</v>
      </c>
      <c r="AX314" s="13" t="s">
        <v>77</v>
      </c>
      <c r="AY314" s="212" t="s">
        <v>138</v>
      </c>
    </row>
    <row r="315" spans="1:65" s="13" customFormat="1" ht="11.25">
      <c r="B315" s="201"/>
      <c r="C315" s="202"/>
      <c r="D315" s="203" t="s">
        <v>152</v>
      </c>
      <c r="E315" s="204" t="s">
        <v>1</v>
      </c>
      <c r="F315" s="205" t="s">
        <v>513</v>
      </c>
      <c r="G315" s="202"/>
      <c r="H315" s="206">
        <v>10.3</v>
      </c>
      <c r="I315" s="207"/>
      <c r="J315" s="202"/>
      <c r="K315" s="202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152</v>
      </c>
      <c r="AU315" s="212" t="s">
        <v>87</v>
      </c>
      <c r="AV315" s="13" t="s">
        <v>87</v>
      </c>
      <c r="AW315" s="13" t="s">
        <v>34</v>
      </c>
      <c r="AX315" s="13" t="s">
        <v>77</v>
      </c>
      <c r="AY315" s="212" t="s">
        <v>138</v>
      </c>
    </row>
    <row r="316" spans="1:65" s="13" customFormat="1" ht="11.25">
      <c r="B316" s="201"/>
      <c r="C316" s="202"/>
      <c r="D316" s="203" t="s">
        <v>152</v>
      </c>
      <c r="E316" s="204" t="s">
        <v>1</v>
      </c>
      <c r="F316" s="205" t="s">
        <v>514</v>
      </c>
      <c r="G316" s="202"/>
      <c r="H316" s="206">
        <v>1.5</v>
      </c>
      <c r="I316" s="207"/>
      <c r="J316" s="202"/>
      <c r="K316" s="202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152</v>
      </c>
      <c r="AU316" s="212" t="s">
        <v>87</v>
      </c>
      <c r="AV316" s="13" t="s">
        <v>87</v>
      </c>
      <c r="AW316" s="13" t="s">
        <v>34</v>
      </c>
      <c r="AX316" s="13" t="s">
        <v>77</v>
      </c>
      <c r="AY316" s="212" t="s">
        <v>138</v>
      </c>
    </row>
    <row r="317" spans="1:65" s="14" customFormat="1" ht="11.25">
      <c r="B317" s="228"/>
      <c r="C317" s="229"/>
      <c r="D317" s="203" t="s">
        <v>152</v>
      </c>
      <c r="E317" s="230" t="s">
        <v>1</v>
      </c>
      <c r="F317" s="231" t="s">
        <v>232</v>
      </c>
      <c r="G317" s="229"/>
      <c r="H317" s="232">
        <v>23.88</v>
      </c>
      <c r="I317" s="233"/>
      <c r="J317" s="229"/>
      <c r="K317" s="229"/>
      <c r="L317" s="234"/>
      <c r="M317" s="235"/>
      <c r="N317" s="236"/>
      <c r="O317" s="236"/>
      <c r="P317" s="236"/>
      <c r="Q317" s="236"/>
      <c r="R317" s="236"/>
      <c r="S317" s="236"/>
      <c r="T317" s="237"/>
      <c r="AT317" s="238" t="s">
        <v>152</v>
      </c>
      <c r="AU317" s="238" t="s">
        <v>87</v>
      </c>
      <c r="AV317" s="14" t="s">
        <v>143</v>
      </c>
      <c r="AW317" s="14" t="s">
        <v>34</v>
      </c>
      <c r="AX317" s="14" t="s">
        <v>85</v>
      </c>
      <c r="AY317" s="238" t="s">
        <v>138</v>
      </c>
    </row>
    <row r="318" spans="1:65" s="13" customFormat="1" ht="11.25">
      <c r="B318" s="201"/>
      <c r="C318" s="202"/>
      <c r="D318" s="203" t="s">
        <v>152</v>
      </c>
      <c r="E318" s="202"/>
      <c r="F318" s="205" t="s">
        <v>515</v>
      </c>
      <c r="G318" s="202"/>
      <c r="H318" s="206">
        <v>26.268000000000001</v>
      </c>
      <c r="I318" s="207"/>
      <c r="J318" s="202"/>
      <c r="K318" s="202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152</v>
      </c>
      <c r="AU318" s="212" t="s">
        <v>87</v>
      </c>
      <c r="AV318" s="13" t="s">
        <v>87</v>
      </c>
      <c r="AW318" s="13" t="s">
        <v>4</v>
      </c>
      <c r="AX318" s="13" t="s">
        <v>85</v>
      </c>
      <c r="AY318" s="212" t="s">
        <v>138</v>
      </c>
    </row>
    <row r="319" spans="1:65" s="2" customFormat="1" ht="33" customHeight="1">
      <c r="A319" s="34"/>
      <c r="B319" s="35"/>
      <c r="C319" s="217" t="s">
        <v>516</v>
      </c>
      <c r="D319" s="217" t="s">
        <v>215</v>
      </c>
      <c r="E319" s="218" t="s">
        <v>517</v>
      </c>
      <c r="F319" s="219" t="s">
        <v>518</v>
      </c>
      <c r="G319" s="220" t="s">
        <v>262</v>
      </c>
      <c r="H319" s="221">
        <v>4</v>
      </c>
      <c r="I319" s="222"/>
      <c r="J319" s="223">
        <f>ROUND(I319*H319,2)</f>
        <v>0</v>
      </c>
      <c r="K319" s="224"/>
      <c r="L319" s="225"/>
      <c r="M319" s="226" t="s">
        <v>1</v>
      </c>
      <c r="N319" s="227" t="s">
        <v>42</v>
      </c>
      <c r="O319" s="71"/>
      <c r="P319" s="195">
        <f>O319*H319</f>
        <v>0</v>
      </c>
      <c r="Q319" s="195">
        <v>1.4E-3</v>
      </c>
      <c r="R319" s="195">
        <f>Q319*H319</f>
        <v>5.5999999999999999E-3</v>
      </c>
      <c r="S319" s="195">
        <v>0</v>
      </c>
      <c r="T319" s="196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7" t="s">
        <v>182</v>
      </c>
      <c r="AT319" s="197" t="s">
        <v>215</v>
      </c>
      <c r="AU319" s="197" t="s">
        <v>87</v>
      </c>
      <c r="AY319" s="17" t="s">
        <v>138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7" t="s">
        <v>85</v>
      </c>
      <c r="BK319" s="198">
        <f>ROUND(I319*H319,2)</f>
        <v>0</v>
      </c>
      <c r="BL319" s="17" t="s">
        <v>143</v>
      </c>
      <c r="BM319" s="197" t="s">
        <v>519</v>
      </c>
    </row>
    <row r="320" spans="1:65" s="2" customFormat="1" ht="16.5" customHeight="1">
      <c r="A320" s="34"/>
      <c r="B320" s="35"/>
      <c r="C320" s="185" t="s">
        <v>520</v>
      </c>
      <c r="D320" s="185" t="s">
        <v>139</v>
      </c>
      <c r="E320" s="186" t="s">
        <v>521</v>
      </c>
      <c r="F320" s="187" t="s">
        <v>522</v>
      </c>
      <c r="G320" s="188" t="s">
        <v>262</v>
      </c>
      <c r="H320" s="189">
        <v>1</v>
      </c>
      <c r="I320" s="190"/>
      <c r="J320" s="191">
        <f>ROUND(I320*H320,2)</f>
        <v>0</v>
      </c>
      <c r="K320" s="192"/>
      <c r="L320" s="39"/>
      <c r="M320" s="193" t="s">
        <v>1</v>
      </c>
      <c r="N320" s="194" t="s">
        <v>42</v>
      </c>
      <c r="O320" s="71"/>
      <c r="P320" s="195">
        <f>O320*H320</f>
        <v>0</v>
      </c>
      <c r="Q320" s="195">
        <v>1.6542399999999999</v>
      </c>
      <c r="R320" s="195">
        <f>Q320*H320</f>
        <v>1.6542399999999999</v>
      </c>
      <c r="S320" s="195">
        <v>0</v>
      </c>
      <c r="T320" s="196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7" t="s">
        <v>483</v>
      </c>
      <c r="AT320" s="197" t="s">
        <v>139</v>
      </c>
      <c r="AU320" s="197" t="s">
        <v>87</v>
      </c>
      <c r="AY320" s="17" t="s">
        <v>138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7" t="s">
        <v>85</v>
      </c>
      <c r="BK320" s="198">
        <f>ROUND(I320*H320,2)</f>
        <v>0</v>
      </c>
      <c r="BL320" s="17" t="s">
        <v>483</v>
      </c>
      <c r="BM320" s="197" t="s">
        <v>523</v>
      </c>
    </row>
    <row r="321" spans="1:65" s="12" customFormat="1" ht="22.9" customHeight="1">
      <c r="B321" s="171"/>
      <c r="C321" s="172"/>
      <c r="D321" s="173" t="s">
        <v>76</v>
      </c>
      <c r="E321" s="199" t="s">
        <v>187</v>
      </c>
      <c r="F321" s="199" t="s">
        <v>524</v>
      </c>
      <c r="G321" s="172"/>
      <c r="H321" s="172"/>
      <c r="I321" s="175"/>
      <c r="J321" s="200">
        <f>BK321</f>
        <v>0</v>
      </c>
      <c r="K321" s="172"/>
      <c r="L321" s="177"/>
      <c r="M321" s="178"/>
      <c r="N321" s="179"/>
      <c r="O321" s="179"/>
      <c r="P321" s="180">
        <f>SUM(P322:P430)</f>
        <v>0</v>
      </c>
      <c r="Q321" s="179"/>
      <c r="R321" s="180">
        <f>SUM(R322:R430)</f>
        <v>24.282145400000005</v>
      </c>
      <c r="S321" s="179"/>
      <c r="T321" s="181">
        <f>SUM(T322:T430)</f>
        <v>156.97638000000003</v>
      </c>
      <c r="AR321" s="182" t="s">
        <v>85</v>
      </c>
      <c r="AT321" s="183" t="s">
        <v>76</v>
      </c>
      <c r="AU321" s="183" t="s">
        <v>85</v>
      </c>
      <c r="AY321" s="182" t="s">
        <v>138</v>
      </c>
      <c r="BK321" s="184">
        <f>SUM(BK322:BK430)</f>
        <v>0</v>
      </c>
    </row>
    <row r="322" spans="1:65" s="2" customFormat="1" ht="44.25" customHeight="1">
      <c r="A322" s="34"/>
      <c r="B322" s="35"/>
      <c r="C322" s="185" t="s">
        <v>136</v>
      </c>
      <c r="D322" s="185" t="s">
        <v>139</v>
      </c>
      <c r="E322" s="186" t="s">
        <v>525</v>
      </c>
      <c r="F322" s="187" t="s">
        <v>526</v>
      </c>
      <c r="G322" s="188" t="s">
        <v>142</v>
      </c>
      <c r="H322" s="189">
        <v>1</v>
      </c>
      <c r="I322" s="190"/>
      <c r="J322" s="191">
        <f>ROUND(I322*H322,2)</f>
        <v>0</v>
      </c>
      <c r="K322" s="192"/>
      <c r="L322" s="39"/>
      <c r="M322" s="193" t="s">
        <v>1</v>
      </c>
      <c r="N322" s="194" t="s">
        <v>42</v>
      </c>
      <c r="O322" s="71"/>
      <c r="P322" s="195">
        <f>O322*H322</f>
        <v>0</v>
      </c>
      <c r="Q322" s="195">
        <v>0</v>
      </c>
      <c r="R322" s="195">
        <f>Q322*H322</f>
        <v>0</v>
      </c>
      <c r="S322" s="195">
        <v>0</v>
      </c>
      <c r="T322" s="196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7" t="s">
        <v>527</v>
      </c>
      <c r="AT322" s="197" t="s">
        <v>139</v>
      </c>
      <c r="AU322" s="197" t="s">
        <v>87</v>
      </c>
      <c r="AY322" s="17" t="s">
        <v>138</v>
      </c>
      <c r="BE322" s="198">
        <f>IF(N322="základní",J322,0)</f>
        <v>0</v>
      </c>
      <c r="BF322" s="198">
        <f>IF(N322="snížená",J322,0)</f>
        <v>0</v>
      </c>
      <c r="BG322" s="198">
        <f>IF(N322="zákl. přenesená",J322,0)</f>
        <v>0</v>
      </c>
      <c r="BH322" s="198">
        <f>IF(N322="sníž. přenesená",J322,0)</f>
        <v>0</v>
      </c>
      <c r="BI322" s="198">
        <f>IF(N322="nulová",J322,0)</f>
        <v>0</v>
      </c>
      <c r="BJ322" s="17" t="s">
        <v>85</v>
      </c>
      <c r="BK322" s="198">
        <f>ROUND(I322*H322,2)</f>
        <v>0</v>
      </c>
      <c r="BL322" s="17" t="s">
        <v>527</v>
      </c>
      <c r="BM322" s="197" t="s">
        <v>528</v>
      </c>
    </row>
    <row r="323" spans="1:65" s="2" customFormat="1" ht="33" customHeight="1">
      <c r="A323" s="34"/>
      <c r="B323" s="35"/>
      <c r="C323" s="185" t="s">
        <v>529</v>
      </c>
      <c r="D323" s="185" t="s">
        <v>139</v>
      </c>
      <c r="E323" s="186" t="s">
        <v>530</v>
      </c>
      <c r="F323" s="187" t="s">
        <v>531</v>
      </c>
      <c r="G323" s="188" t="s">
        <v>262</v>
      </c>
      <c r="H323" s="189">
        <v>6</v>
      </c>
      <c r="I323" s="190"/>
      <c r="J323" s="191">
        <f>ROUND(I323*H323,2)</f>
        <v>0</v>
      </c>
      <c r="K323" s="192"/>
      <c r="L323" s="39"/>
      <c r="M323" s="193" t="s">
        <v>1</v>
      </c>
      <c r="N323" s="194" t="s">
        <v>42</v>
      </c>
      <c r="O323" s="71"/>
      <c r="P323" s="195">
        <f>O323*H323</f>
        <v>0</v>
      </c>
      <c r="Q323" s="195">
        <v>0</v>
      </c>
      <c r="R323" s="195">
        <f>Q323*H323</f>
        <v>0</v>
      </c>
      <c r="S323" s="195">
        <v>0</v>
      </c>
      <c r="T323" s="196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7" t="s">
        <v>527</v>
      </c>
      <c r="AT323" s="197" t="s">
        <v>139</v>
      </c>
      <c r="AU323" s="197" t="s">
        <v>87</v>
      </c>
      <c r="AY323" s="17" t="s">
        <v>138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7" t="s">
        <v>85</v>
      </c>
      <c r="BK323" s="198">
        <f>ROUND(I323*H323,2)</f>
        <v>0</v>
      </c>
      <c r="BL323" s="17" t="s">
        <v>527</v>
      </c>
      <c r="BM323" s="197" t="s">
        <v>532</v>
      </c>
    </row>
    <row r="324" spans="1:65" s="2" customFormat="1" ht="66.75" customHeight="1">
      <c r="A324" s="34"/>
      <c r="B324" s="35"/>
      <c r="C324" s="185" t="s">
        <v>533</v>
      </c>
      <c r="D324" s="185" t="s">
        <v>139</v>
      </c>
      <c r="E324" s="186" t="s">
        <v>534</v>
      </c>
      <c r="F324" s="187" t="s">
        <v>535</v>
      </c>
      <c r="G324" s="188" t="s">
        <v>142</v>
      </c>
      <c r="H324" s="189">
        <v>1</v>
      </c>
      <c r="I324" s="190"/>
      <c r="J324" s="191">
        <f>ROUND(I324*H324,2)</f>
        <v>0</v>
      </c>
      <c r="K324" s="192"/>
      <c r="L324" s="39"/>
      <c r="M324" s="193" t="s">
        <v>1</v>
      </c>
      <c r="N324" s="194" t="s">
        <v>42</v>
      </c>
      <c r="O324" s="71"/>
      <c r="P324" s="195">
        <f>O324*H324</f>
        <v>0</v>
      </c>
      <c r="Q324" s="195">
        <v>0</v>
      </c>
      <c r="R324" s="195">
        <f>Q324*H324</f>
        <v>0</v>
      </c>
      <c r="S324" s="195">
        <v>0</v>
      </c>
      <c r="T324" s="196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7" t="s">
        <v>143</v>
      </c>
      <c r="AT324" s="197" t="s">
        <v>139</v>
      </c>
      <c r="AU324" s="197" t="s">
        <v>87</v>
      </c>
      <c r="AY324" s="17" t="s">
        <v>138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17" t="s">
        <v>85</v>
      </c>
      <c r="BK324" s="198">
        <f>ROUND(I324*H324,2)</f>
        <v>0</v>
      </c>
      <c r="BL324" s="17" t="s">
        <v>143</v>
      </c>
      <c r="BM324" s="197" t="s">
        <v>536</v>
      </c>
    </row>
    <row r="325" spans="1:65" s="2" customFormat="1" ht="21.75" customHeight="1">
      <c r="A325" s="34"/>
      <c r="B325" s="35"/>
      <c r="C325" s="185" t="s">
        <v>537</v>
      </c>
      <c r="D325" s="185" t="s">
        <v>139</v>
      </c>
      <c r="E325" s="186" t="s">
        <v>538</v>
      </c>
      <c r="F325" s="187" t="s">
        <v>539</v>
      </c>
      <c r="G325" s="188" t="s">
        <v>162</v>
      </c>
      <c r="H325" s="189">
        <v>150</v>
      </c>
      <c r="I325" s="190"/>
      <c r="J325" s="191">
        <f>ROUND(I325*H325,2)</f>
        <v>0</v>
      </c>
      <c r="K325" s="192"/>
      <c r="L325" s="39"/>
      <c r="M325" s="193" t="s">
        <v>1</v>
      </c>
      <c r="N325" s="194" t="s">
        <v>42</v>
      </c>
      <c r="O325" s="71"/>
      <c r="P325" s="195">
        <f>O325*H325</f>
        <v>0</v>
      </c>
      <c r="Q325" s="195">
        <v>0</v>
      </c>
      <c r="R325" s="195">
        <f>Q325*H325</f>
        <v>0</v>
      </c>
      <c r="S325" s="195">
        <v>0</v>
      </c>
      <c r="T325" s="196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7" t="s">
        <v>143</v>
      </c>
      <c r="AT325" s="197" t="s">
        <v>139</v>
      </c>
      <c r="AU325" s="197" t="s">
        <v>87</v>
      </c>
      <c r="AY325" s="17" t="s">
        <v>138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7" t="s">
        <v>85</v>
      </c>
      <c r="BK325" s="198">
        <f>ROUND(I325*H325,2)</f>
        <v>0</v>
      </c>
      <c r="BL325" s="17" t="s">
        <v>143</v>
      </c>
      <c r="BM325" s="197" t="s">
        <v>540</v>
      </c>
    </row>
    <row r="326" spans="1:65" s="2" customFormat="1" ht="33" customHeight="1">
      <c r="A326" s="34"/>
      <c r="B326" s="35"/>
      <c r="C326" s="185" t="s">
        <v>541</v>
      </c>
      <c r="D326" s="185" t="s">
        <v>139</v>
      </c>
      <c r="E326" s="186" t="s">
        <v>542</v>
      </c>
      <c r="F326" s="187" t="s">
        <v>543</v>
      </c>
      <c r="G326" s="188" t="s">
        <v>162</v>
      </c>
      <c r="H326" s="189">
        <v>18000</v>
      </c>
      <c r="I326" s="190"/>
      <c r="J326" s="191">
        <f>ROUND(I326*H326,2)</f>
        <v>0</v>
      </c>
      <c r="K326" s="192"/>
      <c r="L326" s="39"/>
      <c r="M326" s="193" t="s">
        <v>1</v>
      </c>
      <c r="N326" s="194" t="s">
        <v>42</v>
      </c>
      <c r="O326" s="71"/>
      <c r="P326" s="195">
        <f>O326*H326</f>
        <v>0</v>
      </c>
      <c r="Q326" s="195">
        <v>0</v>
      </c>
      <c r="R326" s="195">
        <f>Q326*H326</f>
        <v>0</v>
      </c>
      <c r="S326" s="195">
        <v>0</v>
      </c>
      <c r="T326" s="196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7" t="s">
        <v>143</v>
      </c>
      <c r="AT326" s="197" t="s">
        <v>139</v>
      </c>
      <c r="AU326" s="197" t="s">
        <v>87</v>
      </c>
      <c r="AY326" s="17" t="s">
        <v>138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7" t="s">
        <v>85</v>
      </c>
      <c r="BK326" s="198">
        <f>ROUND(I326*H326,2)</f>
        <v>0</v>
      </c>
      <c r="BL326" s="17" t="s">
        <v>143</v>
      </c>
      <c r="BM326" s="197" t="s">
        <v>544</v>
      </c>
    </row>
    <row r="327" spans="1:65" s="13" customFormat="1" ht="11.25">
      <c r="B327" s="201"/>
      <c r="C327" s="202"/>
      <c r="D327" s="203" t="s">
        <v>152</v>
      </c>
      <c r="E327" s="202"/>
      <c r="F327" s="205" t="s">
        <v>545</v>
      </c>
      <c r="G327" s="202"/>
      <c r="H327" s="206">
        <v>18000</v>
      </c>
      <c r="I327" s="207"/>
      <c r="J327" s="202"/>
      <c r="K327" s="202"/>
      <c r="L327" s="208"/>
      <c r="M327" s="209"/>
      <c r="N327" s="210"/>
      <c r="O327" s="210"/>
      <c r="P327" s="210"/>
      <c r="Q327" s="210"/>
      <c r="R327" s="210"/>
      <c r="S327" s="210"/>
      <c r="T327" s="211"/>
      <c r="AT327" s="212" t="s">
        <v>152</v>
      </c>
      <c r="AU327" s="212" t="s">
        <v>87</v>
      </c>
      <c r="AV327" s="13" t="s">
        <v>87</v>
      </c>
      <c r="AW327" s="13" t="s">
        <v>4</v>
      </c>
      <c r="AX327" s="13" t="s">
        <v>85</v>
      </c>
      <c r="AY327" s="212" t="s">
        <v>138</v>
      </c>
    </row>
    <row r="328" spans="1:65" s="2" customFormat="1" ht="21.75" customHeight="1">
      <c r="A328" s="34"/>
      <c r="B328" s="35"/>
      <c r="C328" s="185" t="s">
        <v>546</v>
      </c>
      <c r="D328" s="185" t="s">
        <v>139</v>
      </c>
      <c r="E328" s="186" t="s">
        <v>547</v>
      </c>
      <c r="F328" s="187" t="s">
        <v>548</v>
      </c>
      <c r="G328" s="188" t="s">
        <v>162</v>
      </c>
      <c r="H328" s="189">
        <v>150</v>
      </c>
      <c r="I328" s="190"/>
      <c r="J328" s="191">
        <f>ROUND(I328*H328,2)</f>
        <v>0</v>
      </c>
      <c r="K328" s="192"/>
      <c r="L328" s="39"/>
      <c r="M328" s="193" t="s">
        <v>1</v>
      </c>
      <c r="N328" s="194" t="s">
        <v>42</v>
      </c>
      <c r="O328" s="71"/>
      <c r="P328" s="195">
        <f>O328*H328</f>
        <v>0</v>
      </c>
      <c r="Q328" s="195">
        <v>0</v>
      </c>
      <c r="R328" s="195">
        <f>Q328*H328</f>
        <v>0</v>
      </c>
      <c r="S328" s="195">
        <v>0</v>
      </c>
      <c r="T328" s="196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7" t="s">
        <v>143</v>
      </c>
      <c r="AT328" s="197" t="s">
        <v>139</v>
      </c>
      <c r="AU328" s="197" t="s">
        <v>87</v>
      </c>
      <c r="AY328" s="17" t="s">
        <v>138</v>
      </c>
      <c r="BE328" s="198">
        <f>IF(N328="základní",J328,0)</f>
        <v>0</v>
      </c>
      <c r="BF328" s="198">
        <f>IF(N328="snížená",J328,0)</f>
        <v>0</v>
      </c>
      <c r="BG328" s="198">
        <f>IF(N328="zákl. přenesená",J328,0)</f>
        <v>0</v>
      </c>
      <c r="BH328" s="198">
        <f>IF(N328="sníž. přenesená",J328,0)</f>
        <v>0</v>
      </c>
      <c r="BI328" s="198">
        <f>IF(N328="nulová",J328,0)</f>
        <v>0</v>
      </c>
      <c r="BJ328" s="17" t="s">
        <v>85</v>
      </c>
      <c r="BK328" s="198">
        <f>ROUND(I328*H328,2)</f>
        <v>0</v>
      </c>
      <c r="BL328" s="17" t="s">
        <v>143</v>
      </c>
      <c r="BM328" s="197" t="s">
        <v>549</v>
      </c>
    </row>
    <row r="329" spans="1:65" s="2" customFormat="1" ht="21.75" customHeight="1">
      <c r="A329" s="34"/>
      <c r="B329" s="35"/>
      <c r="C329" s="185" t="s">
        <v>550</v>
      </c>
      <c r="D329" s="185" t="s">
        <v>139</v>
      </c>
      <c r="E329" s="186" t="s">
        <v>551</v>
      </c>
      <c r="F329" s="187" t="s">
        <v>552</v>
      </c>
      <c r="G329" s="188" t="s">
        <v>150</v>
      </c>
      <c r="H329" s="189">
        <v>20</v>
      </c>
      <c r="I329" s="190"/>
      <c r="J329" s="191">
        <f>ROUND(I329*H329,2)</f>
        <v>0</v>
      </c>
      <c r="K329" s="192"/>
      <c r="L329" s="39"/>
      <c r="M329" s="193" t="s">
        <v>1</v>
      </c>
      <c r="N329" s="194" t="s">
        <v>42</v>
      </c>
      <c r="O329" s="71"/>
      <c r="P329" s="195">
        <f>O329*H329</f>
        <v>0</v>
      </c>
      <c r="Q329" s="195">
        <v>0</v>
      </c>
      <c r="R329" s="195">
        <f>Q329*H329</f>
        <v>0</v>
      </c>
      <c r="S329" s="195">
        <v>0</v>
      </c>
      <c r="T329" s="196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7" t="s">
        <v>143</v>
      </c>
      <c r="AT329" s="197" t="s">
        <v>139</v>
      </c>
      <c r="AU329" s="197" t="s">
        <v>87</v>
      </c>
      <c r="AY329" s="17" t="s">
        <v>138</v>
      </c>
      <c r="BE329" s="198">
        <f>IF(N329="základní",J329,0)</f>
        <v>0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7" t="s">
        <v>85</v>
      </c>
      <c r="BK329" s="198">
        <f>ROUND(I329*H329,2)</f>
        <v>0</v>
      </c>
      <c r="BL329" s="17" t="s">
        <v>143</v>
      </c>
      <c r="BM329" s="197" t="s">
        <v>553</v>
      </c>
    </row>
    <row r="330" spans="1:65" s="13" customFormat="1" ht="11.25">
      <c r="B330" s="201"/>
      <c r="C330" s="202"/>
      <c r="D330" s="203" t="s">
        <v>152</v>
      </c>
      <c r="E330" s="204" t="s">
        <v>1</v>
      </c>
      <c r="F330" s="205" t="s">
        <v>554</v>
      </c>
      <c r="G330" s="202"/>
      <c r="H330" s="206">
        <v>20</v>
      </c>
      <c r="I330" s="207"/>
      <c r="J330" s="202"/>
      <c r="K330" s="202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152</v>
      </c>
      <c r="AU330" s="212" t="s">
        <v>87</v>
      </c>
      <c r="AV330" s="13" t="s">
        <v>87</v>
      </c>
      <c r="AW330" s="13" t="s">
        <v>34</v>
      </c>
      <c r="AX330" s="13" t="s">
        <v>85</v>
      </c>
      <c r="AY330" s="212" t="s">
        <v>138</v>
      </c>
    </row>
    <row r="331" spans="1:65" s="2" customFormat="1" ht="16.5" customHeight="1">
      <c r="A331" s="34"/>
      <c r="B331" s="35"/>
      <c r="C331" s="185" t="s">
        <v>555</v>
      </c>
      <c r="D331" s="185" t="s">
        <v>139</v>
      </c>
      <c r="E331" s="186" t="s">
        <v>556</v>
      </c>
      <c r="F331" s="187" t="s">
        <v>557</v>
      </c>
      <c r="G331" s="188" t="s">
        <v>157</v>
      </c>
      <c r="H331" s="189">
        <v>15</v>
      </c>
      <c r="I331" s="190"/>
      <c r="J331" s="191">
        <f>ROUND(I331*H331,2)</f>
        <v>0</v>
      </c>
      <c r="K331" s="192"/>
      <c r="L331" s="39"/>
      <c r="M331" s="193" t="s">
        <v>1</v>
      </c>
      <c r="N331" s="194" t="s">
        <v>42</v>
      </c>
      <c r="O331" s="71"/>
      <c r="P331" s="195">
        <f>O331*H331</f>
        <v>0</v>
      </c>
      <c r="Q331" s="195">
        <v>0</v>
      </c>
      <c r="R331" s="195">
        <f>Q331*H331</f>
        <v>0</v>
      </c>
      <c r="S331" s="195">
        <v>0.23</v>
      </c>
      <c r="T331" s="196">
        <f>S331*H331</f>
        <v>3.45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7" t="s">
        <v>143</v>
      </c>
      <c r="AT331" s="197" t="s">
        <v>139</v>
      </c>
      <c r="AU331" s="197" t="s">
        <v>87</v>
      </c>
      <c r="AY331" s="17" t="s">
        <v>138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17" t="s">
        <v>85</v>
      </c>
      <c r="BK331" s="198">
        <f>ROUND(I331*H331,2)</f>
        <v>0</v>
      </c>
      <c r="BL331" s="17" t="s">
        <v>143</v>
      </c>
      <c r="BM331" s="197" t="s">
        <v>558</v>
      </c>
    </row>
    <row r="332" spans="1:65" s="2" customFormat="1" ht="21.75" customHeight="1">
      <c r="A332" s="34"/>
      <c r="B332" s="35"/>
      <c r="C332" s="185" t="s">
        <v>559</v>
      </c>
      <c r="D332" s="185" t="s">
        <v>139</v>
      </c>
      <c r="E332" s="186" t="s">
        <v>560</v>
      </c>
      <c r="F332" s="187" t="s">
        <v>561</v>
      </c>
      <c r="G332" s="188" t="s">
        <v>157</v>
      </c>
      <c r="H332" s="189">
        <v>2.6</v>
      </c>
      <c r="I332" s="190"/>
      <c r="J332" s="191">
        <f>ROUND(I332*H332,2)</f>
        <v>0</v>
      </c>
      <c r="K332" s="192"/>
      <c r="L332" s="39"/>
      <c r="M332" s="193" t="s">
        <v>1</v>
      </c>
      <c r="N332" s="194" t="s">
        <v>42</v>
      </c>
      <c r="O332" s="71"/>
      <c r="P332" s="195">
        <f>O332*H332</f>
        <v>0</v>
      </c>
      <c r="Q332" s="195">
        <v>7.3999999999999999E-4</v>
      </c>
      <c r="R332" s="195">
        <f>Q332*H332</f>
        <v>1.9240000000000001E-3</v>
      </c>
      <c r="S332" s="195">
        <v>0</v>
      </c>
      <c r="T332" s="196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7" t="s">
        <v>143</v>
      </c>
      <c r="AT332" s="197" t="s">
        <v>139</v>
      </c>
      <c r="AU332" s="197" t="s">
        <v>87</v>
      </c>
      <c r="AY332" s="17" t="s">
        <v>138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17" t="s">
        <v>85</v>
      </c>
      <c r="BK332" s="198">
        <f>ROUND(I332*H332,2)</f>
        <v>0</v>
      </c>
      <c r="BL332" s="17" t="s">
        <v>143</v>
      </c>
      <c r="BM332" s="197" t="s">
        <v>562</v>
      </c>
    </row>
    <row r="333" spans="1:65" s="13" customFormat="1" ht="11.25">
      <c r="B333" s="201"/>
      <c r="C333" s="202"/>
      <c r="D333" s="203" t="s">
        <v>152</v>
      </c>
      <c r="E333" s="204" t="s">
        <v>1</v>
      </c>
      <c r="F333" s="205" t="s">
        <v>563</v>
      </c>
      <c r="G333" s="202"/>
      <c r="H333" s="206">
        <v>2.6</v>
      </c>
      <c r="I333" s="207"/>
      <c r="J333" s="202"/>
      <c r="K333" s="202"/>
      <c r="L333" s="208"/>
      <c r="M333" s="209"/>
      <c r="N333" s="210"/>
      <c r="O333" s="210"/>
      <c r="P333" s="210"/>
      <c r="Q333" s="210"/>
      <c r="R333" s="210"/>
      <c r="S333" s="210"/>
      <c r="T333" s="211"/>
      <c r="AT333" s="212" t="s">
        <v>152</v>
      </c>
      <c r="AU333" s="212" t="s">
        <v>87</v>
      </c>
      <c r="AV333" s="13" t="s">
        <v>87</v>
      </c>
      <c r="AW333" s="13" t="s">
        <v>34</v>
      </c>
      <c r="AX333" s="13" t="s">
        <v>85</v>
      </c>
      <c r="AY333" s="212" t="s">
        <v>138</v>
      </c>
    </row>
    <row r="334" spans="1:65" s="2" customFormat="1" ht="33" customHeight="1">
      <c r="A334" s="34"/>
      <c r="B334" s="35"/>
      <c r="C334" s="217" t="s">
        <v>564</v>
      </c>
      <c r="D334" s="217" t="s">
        <v>215</v>
      </c>
      <c r="E334" s="218" t="s">
        <v>565</v>
      </c>
      <c r="F334" s="219" t="s">
        <v>566</v>
      </c>
      <c r="G334" s="220" t="s">
        <v>157</v>
      </c>
      <c r="H334" s="221">
        <v>2.6</v>
      </c>
      <c r="I334" s="222"/>
      <c r="J334" s="223">
        <f>ROUND(I334*H334,2)</f>
        <v>0</v>
      </c>
      <c r="K334" s="224"/>
      <c r="L334" s="225"/>
      <c r="M334" s="226" t="s">
        <v>1</v>
      </c>
      <c r="N334" s="227" t="s">
        <v>42</v>
      </c>
      <c r="O334" s="71"/>
      <c r="P334" s="195">
        <f>O334*H334</f>
        <v>0</v>
      </c>
      <c r="Q334" s="195">
        <v>7.0499999999999993E-2</v>
      </c>
      <c r="R334" s="195">
        <f>Q334*H334</f>
        <v>0.18329999999999999</v>
      </c>
      <c r="S334" s="195">
        <v>0</v>
      </c>
      <c r="T334" s="196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7" t="s">
        <v>182</v>
      </c>
      <c r="AT334" s="197" t="s">
        <v>215</v>
      </c>
      <c r="AU334" s="197" t="s">
        <v>87</v>
      </c>
      <c r="AY334" s="17" t="s">
        <v>138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17" t="s">
        <v>85</v>
      </c>
      <c r="BK334" s="198">
        <f>ROUND(I334*H334,2)</f>
        <v>0</v>
      </c>
      <c r="BL334" s="17" t="s">
        <v>143</v>
      </c>
      <c r="BM334" s="197" t="s">
        <v>567</v>
      </c>
    </row>
    <row r="335" spans="1:65" s="2" customFormat="1" ht="66.75" customHeight="1">
      <c r="A335" s="34"/>
      <c r="B335" s="35"/>
      <c r="C335" s="185" t="s">
        <v>568</v>
      </c>
      <c r="D335" s="185" t="s">
        <v>139</v>
      </c>
      <c r="E335" s="186" t="s">
        <v>569</v>
      </c>
      <c r="F335" s="187" t="s">
        <v>570</v>
      </c>
      <c r="G335" s="188" t="s">
        <v>571</v>
      </c>
      <c r="H335" s="189">
        <v>1</v>
      </c>
      <c r="I335" s="190"/>
      <c r="J335" s="191">
        <f>ROUND(I335*H335,2)</f>
        <v>0</v>
      </c>
      <c r="K335" s="192"/>
      <c r="L335" s="39"/>
      <c r="M335" s="193" t="s">
        <v>1</v>
      </c>
      <c r="N335" s="194" t="s">
        <v>42</v>
      </c>
      <c r="O335" s="71"/>
      <c r="P335" s="195">
        <f>O335*H335</f>
        <v>0</v>
      </c>
      <c r="Q335" s="195">
        <v>7.3999999999999999E-4</v>
      </c>
      <c r="R335" s="195">
        <f>Q335*H335</f>
        <v>7.3999999999999999E-4</v>
      </c>
      <c r="S335" s="195">
        <v>0</v>
      </c>
      <c r="T335" s="196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7" t="s">
        <v>143</v>
      </c>
      <c r="AT335" s="197" t="s">
        <v>139</v>
      </c>
      <c r="AU335" s="197" t="s">
        <v>87</v>
      </c>
      <c r="AY335" s="17" t="s">
        <v>138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17" t="s">
        <v>85</v>
      </c>
      <c r="BK335" s="198">
        <f>ROUND(I335*H335,2)</f>
        <v>0</v>
      </c>
      <c r="BL335" s="17" t="s">
        <v>143</v>
      </c>
      <c r="BM335" s="197" t="s">
        <v>572</v>
      </c>
    </row>
    <row r="336" spans="1:65" s="2" customFormat="1" ht="66.75" customHeight="1">
      <c r="A336" s="34"/>
      <c r="B336" s="35"/>
      <c r="C336" s="185" t="s">
        <v>573</v>
      </c>
      <c r="D336" s="185" t="s">
        <v>139</v>
      </c>
      <c r="E336" s="186" t="s">
        <v>574</v>
      </c>
      <c r="F336" s="187" t="s">
        <v>575</v>
      </c>
      <c r="G336" s="188" t="s">
        <v>162</v>
      </c>
      <c r="H336" s="189">
        <v>1.75</v>
      </c>
      <c r="I336" s="190"/>
      <c r="J336" s="191">
        <f>ROUND(I336*H336,2)</f>
        <v>0</v>
      </c>
      <c r="K336" s="192"/>
      <c r="L336" s="39"/>
      <c r="M336" s="193" t="s">
        <v>1</v>
      </c>
      <c r="N336" s="194" t="s">
        <v>42</v>
      </c>
      <c r="O336" s="71"/>
      <c r="P336" s="195">
        <f>O336*H336</f>
        <v>0</v>
      </c>
      <c r="Q336" s="195">
        <v>7.3999999999999999E-4</v>
      </c>
      <c r="R336" s="195">
        <f>Q336*H336</f>
        <v>1.2949999999999999E-3</v>
      </c>
      <c r="S336" s="195">
        <v>0</v>
      </c>
      <c r="T336" s="196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7" t="s">
        <v>143</v>
      </c>
      <c r="AT336" s="197" t="s">
        <v>139</v>
      </c>
      <c r="AU336" s="197" t="s">
        <v>87</v>
      </c>
      <c r="AY336" s="17" t="s">
        <v>138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7" t="s">
        <v>85</v>
      </c>
      <c r="BK336" s="198">
        <f>ROUND(I336*H336,2)</f>
        <v>0</v>
      </c>
      <c r="BL336" s="17" t="s">
        <v>143</v>
      </c>
      <c r="BM336" s="197" t="s">
        <v>576</v>
      </c>
    </row>
    <row r="337" spans="1:65" s="13" customFormat="1" ht="11.25">
      <c r="B337" s="201"/>
      <c r="C337" s="202"/>
      <c r="D337" s="203" t="s">
        <v>152</v>
      </c>
      <c r="E337" s="204" t="s">
        <v>1</v>
      </c>
      <c r="F337" s="205" t="s">
        <v>577</v>
      </c>
      <c r="G337" s="202"/>
      <c r="H337" s="206">
        <v>1.75</v>
      </c>
      <c r="I337" s="207"/>
      <c r="J337" s="202"/>
      <c r="K337" s="202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152</v>
      </c>
      <c r="AU337" s="212" t="s">
        <v>87</v>
      </c>
      <c r="AV337" s="13" t="s">
        <v>87</v>
      </c>
      <c r="AW337" s="13" t="s">
        <v>34</v>
      </c>
      <c r="AX337" s="13" t="s">
        <v>85</v>
      </c>
      <c r="AY337" s="212" t="s">
        <v>138</v>
      </c>
    </row>
    <row r="338" spans="1:65" s="2" customFormat="1" ht="21.75" customHeight="1">
      <c r="A338" s="34"/>
      <c r="B338" s="35"/>
      <c r="C338" s="185" t="s">
        <v>578</v>
      </c>
      <c r="D338" s="185" t="s">
        <v>139</v>
      </c>
      <c r="E338" s="186" t="s">
        <v>579</v>
      </c>
      <c r="F338" s="187" t="s">
        <v>580</v>
      </c>
      <c r="G338" s="188" t="s">
        <v>157</v>
      </c>
      <c r="H338" s="189">
        <v>35.700000000000003</v>
      </c>
      <c r="I338" s="190"/>
      <c r="J338" s="191">
        <f>ROUND(I338*H338,2)</f>
        <v>0</v>
      </c>
      <c r="K338" s="192"/>
      <c r="L338" s="39"/>
      <c r="M338" s="193" t="s">
        <v>1</v>
      </c>
      <c r="N338" s="194" t="s">
        <v>42</v>
      </c>
      <c r="O338" s="71"/>
      <c r="P338" s="195">
        <f>O338*H338</f>
        <v>0</v>
      </c>
      <c r="Q338" s="195">
        <v>0</v>
      </c>
      <c r="R338" s="195">
        <f>Q338*H338</f>
        <v>0</v>
      </c>
      <c r="S338" s="195">
        <v>0</v>
      </c>
      <c r="T338" s="196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7" t="s">
        <v>143</v>
      </c>
      <c r="AT338" s="197" t="s">
        <v>139</v>
      </c>
      <c r="AU338" s="197" t="s">
        <v>87</v>
      </c>
      <c r="AY338" s="17" t="s">
        <v>138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7" t="s">
        <v>85</v>
      </c>
      <c r="BK338" s="198">
        <f>ROUND(I338*H338,2)</f>
        <v>0</v>
      </c>
      <c r="BL338" s="17" t="s">
        <v>143</v>
      </c>
      <c r="BM338" s="197" t="s">
        <v>581</v>
      </c>
    </row>
    <row r="339" spans="1:65" s="13" customFormat="1" ht="11.25">
      <c r="B339" s="201"/>
      <c r="C339" s="202"/>
      <c r="D339" s="203" t="s">
        <v>152</v>
      </c>
      <c r="E339" s="204" t="s">
        <v>1</v>
      </c>
      <c r="F339" s="205" t="s">
        <v>582</v>
      </c>
      <c r="G339" s="202"/>
      <c r="H339" s="206">
        <v>3.5</v>
      </c>
      <c r="I339" s="207"/>
      <c r="J339" s="202"/>
      <c r="K339" s="202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152</v>
      </c>
      <c r="AU339" s="212" t="s">
        <v>87</v>
      </c>
      <c r="AV339" s="13" t="s">
        <v>87</v>
      </c>
      <c r="AW339" s="13" t="s">
        <v>34</v>
      </c>
      <c r="AX339" s="13" t="s">
        <v>77</v>
      </c>
      <c r="AY339" s="212" t="s">
        <v>138</v>
      </c>
    </row>
    <row r="340" spans="1:65" s="13" customFormat="1" ht="11.25">
      <c r="B340" s="201"/>
      <c r="C340" s="202"/>
      <c r="D340" s="203" t="s">
        <v>152</v>
      </c>
      <c r="E340" s="204" t="s">
        <v>1</v>
      </c>
      <c r="F340" s="205" t="s">
        <v>583</v>
      </c>
      <c r="G340" s="202"/>
      <c r="H340" s="206">
        <v>4</v>
      </c>
      <c r="I340" s="207"/>
      <c r="J340" s="202"/>
      <c r="K340" s="202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152</v>
      </c>
      <c r="AU340" s="212" t="s">
        <v>87</v>
      </c>
      <c r="AV340" s="13" t="s">
        <v>87</v>
      </c>
      <c r="AW340" s="13" t="s">
        <v>34</v>
      </c>
      <c r="AX340" s="13" t="s">
        <v>77</v>
      </c>
      <c r="AY340" s="212" t="s">
        <v>138</v>
      </c>
    </row>
    <row r="341" spans="1:65" s="13" customFormat="1" ht="11.25">
      <c r="B341" s="201"/>
      <c r="C341" s="202"/>
      <c r="D341" s="203" t="s">
        <v>152</v>
      </c>
      <c r="E341" s="204" t="s">
        <v>1</v>
      </c>
      <c r="F341" s="205" t="s">
        <v>584</v>
      </c>
      <c r="G341" s="202"/>
      <c r="H341" s="206">
        <v>2.2000000000000002</v>
      </c>
      <c r="I341" s="207"/>
      <c r="J341" s="202"/>
      <c r="K341" s="202"/>
      <c r="L341" s="208"/>
      <c r="M341" s="209"/>
      <c r="N341" s="210"/>
      <c r="O341" s="210"/>
      <c r="P341" s="210"/>
      <c r="Q341" s="210"/>
      <c r="R341" s="210"/>
      <c r="S341" s="210"/>
      <c r="T341" s="211"/>
      <c r="AT341" s="212" t="s">
        <v>152</v>
      </c>
      <c r="AU341" s="212" t="s">
        <v>87</v>
      </c>
      <c r="AV341" s="13" t="s">
        <v>87</v>
      </c>
      <c r="AW341" s="13" t="s">
        <v>34</v>
      </c>
      <c r="AX341" s="13" t="s">
        <v>77</v>
      </c>
      <c r="AY341" s="212" t="s">
        <v>138</v>
      </c>
    </row>
    <row r="342" spans="1:65" s="13" customFormat="1" ht="11.25">
      <c r="B342" s="201"/>
      <c r="C342" s="202"/>
      <c r="D342" s="203" t="s">
        <v>152</v>
      </c>
      <c r="E342" s="204" t="s">
        <v>1</v>
      </c>
      <c r="F342" s="205" t="s">
        <v>585</v>
      </c>
      <c r="G342" s="202"/>
      <c r="H342" s="206">
        <v>4</v>
      </c>
      <c r="I342" s="207"/>
      <c r="J342" s="202"/>
      <c r="K342" s="202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152</v>
      </c>
      <c r="AU342" s="212" t="s">
        <v>87</v>
      </c>
      <c r="AV342" s="13" t="s">
        <v>87</v>
      </c>
      <c r="AW342" s="13" t="s">
        <v>34</v>
      </c>
      <c r="AX342" s="13" t="s">
        <v>77</v>
      </c>
      <c r="AY342" s="212" t="s">
        <v>138</v>
      </c>
    </row>
    <row r="343" spans="1:65" s="13" customFormat="1" ht="11.25">
      <c r="B343" s="201"/>
      <c r="C343" s="202"/>
      <c r="D343" s="203" t="s">
        <v>152</v>
      </c>
      <c r="E343" s="204" t="s">
        <v>1</v>
      </c>
      <c r="F343" s="205" t="s">
        <v>586</v>
      </c>
      <c r="G343" s="202"/>
      <c r="H343" s="206">
        <v>3</v>
      </c>
      <c r="I343" s="207"/>
      <c r="J343" s="202"/>
      <c r="K343" s="202"/>
      <c r="L343" s="208"/>
      <c r="M343" s="209"/>
      <c r="N343" s="210"/>
      <c r="O343" s="210"/>
      <c r="P343" s="210"/>
      <c r="Q343" s="210"/>
      <c r="R343" s="210"/>
      <c r="S343" s="210"/>
      <c r="T343" s="211"/>
      <c r="AT343" s="212" t="s">
        <v>152</v>
      </c>
      <c r="AU343" s="212" t="s">
        <v>87</v>
      </c>
      <c r="AV343" s="13" t="s">
        <v>87</v>
      </c>
      <c r="AW343" s="13" t="s">
        <v>34</v>
      </c>
      <c r="AX343" s="13" t="s">
        <v>77</v>
      </c>
      <c r="AY343" s="212" t="s">
        <v>138</v>
      </c>
    </row>
    <row r="344" spans="1:65" s="13" customFormat="1" ht="11.25">
      <c r="B344" s="201"/>
      <c r="C344" s="202"/>
      <c r="D344" s="203" t="s">
        <v>152</v>
      </c>
      <c r="E344" s="204" t="s">
        <v>1</v>
      </c>
      <c r="F344" s="205" t="s">
        <v>587</v>
      </c>
      <c r="G344" s="202"/>
      <c r="H344" s="206">
        <v>6</v>
      </c>
      <c r="I344" s="207"/>
      <c r="J344" s="202"/>
      <c r="K344" s="202"/>
      <c r="L344" s="208"/>
      <c r="M344" s="209"/>
      <c r="N344" s="210"/>
      <c r="O344" s="210"/>
      <c r="P344" s="210"/>
      <c r="Q344" s="210"/>
      <c r="R344" s="210"/>
      <c r="S344" s="210"/>
      <c r="T344" s="211"/>
      <c r="AT344" s="212" t="s">
        <v>152</v>
      </c>
      <c r="AU344" s="212" t="s">
        <v>87</v>
      </c>
      <c r="AV344" s="13" t="s">
        <v>87</v>
      </c>
      <c r="AW344" s="13" t="s">
        <v>34</v>
      </c>
      <c r="AX344" s="13" t="s">
        <v>77</v>
      </c>
      <c r="AY344" s="212" t="s">
        <v>138</v>
      </c>
    </row>
    <row r="345" spans="1:65" s="13" customFormat="1" ht="11.25">
      <c r="B345" s="201"/>
      <c r="C345" s="202"/>
      <c r="D345" s="203" t="s">
        <v>152</v>
      </c>
      <c r="E345" s="204" t="s">
        <v>1</v>
      </c>
      <c r="F345" s="205" t="s">
        <v>588</v>
      </c>
      <c r="G345" s="202"/>
      <c r="H345" s="206">
        <v>11</v>
      </c>
      <c r="I345" s="207"/>
      <c r="J345" s="202"/>
      <c r="K345" s="202"/>
      <c r="L345" s="208"/>
      <c r="M345" s="209"/>
      <c r="N345" s="210"/>
      <c r="O345" s="210"/>
      <c r="P345" s="210"/>
      <c r="Q345" s="210"/>
      <c r="R345" s="210"/>
      <c r="S345" s="210"/>
      <c r="T345" s="211"/>
      <c r="AT345" s="212" t="s">
        <v>152</v>
      </c>
      <c r="AU345" s="212" t="s">
        <v>87</v>
      </c>
      <c r="AV345" s="13" t="s">
        <v>87</v>
      </c>
      <c r="AW345" s="13" t="s">
        <v>34</v>
      </c>
      <c r="AX345" s="13" t="s">
        <v>77</v>
      </c>
      <c r="AY345" s="212" t="s">
        <v>138</v>
      </c>
    </row>
    <row r="346" spans="1:65" s="13" customFormat="1" ht="11.25">
      <c r="B346" s="201"/>
      <c r="C346" s="202"/>
      <c r="D346" s="203" t="s">
        <v>152</v>
      </c>
      <c r="E346" s="204" t="s">
        <v>1</v>
      </c>
      <c r="F346" s="205" t="s">
        <v>589</v>
      </c>
      <c r="G346" s="202"/>
      <c r="H346" s="206">
        <v>2</v>
      </c>
      <c r="I346" s="207"/>
      <c r="J346" s="202"/>
      <c r="K346" s="202"/>
      <c r="L346" s="208"/>
      <c r="M346" s="209"/>
      <c r="N346" s="210"/>
      <c r="O346" s="210"/>
      <c r="P346" s="210"/>
      <c r="Q346" s="210"/>
      <c r="R346" s="210"/>
      <c r="S346" s="210"/>
      <c r="T346" s="211"/>
      <c r="AT346" s="212" t="s">
        <v>152</v>
      </c>
      <c r="AU346" s="212" t="s">
        <v>87</v>
      </c>
      <c r="AV346" s="13" t="s">
        <v>87</v>
      </c>
      <c r="AW346" s="13" t="s">
        <v>34</v>
      </c>
      <c r="AX346" s="13" t="s">
        <v>77</v>
      </c>
      <c r="AY346" s="212" t="s">
        <v>138</v>
      </c>
    </row>
    <row r="347" spans="1:65" s="14" customFormat="1" ht="11.25">
      <c r="B347" s="228"/>
      <c r="C347" s="229"/>
      <c r="D347" s="203" t="s">
        <v>152</v>
      </c>
      <c r="E347" s="230" t="s">
        <v>1</v>
      </c>
      <c r="F347" s="231" t="s">
        <v>232</v>
      </c>
      <c r="G347" s="229"/>
      <c r="H347" s="232">
        <v>35.700000000000003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152</v>
      </c>
      <c r="AU347" s="238" t="s">
        <v>87</v>
      </c>
      <c r="AV347" s="14" t="s">
        <v>143</v>
      </c>
      <c r="AW347" s="14" t="s">
        <v>34</v>
      </c>
      <c r="AX347" s="14" t="s">
        <v>85</v>
      </c>
      <c r="AY347" s="238" t="s">
        <v>138</v>
      </c>
    </row>
    <row r="348" spans="1:65" s="2" customFormat="1" ht="21.75" customHeight="1">
      <c r="A348" s="34"/>
      <c r="B348" s="35"/>
      <c r="C348" s="185" t="s">
        <v>590</v>
      </c>
      <c r="D348" s="185" t="s">
        <v>139</v>
      </c>
      <c r="E348" s="186" t="s">
        <v>591</v>
      </c>
      <c r="F348" s="187" t="s">
        <v>592</v>
      </c>
      <c r="G348" s="188" t="s">
        <v>157</v>
      </c>
      <c r="H348" s="189">
        <v>56.3</v>
      </c>
      <c r="I348" s="190"/>
      <c r="J348" s="191">
        <f>ROUND(I348*H348,2)</f>
        <v>0</v>
      </c>
      <c r="K348" s="192"/>
      <c r="L348" s="39"/>
      <c r="M348" s="193" t="s">
        <v>1</v>
      </c>
      <c r="N348" s="194" t="s">
        <v>42</v>
      </c>
      <c r="O348" s="71"/>
      <c r="P348" s="195">
        <f>O348*H348</f>
        <v>0</v>
      </c>
      <c r="Q348" s="195">
        <v>0.13095999999999999</v>
      </c>
      <c r="R348" s="195">
        <f>Q348*H348</f>
        <v>7.3730479999999989</v>
      </c>
      <c r="S348" s="195">
        <v>0</v>
      </c>
      <c r="T348" s="196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7" t="s">
        <v>143</v>
      </c>
      <c r="AT348" s="197" t="s">
        <v>139</v>
      </c>
      <c r="AU348" s="197" t="s">
        <v>87</v>
      </c>
      <c r="AY348" s="17" t="s">
        <v>138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17" t="s">
        <v>85</v>
      </c>
      <c r="BK348" s="198">
        <f>ROUND(I348*H348,2)</f>
        <v>0</v>
      </c>
      <c r="BL348" s="17" t="s">
        <v>143</v>
      </c>
      <c r="BM348" s="197" t="s">
        <v>593</v>
      </c>
    </row>
    <row r="349" spans="1:65" s="13" customFormat="1" ht="11.25">
      <c r="B349" s="201"/>
      <c r="C349" s="202"/>
      <c r="D349" s="203" t="s">
        <v>152</v>
      </c>
      <c r="E349" s="204" t="s">
        <v>1</v>
      </c>
      <c r="F349" s="205" t="s">
        <v>594</v>
      </c>
      <c r="G349" s="202"/>
      <c r="H349" s="206">
        <v>56.3</v>
      </c>
      <c r="I349" s="207"/>
      <c r="J349" s="202"/>
      <c r="K349" s="202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152</v>
      </c>
      <c r="AU349" s="212" t="s">
        <v>87</v>
      </c>
      <c r="AV349" s="13" t="s">
        <v>87</v>
      </c>
      <c r="AW349" s="13" t="s">
        <v>34</v>
      </c>
      <c r="AX349" s="13" t="s">
        <v>85</v>
      </c>
      <c r="AY349" s="212" t="s">
        <v>138</v>
      </c>
    </row>
    <row r="350" spans="1:65" s="2" customFormat="1" ht="16.5" customHeight="1">
      <c r="A350" s="34"/>
      <c r="B350" s="35"/>
      <c r="C350" s="217" t="s">
        <v>595</v>
      </c>
      <c r="D350" s="217" t="s">
        <v>215</v>
      </c>
      <c r="E350" s="218" t="s">
        <v>596</v>
      </c>
      <c r="F350" s="219" t="s">
        <v>597</v>
      </c>
      <c r="G350" s="220" t="s">
        <v>157</v>
      </c>
      <c r="H350" s="221">
        <v>61.93</v>
      </c>
      <c r="I350" s="222"/>
      <c r="J350" s="223">
        <f>ROUND(I350*H350,2)</f>
        <v>0</v>
      </c>
      <c r="K350" s="224"/>
      <c r="L350" s="225"/>
      <c r="M350" s="226" t="s">
        <v>1</v>
      </c>
      <c r="N350" s="227" t="s">
        <v>42</v>
      </c>
      <c r="O350" s="71"/>
      <c r="P350" s="195">
        <f>O350*H350</f>
        <v>0</v>
      </c>
      <c r="Q350" s="195">
        <v>0.12726000000000001</v>
      </c>
      <c r="R350" s="195">
        <f>Q350*H350</f>
        <v>7.8812118000000009</v>
      </c>
      <c r="S350" s="195">
        <v>0</v>
      </c>
      <c r="T350" s="196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7" t="s">
        <v>182</v>
      </c>
      <c r="AT350" s="197" t="s">
        <v>215</v>
      </c>
      <c r="AU350" s="197" t="s">
        <v>87</v>
      </c>
      <c r="AY350" s="17" t="s">
        <v>138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17" t="s">
        <v>85</v>
      </c>
      <c r="BK350" s="198">
        <f>ROUND(I350*H350,2)</f>
        <v>0</v>
      </c>
      <c r="BL350" s="17" t="s">
        <v>143</v>
      </c>
      <c r="BM350" s="197" t="s">
        <v>598</v>
      </c>
    </row>
    <row r="351" spans="1:65" s="13" customFormat="1" ht="11.25">
      <c r="B351" s="201"/>
      <c r="C351" s="202"/>
      <c r="D351" s="203" t="s">
        <v>152</v>
      </c>
      <c r="E351" s="202"/>
      <c r="F351" s="205" t="s">
        <v>599</v>
      </c>
      <c r="G351" s="202"/>
      <c r="H351" s="206">
        <v>61.93</v>
      </c>
      <c r="I351" s="207"/>
      <c r="J351" s="202"/>
      <c r="K351" s="202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152</v>
      </c>
      <c r="AU351" s="212" t="s">
        <v>87</v>
      </c>
      <c r="AV351" s="13" t="s">
        <v>87</v>
      </c>
      <c r="AW351" s="13" t="s">
        <v>4</v>
      </c>
      <c r="AX351" s="13" t="s">
        <v>85</v>
      </c>
      <c r="AY351" s="212" t="s">
        <v>138</v>
      </c>
    </row>
    <row r="352" spans="1:65" s="2" customFormat="1" ht="21.75" customHeight="1">
      <c r="A352" s="34"/>
      <c r="B352" s="35"/>
      <c r="C352" s="185" t="s">
        <v>600</v>
      </c>
      <c r="D352" s="185" t="s">
        <v>139</v>
      </c>
      <c r="E352" s="186" t="s">
        <v>601</v>
      </c>
      <c r="F352" s="187" t="s">
        <v>602</v>
      </c>
      <c r="G352" s="188" t="s">
        <v>262</v>
      </c>
      <c r="H352" s="189">
        <v>1</v>
      </c>
      <c r="I352" s="190"/>
      <c r="J352" s="191">
        <f>ROUND(I352*H352,2)</f>
        <v>0</v>
      </c>
      <c r="K352" s="192"/>
      <c r="L352" s="39"/>
      <c r="M352" s="193" t="s">
        <v>1</v>
      </c>
      <c r="N352" s="194" t="s">
        <v>42</v>
      </c>
      <c r="O352" s="71"/>
      <c r="P352" s="195">
        <f>O352*H352</f>
        <v>0</v>
      </c>
      <c r="Q352" s="195">
        <v>1.175E-2</v>
      </c>
      <c r="R352" s="195">
        <f>Q352*H352</f>
        <v>1.175E-2</v>
      </c>
      <c r="S352" s="195">
        <v>0</v>
      </c>
      <c r="T352" s="196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7" t="s">
        <v>143</v>
      </c>
      <c r="AT352" s="197" t="s">
        <v>139</v>
      </c>
      <c r="AU352" s="197" t="s">
        <v>87</v>
      </c>
      <c r="AY352" s="17" t="s">
        <v>138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17" t="s">
        <v>85</v>
      </c>
      <c r="BK352" s="198">
        <f>ROUND(I352*H352,2)</f>
        <v>0</v>
      </c>
      <c r="BL352" s="17" t="s">
        <v>143</v>
      </c>
      <c r="BM352" s="197" t="s">
        <v>603</v>
      </c>
    </row>
    <row r="353" spans="1:65" s="2" customFormat="1" ht="21.75" customHeight="1">
      <c r="A353" s="34"/>
      <c r="B353" s="35"/>
      <c r="C353" s="217" t="s">
        <v>604</v>
      </c>
      <c r="D353" s="217" t="s">
        <v>215</v>
      </c>
      <c r="E353" s="218" t="s">
        <v>605</v>
      </c>
      <c r="F353" s="219" t="s">
        <v>606</v>
      </c>
      <c r="G353" s="220" t="s">
        <v>262</v>
      </c>
      <c r="H353" s="221">
        <v>1</v>
      </c>
      <c r="I353" s="222"/>
      <c r="J353" s="223">
        <f>ROUND(I353*H353,2)</f>
        <v>0</v>
      </c>
      <c r="K353" s="224"/>
      <c r="L353" s="225"/>
      <c r="M353" s="226" t="s">
        <v>1</v>
      </c>
      <c r="N353" s="227" t="s">
        <v>42</v>
      </c>
      <c r="O353" s="71"/>
      <c r="P353" s="195">
        <f>O353*H353</f>
        <v>0</v>
      </c>
      <c r="Q353" s="195">
        <v>3.0000000000000001E-3</v>
      </c>
      <c r="R353" s="195">
        <f>Q353*H353</f>
        <v>3.0000000000000001E-3</v>
      </c>
      <c r="S353" s="195">
        <v>0</v>
      </c>
      <c r="T353" s="196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7" t="s">
        <v>182</v>
      </c>
      <c r="AT353" s="197" t="s">
        <v>215</v>
      </c>
      <c r="AU353" s="197" t="s">
        <v>87</v>
      </c>
      <c r="AY353" s="17" t="s">
        <v>138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17" t="s">
        <v>85</v>
      </c>
      <c r="BK353" s="198">
        <f>ROUND(I353*H353,2)</f>
        <v>0</v>
      </c>
      <c r="BL353" s="17" t="s">
        <v>143</v>
      </c>
      <c r="BM353" s="197" t="s">
        <v>607</v>
      </c>
    </row>
    <row r="354" spans="1:65" s="2" customFormat="1" ht="33" customHeight="1">
      <c r="A354" s="34"/>
      <c r="B354" s="35"/>
      <c r="C354" s="185" t="s">
        <v>608</v>
      </c>
      <c r="D354" s="185" t="s">
        <v>139</v>
      </c>
      <c r="E354" s="186" t="s">
        <v>609</v>
      </c>
      <c r="F354" s="187" t="s">
        <v>610</v>
      </c>
      <c r="G354" s="188" t="s">
        <v>162</v>
      </c>
      <c r="H354" s="189">
        <v>2526.6999999999998</v>
      </c>
      <c r="I354" s="190"/>
      <c r="J354" s="191">
        <f>ROUND(I354*H354,2)</f>
        <v>0</v>
      </c>
      <c r="K354" s="192"/>
      <c r="L354" s="39"/>
      <c r="M354" s="193" t="s">
        <v>1</v>
      </c>
      <c r="N354" s="194" t="s">
        <v>42</v>
      </c>
      <c r="O354" s="71"/>
      <c r="P354" s="195">
        <f>O354*H354</f>
        <v>0</v>
      </c>
      <c r="Q354" s="195">
        <v>0</v>
      </c>
      <c r="R354" s="195">
        <f>Q354*H354</f>
        <v>0</v>
      </c>
      <c r="S354" s="195">
        <v>0</v>
      </c>
      <c r="T354" s="196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7" t="s">
        <v>143</v>
      </c>
      <c r="AT354" s="197" t="s">
        <v>139</v>
      </c>
      <c r="AU354" s="197" t="s">
        <v>87</v>
      </c>
      <c r="AY354" s="17" t="s">
        <v>138</v>
      </c>
      <c r="BE354" s="198">
        <f>IF(N354="základní",J354,0)</f>
        <v>0</v>
      </c>
      <c r="BF354" s="198">
        <f>IF(N354="snížená",J354,0)</f>
        <v>0</v>
      </c>
      <c r="BG354" s="198">
        <f>IF(N354="zákl. přenesená",J354,0)</f>
        <v>0</v>
      </c>
      <c r="BH354" s="198">
        <f>IF(N354="sníž. přenesená",J354,0)</f>
        <v>0</v>
      </c>
      <c r="BI354" s="198">
        <f>IF(N354="nulová",J354,0)</f>
        <v>0</v>
      </c>
      <c r="BJ354" s="17" t="s">
        <v>85</v>
      </c>
      <c r="BK354" s="198">
        <f>ROUND(I354*H354,2)</f>
        <v>0</v>
      </c>
      <c r="BL354" s="17" t="s">
        <v>143</v>
      </c>
      <c r="BM354" s="197" t="s">
        <v>611</v>
      </c>
    </row>
    <row r="355" spans="1:65" s="13" customFormat="1" ht="11.25">
      <c r="B355" s="201"/>
      <c r="C355" s="202"/>
      <c r="D355" s="203" t="s">
        <v>152</v>
      </c>
      <c r="E355" s="204" t="s">
        <v>1</v>
      </c>
      <c r="F355" s="205" t="s">
        <v>612</v>
      </c>
      <c r="G355" s="202"/>
      <c r="H355" s="206">
        <v>2526.6999999999998</v>
      </c>
      <c r="I355" s="207"/>
      <c r="J355" s="202"/>
      <c r="K355" s="202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152</v>
      </c>
      <c r="AU355" s="212" t="s">
        <v>87</v>
      </c>
      <c r="AV355" s="13" t="s">
        <v>87</v>
      </c>
      <c r="AW355" s="13" t="s">
        <v>34</v>
      </c>
      <c r="AX355" s="13" t="s">
        <v>85</v>
      </c>
      <c r="AY355" s="212" t="s">
        <v>138</v>
      </c>
    </row>
    <row r="356" spans="1:65" s="2" customFormat="1" ht="33" customHeight="1">
      <c r="A356" s="34"/>
      <c r="B356" s="35"/>
      <c r="C356" s="185" t="s">
        <v>613</v>
      </c>
      <c r="D356" s="185" t="s">
        <v>139</v>
      </c>
      <c r="E356" s="186" t="s">
        <v>614</v>
      </c>
      <c r="F356" s="187" t="s">
        <v>615</v>
      </c>
      <c r="G356" s="188" t="s">
        <v>162</v>
      </c>
      <c r="H356" s="189">
        <v>303204</v>
      </c>
      <c r="I356" s="190"/>
      <c r="J356" s="191">
        <f>ROUND(I356*H356,2)</f>
        <v>0</v>
      </c>
      <c r="K356" s="192"/>
      <c r="L356" s="39"/>
      <c r="M356" s="193" t="s">
        <v>1</v>
      </c>
      <c r="N356" s="194" t="s">
        <v>42</v>
      </c>
      <c r="O356" s="71"/>
      <c r="P356" s="195">
        <f>O356*H356</f>
        <v>0</v>
      </c>
      <c r="Q356" s="195">
        <v>0</v>
      </c>
      <c r="R356" s="195">
        <f>Q356*H356</f>
        <v>0</v>
      </c>
      <c r="S356" s="195">
        <v>0</v>
      </c>
      <c r="T356" s="196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7" t="s">
        <v>143</v>
      </c>
      <c r="AT356" s="197" t="s">
        <v>139</v>
      </c>
      <c r="AU356" s="197" t="s">
        <v>87</v>
      </c>
      <c r="AY356" s="17" t="s">
        <v>138</v>
      </c>
      <c r="BE356" s="198">
        <f>IF(N356="základní",J356,0)</f>
        <v>0</v>
      </c>
      <c r="BF356" s="198">
        <f>IF(N356="snížená",J356,0)</f>
        <v>0</v>
      </c>
      <c r="BG356" s="198">
        <f>IF(N356="zákl. přenesená",J356,0)</f>
        <v>0</v>
      </c>
      <c r="BH356" s="198">
        <f>IF(N356="sníž. přenesená",J356,0)</f>
        <v>0</v>
      </c>
      <c r="BI356" s="198">
        <f>IF(N356="nulová",J356,0)</f>
        <v>0</v>
      </c>
      <c r="BJ356" s="17" t="s">
        <v>85</v>
      </c>
      <c r="BK356" s="198">
        <f>ROUND(I356*H356,2)</f>
        <v>0</v>
      </c>
      <c r="BL356" s="17" t="s">
        <v>143</v>
      </c>
      <c r="BM356" s="197" t="s">
        <v>616</v>
      </c>
    </row>
    <row r="357" spans="1:65" s="13" customFormat="1" ht="11.25">
      <c r="B357" s="201"/>
      <c r="C357" s="202"/>
      <c r="D357" s="203" t="s">
        <v>152</v>
      </c>
      <c r="E357" s="202"/>
      <c r="F357" s="205" t="s">
        <v>617</v>
      </c>
      <c r="G357" s="202"/>
      <c r="H357" s="206">
        <v>303204</v>
      </c>
      <c r="I357" s="207"/>
      <c r="J357" s="202"/>
      <c r="K357" s="202"/>
      <c r="L357" s="208"/>
      <c r="M357" s="209"/>
      <c r="N357" s="210"/>
      <c r="O357" s="210"/>
      <c r="P357" s="210"/>
      <c r="Q357" s="210"/>
      <c r="R357" s="210"/>
      <c r="S357" s="210"/>
      <c r="T357" s="211"/>
      <c r="AT357" s="212" t="s">
        <v>152</v>
      </c>
      <c r="AU357" s="212" t="s">
        <v>87</v>
      </c>
      <c r="AV357" s="13" t="s">
        <v>87</v>
      </c>
      <c r="AW357" s="13" t="s">
        <v>4</v>
      </c>
      <c r="AX357" s="13" t="s">
        <v>85</v>
      </c>
      <c r="AY357" s="212" t="s">
        <v>138</v>
      </c>
    </row>
    <row r="358" spans="1:65" s="2" customFormat="1" ht="33" customHeight="1">
      <c r="A358" s="34"/>
      <c r="B358" s="35"/>
      <c r="C358" s="185" t="s">
        <v>618</v>
      </c>
      <c r="D358" s="185" t="s">
        <v>139</v>
      </c>
      <c r="E358" s="186" t="s">
        <v>619</v>
      </c>
      <c r="F358" s="187" t="s">
        <v>620</v>
      </c>
      <c r="G358" s="188" t="s">
        <v>162</v>
      </c>
      <c r="H358" s="189">
        <v>2526.6999999999998</v>
      </c>
      <c r="I358" s="190"/>
      <c r="J358" s="191">
        <f>ROUND(I358*H358,2)</f>
        <v>0</v>
      </c>
      <c r="K358" s="192"/>
      <c r="L358" s="39"/>
      <c r="M358" s="193" t="s">
        <v>1</v>
      </c>
      <c r="N358" s="194" t="s">
        <v>42</v>
      </c>
      <c r="O358" s="71"/>
      <c r="P358" s="195">
        <f>O358*H358</f>
        <v>0</v>
      </c>
      <c r="Q358" s="195">
        <v>0</v>
      </c>
      <c r="R358" s="195">
        <f>Q358*H358</f>
        <v>0</v>
      </c>
      <c r="S358" s="195">
        <v>0</v>
      </c>
      <c r="T358" s="196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7" t="s">
        <v>143</v>
      </c>
      <c r="AT358" s="197" t="s">
        <v>139</v>
      </c>
      <c r="AU358" s="197" t="s">
        <v>87</v>
      </c>
      <c r="AY358" s="17" t="s">
        <v>138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7" t="s">
        <v>85</v>
      </c>
      <c r="BK358" s="198">
        <f>ROUND(I358*H358,2)</f>
        <v>0</v>
      </c>
      <c r="BL358" s="17" t="s">
        <v>143</v>
      </c>
      <c r="BM358" s="197" t="s">
        <v>621</v>
      </c>
    </row>
    <row r="359" spans="1:65" s="2" customFormat="1" ht="21.75" customHeight="1">
      <c r="A359" s="34"/>
      <c r="B359" s="35"/>
      <c r="C359" s="185" t="s">
        <v>622</v>
      </c>
      <c r="D359" s="185" t="s">
        <v>139</v>
      </c>
      <c r="E359" s="186" t="s">
        <v>623</v>
      </c>
      <c r="F359" s="187" t="s">
        <v>624</v>
      </c>
      <c r="G359" s="188" t="s">
        <v>157</v>
      </c>
      <c r="H359" s="189">
        <v>1062</v>
      </c>
      <c r="I359" s="190"/>
      <c r="J359" s="191">
        <f>ROUND(I359*H359,2)</f>
        <v>0</v>
      </c>
      <c r="K359" s="192"/>
      <c r="L359" s="39"/>
      <c r="M359" s="193" t="s">
        <v>1</v>
      </c>
      <c r="N359" s="194" t="s">
        <v>42</v>
      </c>
      <c r="O359" s="71"/>
      <c r="P359" s="195">
        <f>O359*H359</f>
        <v>0</v>
      </c>
      <c r="Q359" s="195">
        <v>0</v>
      </c>
      <c r="R359" s="195">
        <f>Q359*H359</f>
        <v>0</v>
      </c>
      <c r="S359" s="195">
        <v>0</v>
      </c>
      <c r="T359" s="196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7" t="s">
        <v>143</v>
      </c>
      <c r="AT359" s="197" t="s">
        <v>139</v>
      </c>
      <c r="AU359" s="197" t="s">
        <v>87</v>
      </c>
      <c r="AY359" s="17" t="s">
        <v>138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17" t="s">
        <v>85</v>
      </c>
      <c r="BK359" s="198">
        <f>ROUND(I359*H359,2)</f>
        <v>0</v>
      </c>
      <c r="BL359" s="17" t="s">
        <v>143</v>
      </c>
      <c r="BM359" s="197" t="s">
        <v>625</v>
      </c>
    </row>
    <row r="360" spans="1:65" s="13" customFormat="1" ht="11.25">
      <c r="B360" s="201"/>
      <c r="C360" s="202"/>
      <c r="D360" s="203" t="s">
        <v>152</v>
      </c>
      <c r="E360" s="204" t="s">
        <v>1</v>
      </c>
      <c r="F360" s="205" t="s">
        <v>626</v>
      </c>
      <c r="G360" s="202"/>
      <c r="H360" s="206">
        <v>1062</v>
      </c>
      <c r="I360" s="207"/>
      <c r="J360" s="202"/>
      <c r="K360" s="202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152</v>
      </c>
      <c r="AU360" s="212" t="s">
        <v>87</v>
      </c>
      <c r="AV360" s="13" t="s">
        <v>87</v>
      </c>
      <c r="AW360" s="13" t="s">
        <v>34</v>
      </c>
      <c r="AX360" s="13" t="s">
        <v>85</v>
      </c>
      <c r="AY360" s="212" t="s">
        <v>138</v>
      </c>
    </row>
    <row r="361" spans="1:65" s="2" customFormat="1" ht="33" customHeight="1">
      <c r="A361" s="34"/>
      <c r="B361" s="35"/>
      <c r="C361" s="185" t="s">
        <v>627</v>
      </c>
      <c r="D361" s="185" t="s">
        <v>139</v>
      </c>
      <c r="E361" s="186" t="s">
        <v>628</v>
      </c>
      <c r="F361" s="187" t="s">
        <v>629</v>
      </c>
      <c r="G361" s="188" t="s">
        <v>157</v>
      </c>
      <c r="H361" s="189">
        <v>127440</v>
      </c>
      <c r="I361" s="190"/>
      <c r="J361" s="191">
        <f>ROUND(I361*H361,2)</f>
        <v>0</v>
      </c>
      <c r="K361" s="192"/>
      <c r="L361" s="39"/>
      <c r="M361" s="193" t="s">
        <v>1</v>
      </c>
      <c r="N361" s="194" t="s">
        <v>42</v>
      </c>
      <c r="O361" s="71"/>
      <c r="P361" s="195">
        <f>O361*H361</f>
        <v>0</v>
      </c>
      <c r="Q361" s="195">
        <v>0</v>
      </c>
      <c r="R361" s="195">
        <f>Q361*H361</f>
        <v>0</v>
      </c>
      <c r="S361" s="195">
        <v>0</v>
      </c>
      <c r="T361" s="196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7" t="s">
        <v>143</v>
      </c>
      <c r="AT361" s="197" t="s">
        <v>139</v>
      </c>
      <c r="AU361" s="197" t="s">
        <v>87</v>
      </c>
      <c r="AY361" s="17" t="s">
        <v>138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17" t="s">
        <v>85</v>
      </c>
      <c r="BK361" s="198">
        <f>ROUND(I361*H361,2)</f>
        <v>0</v>
      </c>
      <c r="BL361" s="17" t="s">
        <v>143</v>
      </c>
      <c r="BM361" s="197" t="s">
        <v>630</v>
      </c>
    </row>
    <row r="362" spans="1:65" s="13" customFormat="1" ht="11.25">
      <c r="B362" s="201"/>
      <c r="C362" s="202"/>
      <c r="D362" s="203" t="s">
        <v>152</v>
      </c>
      <c r="E362" s="202"/>
      <c r="F362" s="205" t="s">
        <v>631</v>
      </c>
      <c r="G362" s="202"/>
      <c r="H362" s="206">
        <v>127440</v>
      </c>
      <c r="I362" s="207"/>
      <c r="J362" s="202"/>
      <c r="K362" s="202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152</v>
      </c>
      <c r="AU362" s="212" t="s">
        <v>87</v>
      </c>
      <c r="AV362" s="13" t="s">
        <v>87</v>
      </c>
      <c r="AW362" s="13" t="s">
        <v>4</v>
      </c>
      <c r="AX362" s="13" t="s">
        <v>85</v>
      </c>
      <c r="AY362" s="212" t="s">
        <v>138</v>
      </c>
    </row>
    <row r="363" spans="1:65" s="2" customFormat="1" ht="16.5" customHeight="1">
      <c r="A363" s="34"/>
      <c r="B363" s="35"/>
      <c r="C363" s="185" t="s">
        <v>632</v>
      </c>
      <c r="D363" s="185" t="s">
        <v>139</v>
      </c>
      <c r="E363" s="186" t="s">
        <v>633</v>
      </c>
      <c r="F363" s="187" t="s">
        <v>634</v>
      </c>
      <c r="G363" s="188" t="s">
        <v>162</v>
      </c>
      <c r="H363" s="189">
        <v>2526.6999999999998</v>
      </c>
      <c r="I363" s="190"/>
      <c r="J363" s="191">
        <f>ROUND(I363*H363,2)</f>
        <v>0</v>
      </c>
      <c r="K363" s="192"/>
      <c r="L363" s="39"/>
      <c r="M363" s="193" t="s">
        <v>1</v>
      </c>
      <c r="N363" s="194" t="s">
        <v>42</v>
      </c>
      <c r="O363" s="71"/>
      <c r="P363" s="195">
        <f>O363*H363</f>
        <v>0</v>
      </c>
      <c r="Q363" s="195">
        <v>0</v>
      </c>
      <c r="R363" s="195">
        <f>Q363*H363</f>
        <v>0</v>
      </c>
      <c r="S363" s="195">
        <v>0</v>
      </c>
      <c r="T363" s="196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7" t="s">
        <v>143</v>
      </c>
      <c r="AT363" s="197" t="s">
        <v>139</v>
      </c>
      <c r="AU363" s="197" t="s">
        <v>87</v>
      </c>
      <c r="AY363" s="17" t="s">
        <v>138</v>
      </c>
      <c r="BE363" s="198">
        <f>IF(N363="základní",J363,0)</f>
        <v>0</v>
      </c>
      <c r="BF363" s="198">
        <f>IF(N363="snížená",J363,0)</f>
        <v>0</v>
      </c>
      <c r="BG363" s="198">
        <f>IF(N363="zákl. přenesená",J363,0)</f>
        <v>0</v>
      </c>
      <c r="BH363" s="198">
        <f>IF(N363="sníž. přenesená",J363,0)</f>
        <v>0</v>
      </c>
      <c r="BI363" s="198">
        <f>IF(N363="nulová",J363,0)</f>
        <v>0</v>
      </c>
      <c r="BJ363" s="17" t="s">
        <v>85</v>
      </c>
      <c r="BK363" s="198">
        <f>ROUND(I363*H363,2)</f>
        <v>0</v>
      </c>
      <c r="BL363" s="17" t="s">
        <v>143</v>
      </c>
      <c r="BM363" s="197" t="s">
        <v>635</v>
      </c>
    </row>
    <row r="364" spans="1:65" s="2" customFormat="1" ht="21.75" customHeight="1">
      <c r="A364" s="34"/>
      <c r="B364" s="35"/>
      <c r="C364" s="185" t="s">
        <v>636</v>
      </c>
      <c r="D364" s="185" t="s">
        <v>139</v>
      </c>
      <c r="E364" s="186" t="s">
        <v>637</v>
      </c>
      <c r="F364" s="187" t="s">
        <v>638</v>
      </c>
      <c r="G364" s="188" t="s">
        <v>162</v>
      </c>
      <c r="H364" s="189">
        <v>303204</v>
      </c>
      <c r="I364" s="190"/>
      <c r="J364" s="191">
        <f>ROUND(I364*H364,2)</f>
        <v>0</v>
      </c>
      <c r="K364" s="192"/>
      <c r="L364" s="39"/>
      <c r="M364" s="193" t="s">
        <v>1</v>
      </c>
      <c r="N364" s="194" t="s">
        <v>42</v>
      </c>
      <c r="O364" s="71"/>
      <c r="P364" s="195">
        <f>O364*H364</f>
        <v>0</v>
      </c>
      <c r="Q364" s="195">
        <v>0</v>
      </c>
      <c r="R364" s="195">
        <f>Q364*H364</f>
        <v>0</v>
      </c>
      <c r="S364" s="195">
        <v>0</v>
      </c>
      <c r="T364" s="196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7" t="s">
        <v>143</v>
      </c>
      <c r="AT364" s="197" t="s">
        <v>139</v>
      </c>
      <c r="AU364" s="197" t="s">
        <v>87</v>
      </c>
      <c r="AY364" s="17" t="s">
        <v>138</v>
      </c>
      <c r="BE364" s="198">
        <f>IF(N364="základní",J364,0)</f>
        <v>0</v>
      </c>
      <c r="BF364" s="198">
        <f>IF(N364="snížená",J364,0)</f>
        <v>0</v>
      </c>
      <c r="BG364" s="198">
        <f>IF(N364="zákl. přenesená",J364,0)</f>
        <v>0</v>
      </c>
      <c r="BH364" s="198">
        <f>IF(N364="sníž. přenesená",J364,0)</f>
        <v>0</v>
      </c>
      <c r="BI364" s="198">
        <f>IF(N364="nulová",J364,0)</f>
        <v>0</v>
      </c>
      <c r="BJ364" s="17" t="s">
        <v>85</v>
      </c>
      <c r="BK364" s="198">
        <f>ROUND(I364*H364,2)</f>
        <v>0</v>
      </c>
      <c r="BL364" s="17" t="s">
        <v>143</v>
      </c>
      <c r="BM364" s="197" t="s">
        <v>639</v>
      </c>
    </row>
    <row r="365" spans="1:65" s="13" customFormat="1" ht="11.25">
      <c r="B365" s="201"/>
      <c r="C365" s="202"/>
      <c r="D365" s="203" t="s">
        <v>152</v>
      </c>
      <c r="E365" s="202"/>
      <c r="F365" s="205" t="s">
        <v>617</v>
      </c>
      <c r="G365" s="202"/>
      <c r="H365" s="206">
        <v>303204</v>
      </c>
      <c r="I365" s="207"/>
      <c r="J365" s="202"/>
      <c r="K365" s="202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152</v>
      </c>
      <c r="AU365" s="212" t="s">
        <v>87</v>
      </c>
      <c r="AV365" s="13" t="s">
        <v>87</v>
      </c>
      <c r="AW365" s="13" t="s">
        <v>4</v>
      </c>
      <c r="AX365" s="13" t="s">
        <v>85</v>
      </c>
      <c r="AY365" s="212" t="s">
        <v>138</v>
      </c>
    </row>
    <row r="366" spans="1:65" s="2" customFormat="1" ht="21.75" customHeight="1">
      <c r="A366" s="34"/>
      <c r="B366" s="35"/>
      <c r="C366" s="185" t="s">
        <v>640</v>
      </c>
      <c r="D366" s="185" t="s">
        <v>139</v>
      </c>
      <c r="E366" s="186" t="s">
        <v>641</v>
      </c>
      <c r="F366" s="187" t="s">
        <v>642</v>
      </c>
      <c r="G366" s="188" t="s">
        <v>162</v>
      </c>
      <c r="H366" s="189">
        <v>2526.6999999999998</v>
      </c>
      <c r="I366" s="190"/>
      <c r="J366" s="191">
        <f>ROUND(I366*H366,2)</f>
        <v>0</v>
      </c>
      <c r="K366" s="192"/>
      <c r="L366" s="39"/>
      <c r="M366" s="193" t="s">
        <v>1</v>
      </c>
      <c r="N366" s="194" t="s">
        <v>42</v>
      </c>
      <c r="O366" s="71"/>
      <c r="P366" s="195">
        <f>O366*H366</f>
        <v>0</v>
      </c>
      <c r="Q366" s="195">
        <v>0</v>
      </c>
      <c r="R366" s="195">
        <f>Q366*H366</f>
        <v>0</v>
      </c>
      <c r="S366" s="195">
        <v>0</v>
      </c>
      <c r="T366" s="196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7" t="s">
        <v>143</v>
      </c>
      <c r="AT366" s="197" t="s">
        <v>139</v>
      </c>
      <c r="AU366" s="197" t="s">
        <v>87</v>
      </c>
      <c r="AY366" s="17" t="s">
        <v>138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17" t="s">
        <v>85</v>
      </c>
      <c r="BK366" s="198">
        <f>ROUND(I366*H366,2)</f>
        <v>0</v>
      </c>
      <c r="BL366" s="17" t="s">
        <v>143</v>
      </c>
      <c r="BM366" s="197" t="s">
        <v>643</v>
      </c>
    </row>
    <row r="367" spans="1:65" s="2" customFormat="1" ht="16.5" customHeight="1">
      <c r="A367" s="34"/>
      <c r="B367" s="35"/>
      <c r="C367" s="185" t="s">
        <v>644</v>
      </c>
      <c r="D367" s="185" t="s">
        <v>139</v>
      </c>
      <c r="E367" s="186" t="s">
        <v>645</v>
      </c>
      <c r="F367" s="187" t="s">
        <v>646</v>
      </c>
      <c r="G367" s="188" t="s">
        <v>157</v>
      </c>
      <c r="H367" s="189">
        <v>118</v>
      </c>
      <c r="I367" s="190"/>
      <c r="J367" s="191">
        <f>ROUND(I367*H367,2)</f>
        <v>0</v>
      </c>
      <c r="K367" s="192"/>
      <c r="L367" s="39"/>
      <c r="M367" s="193" t="s">
        <v>1</v>
      </c>
      <c r="N367" s="194" t="s">
        <v>42</v>
      </c>
      <c r="O367" s="71"/>
      <c r="P367" s="195">
        <f>O367*H367</f>
        <v>0</v>
      </c>
      <c r="Q367" s="195">
        <v>0</v>
      </c>
      <c r="R367" s="195">
        <f>Q367*H367</f>
        <v>0</v>
      </c>
      <c r="S367" s="195">
        <v>0</v>
      </c>
      <c r="T367" s="196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7" t="s">
        <v>143</v>
      </c>
      <c r="AT367" s="197" t="s">
        <v>139</v>
      </c>
      <c r="AU367" s="197" t="s">
        <v>87</v>
      </c>
      <c r="AY367" s="17" t="s">
        <v>138</v>
      </c>
      <c r="BE367" s="198">
        <f>IF(N367="základní",J367,0)</f>
        <v>0</v>
      </c>
      <c r="BF367" s="198">
        <f>IF(N367="snížená",J367,0)</f>
        <v>0</v>
      </c>
      <c r="BG367" s="198">
        <f>IF(N367="zákl. přenesená",J367,0)</f>
        <v>0</v>
      </c>
      <c r="BH367" s="198">
        <f>IF(N367="sníž. přenesená",J367,0)</f>
        <v>0</v>
      </c>
      <c r="BI367" s="198">
        <f>IF(N367="nulová",J367,0)</f>
        <v>0</v>
      </c>
      <c r="BJ367" s="17" t="s">
        <v>85</v>
      </c>
      <c r="BK367" s="198">
        <f>ROUND(I367*H367,2)</f>
        <v>0</v>
      </c>
      <c r="BL367" s="17" t="s">
        <v>143</v>
      </c>
      <c r="BM367" s="197" t="s">
        <v>647</v>
      </c>
    </row>
    <row r="368" spans="1:65" s="2" customFormat="1" ht="21.75" customHeight="1">
      <c r="A368" s="34"/>
      <c r="B368" s="35"/>
      <c r="C368" s="185" t="s">
        <v>648</v>
      </c>
      <c r="D368" s="185" t="s">
        <v>139</v>
      </c>
      <c r="E368" s="186" t="s">
        <v>649</v>
      </c>
      <c r="F368" s="187" t="s">
        <v>650</v>
      </c>
      <c r="G368" s="188" t="s">
        <v>157</v>
      </c>
      <c r="H368" s="189">
        <v>14160</v>
      </c>
      <c r="I368" s="190"/>
      <c r="J368" s="191">
        <f>ROUND(I368*H368,2)</f>
        <v>0</v>
      </c>
      <c r="K368" s="192"/>
      <c r="L368" s="39"/>
      <c r="M368" s="193" t="s">
        <v>1</v>
      </c>
      <c r="N368" s="194" t="s">
        <v>42</v>
      </c>
      <c r="O368" s="71"/>
      <c r="P368" s="195">
        <f>O368*H368</f>
        <v>0</v>
      </c>
      <c r="Q368" s="195">
        <v>0</v>
      </c>
      <c r="R368" s="195">
        <f>Q368*H368</f>
        <v>0</v>
      </c>
      <c r="S368" s="195">
        <v>0</v>
      </c>
      <c r="T368" s="196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7" t="s">
        <v>143</v>
      </c>
      <c r="AT368" s="197" t="s">
        <v>139</v>
      </c>
      <c r="AU368" s="197" t="s">
        <v>87</v>
      </c>
      <c r="AY368" s="17" t="s">
        <v>138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17" t="s">
        <v>85</v>
      </c>
      <c r="BK368" s="198">
        <f>ROUND(I368*H368,2)</f>
        <v>0</v>
      </c>
      <c r="BL368" s="17" t="s">
        <v>143</v>
      </c>
      <c r="BM368" s="197" t="s">
        <v>651</v>
      </c>
    </row>
    <row r="369" spans="1:65" s="13" customFormat="1" ht="11.25">
      <c r="B369" s="201"/>
      <c r="C369" s="202"/>
      <c r="D369" s="203" t="s">
        <v>152</v>
      </c>
      <c r="E369" s="202"/>
      <c r="F369" s="205" t="s">
        <v>652</v>
      </c>
      <c r="G369" s="202"/>
      <c r="H369" s="206">
        <v>14160</v>
      </c>
      <c r="I369" s="207"/>
      <c r="J369" s="202"/>
      <c r="K369" s="202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152</v>
      </c>
      <c r="AU369" s="212" t="s">
        <v>87</v>
      </c>
      <c r="AV369" s="13" t="s">
        <v>87</v>
      </c>
      <c r="AW369" s="13" t="s">
        <v>4</v>
      </c>
      <c r="AX369" s="13" t="s">
        <v>85</v>
      </c>
      <c r="AY369" s="212" t="s">
        <v>138</v>
      </c>
    </row>
    <row r="370" spans="1:65" s="2" customFormat="1" ht="16.5" customHeight="1">
      <c r="A370" s="34"/>
      <c r="B370" s="35"/>
      <c r="C370" s="185" t="s">
        <v>653</v>
      </c>
      <c r="D370" s="185" t="s">
        <v>139</v>
      </c>
      <c r="E370" s="186" t="s">
        <v>654</v>
      </c>
      <c r="F370" s="187" t="s">
        <v>655</v>
      </c>
      <c r="G370" s="188" t="s">
        <v>157</v>
      </c>
      <c r="H370" s="189">
        <v>118</v>
      </c>
      <c r="I370" s="190"/>
      <c r="J370" s="191">
        <f>ROUND(I370*H370,2)</f>
        <v>0</v>
      </c>
      <c r="K370" s="192"/>
      <c r="L370" s="39"/>
      <c r="M370" s="193" t="s">
        <v>1</v>
      </c>
      <c r="N370" s="194" t="s">
        <v>42</v>
      </c>
      <c r="O370" s="71"/>
      <c r="P370" s="195">
        <f>O370*H370</f>
        <v>0</v>
      </c>
      <c r="Q370" s="195">
        <v>0</v>
      </c>
      <c r="R370" s="195">
        <f>Q370*H370</f>
        <v>0</v>
      </c>
      <c r="S370" s="195">
        <v>0</v>
      </c>
      <c r="T370" s="196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7" t="s">
        <v>143</v>
      </c>
      <c r="AT370" s="197" t="s">
        <v>139</v>
      </c>
      <c r="AU370" s="197" t="s">
        <v>87</v>
      </c>
      <c r="AY370" s="17" t="s">
        <v>138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17" t="s">
        <v>85</v>
      </c>
      <c r="BK370" s="198">
        <f>ROUND(I370*H370,2)</f>
        <v>0</v>
      </c>
      <c r="BL370" s="17" t="s">
        <v>143</v>
      </c>
      <c r="BM370" s="197" t="s">
        <v>656</v>
      </c>
    </row>
    <row r="371" spans="1:65" s="2" customFormat="1" ht="16.5" customHeight="1">
      <c r="A371" s="34"/>
      <c r="B371" s="35"/>
      <c r="C371" s="185" t="s">
        <v>657</v>
      </c>
      <c r="D371" s="185" t="s">
        <v>139</v>
      </c>
      <c r="E371" s="186" t="s">
        <v>658</v>
      </c>
      <c r="F371" s="187" t="s">
        <v>659</v>
      </c>
      <c r="G371" s="188" t="s">
        <v>157</v>
      </c>
      <c r="H371" s="189">
        <v>24</v>
      </c>
      <c r="I371" s="190"/>
      <c r="J371" s="191">
        <f>ROUND(I371*H371,2)</f>
        <v>0</v>
      </c>
      <c r="K371" s="192"/>
      <c r="L371" s="39"/>
      <c r="M371" s="193" t="s">
        <v>1</v>
      </c>
      <c r="N371" s="194" t="s">
        <v>42</v>
      </c>
      <c r="O371" s="71"/>
      <c r="P371" s="195">
        <f>O371*H371</f>
        <v>0</v>
      </c>
      <c r="Q371" s="195">
        <v>0</v>
      </c>
      <c r="R371" s="195">
        <f>Q371*H371</f>
        <v>0</v>
      </c>
      <c r="S371" s="195">
        <v>0</v>
      </c>
      <c r="T371" s="196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7" t="s">
        <v>143</v>
      </c>
      <c r="AT371" s="197" t="s">
        <v>139</v>
      </c>
      <c r="AU371" s="197" t="s">
        <v>87</v>
      </c>
      <c r="AY371" s="17" t="s">
        <v>138</v>
      </c>
      <c r="BE371" s="198">
        <f>IF(N371="základní",J371,0)</f>
        <v>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17" t="s">
        <v>85</v>
      </c>
      <c r="BK371" s="198">
        <f>ROUND(I371*H371,2)</f>
        <v>0</v>
      </c>
      <c r="BL371" s="17" t="s">
        <v>143</v>
      </c>
      <c r="BM371" s="197" t="s">
        <v>660</v>
      </c>
    </row>
    <row r="372" spans="1:65" s="13" customFormat="1" ht="11.25">
      <c r="B372" s="201"/>
      <c r="C372" s="202"/>
      <c r="D372" s="203" t="s">
        <v>152</v>
      </c>
      <c r="E372" s="204" t="s">
        <v>1</v>
      </c>
      <c r="F372" s="205" t="s">
        <v>661</v>
      </c>
      <c r="G372" s="202"/>
      <c r="H372" s="206">
        <v>24</v>
      </c>
      <c r="I372" s="207"/>
      <c r="J372" s="202"/>
      <c r="K372" s="202"/>
      <c r="L372" s="208"/>
      <c r="M372" s="209"/>
      <c r="N372" s="210"/>
      <c r="O372" s="210"/>
      <c r="P372" s="210"/>
      <c r="Q372" s="210"/>
      <c r="R372" s="210"/>
      <c r="S372" s="210"/>
      <c r="T372" s="211"/>
      <c r="AT372" s="212" t="s">
        <v>152</v>
      </c>
      <c r="AU372" s="212" t="s">
        <v>87</v>
      </c>
      <c r="AV372" s="13" t="s">
        <v>87</v>
      </c>
      <c r="AW372" s="13" t="s">
        <v>34</v>
      </c>
      <c r="AX372" s="13" t="s">
        <v>85</v>
      </c>
      <c r="AY372" s="212" t="s">
        <v>138</v>
      </c>
    </row>
    <row r="373" spans="1:65" s="2" customFormat="1" ht="21.75" customHeight="1">
      <c r="A373" s="34"/>
      <c r="B373" s="35"/>
      <c r="C373" s="185" t="s">
        <v>662</v>
      </c>
      <c r="D373" s="185" t="s">
        <v>139</v>
      </c>
      <c r="E373" s="186" t="s">
        <v>663</v>
      </c>
      <c r="F373" s="187" t="s">
        <v>664</v>
      </c>
      <c r="G373" s="188" t="s">
        <v>157</v>
      </c>
      <c r="H373" s="189">
        <v>2880</v>
      </c>
      <c r="I373" s="190"/>
      <c r="J373" s="191">
        <f>ROUND(I373*H373,2)</f>
        <v>0</v>
      </c>
      <c r="K373" s="192"/>
      <c r="L373" s="39"/>
      <c r="M373" s="193" t="s">
        <v>1</v>
      </c>
      <c r="N373" s="194" t="s">
        <v>42</v>
      </c>
      <c r="O373" s="71"/>
      <c r="P373" s="195">
        <f>O373*H373</f>
        <v>0</v>
      </c>
      <c r="Q373" s="195">
        <v>0</v>
      </c>
      <c r="R373" s="195">
        <f>Q373*H373</f>
        <v>0</v>
      </c>
      <c r="S373" s="195">
        <v>0</v>
      </c>
      <c r="T373" s="196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7" t="s">
        <v>143</v>
      </c>
      <c r="AT373" s="197" t="s">
        <v>139</v>
      </c>
      <c r="AU373" s="197" t="s">
        <v>87</v>
      </c>
      <c r="AY373" s="17" t="s">
        <v>138</v>
      </c>
      <c r="BE373" s="198">
        <f>IF(N373="základní",J373,0)</f>
        <v>0</v>
      </c>
      <c r="BF373" s="198">
        <f>IF(N373="snížená",J373,0)</f>
        <v>0</v>
      </c>
      <c r="BG373" s="198">
        <f>IF(N373="zákl. přenesená",J373,0)</f>
        <v>0</v>
      </c>
      <c r="BH373" s="198">
        <f>IF(N373="sníž. přenesená",J373,0)</f>
        <v>0</v>
      </c>
      <c r="BI373" s="198">
        <f>IF(N373="nulová",J373,0)</f>
        <v>0</v>
      </c>
      <c r="BJ373" s="17" t="s">
        <v>85</v>
      </c>
      <c r="BK373" s="198">
        <f>ROUND(I373*H373,2)</f>
        <v>0</v>
      </c>
      <c r="BL373" s="17" t="s">
        <v>143</v>
      </c>
      <c r="BM373" s="197" t="s">
        <v>665</v>
      </c>
    </row>
    <row r="374" spans="1:65" s="13" customFormat="1" ht="11.25">
      <c r="B374" s="201"/>
      <c r="C374" s="202"/>
      <c r="D374" s="203" t="s">
        <v>152</v>
      </c>
      <c r="E374" s="202"/>
      <c r="F374" s="205" t="s">
        <v>666</v>
      </c>
      <c r="G374" s="202"/>
      <c r="H374" s="206">
        <v>2880</v>
      </c>
      <c r="I374" s="207"/>
      <c r="J374" s="202"/>
      <c r="K374" s="202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152</v>
      </c>
      <c r="AU374" s="212" t="s">
        <v>87</v>
      </c>
      <c r="AV374" s="13" t="s">
        <v>87</v>
      </c>
      <c r="AW374" s="13" t="s">
        <v>4</v>
      </c>
      <c r="AX374" s="13" t="s">
        <v>85</v>
      </c>
      <c r="AY374" s="212" t="s">
        <v>138</v>
      </c>
    </row>
    <row r="375" spans="1:65" s="2" customFormat="1" ht="21.75" customHeight="1">
      <c r="A375" s="34"/>
      <c r="B375" s="35"/>
      <c r="C375" s="185" t="s">
        <v>667</v>
      </c>
      <c r="D375" s="185" t="s">
        <v>139</v>
      </c>
      <c r="E375" s="186" t="s">
        <v>668</v>
      </c>
      <c r="F375" s="187" t="s">
        <v>669</v>
      </c>
      <c r="G375" s="188" t="s">
        <v>157</v>
      </c>
      <c r="H375" s="189">
        <v>24</v>
      </c>
      <c r="I375" s="190"/>
      <c r="J375" s="191">
        <f>ROUND(I375*H375,2)</f>
        <v>0</v>
      </c>
      <c r="K375" s="192"/>
      <c r="L375" s="39"/>
      <c r="M375" s="193" t="s">
        <v>1</v>
      </c>
      <c r="N375" s="194" t="s">
        <v>42</v>
      </c>
      <c r="O375" s="71"/>
      <c r="P375" s="195">
        <f>O375*H375</f>
        <v>0</v>
      </c>
      <c r="Q375" s="195">
        <v>0</v>
      </c>
      <c r="R375" s="195">
        <f>Q375*H375</f>
        <v>0</v>
      </c>
      <c r="S375" s="195">
        <v>0</v>
      </c>
      <c r="T375" s="196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7" t="s">
        <v>143</v>
      </c>
      <c r="AT375" s="197" t="s">
        <v>139</v>
      </c>
      <c r="AU375" s="197" t="s">
        <v>87</v>
      </c>
      <c r="AY375" s="17" t="s">
        <v>138</v>
      </c>
      <c r="BE375" s="198">
        <f>IF(N375="základní",J375,0)</f>
        <v>0</v>
      </c>
      <c r="BF375" s="198">
        <f>IF(N375="snížená",J375,0)</f>
        <v>0</v>
      </c>
      <c r="BG375" s="198">
        <f>IF(N375="zákl. přenesená",J375,0)</f>
        <v>0</v>
      </c>
      <c r="BH375" s="198">
        <f>IF(N375="sníž. přenesená",J375,0)</f>
        <v>0</v>
      </c>
      <c r="BI375" s="198">
        <f>IF(N375="nulová",J375,0)</f>
        <v>0</v>
      </c>
      <c r="BJ375" s="17" t="s">
        <v>85</v>
      </c>
      <c r="BK375" s="198">
        <f>ROUND(I375*H375,2)</f>
        <v>0</v>
      </c>
      <c r="BL375" s="17" t="s">
        <v>143</v>
      </c>
      <c r="BM375" s="197" t="s">
        <v>670</v>
      </c>
    </row>
    <row r="376" spans="1:65" s="2" customFormat="1" ht="21.75" customHeight="1">
      <c r="A376" s="34"/>
      <c r="B376" s="35"/>
      <c r="C376" s="185" t="s">
        <v>671</v>
      </c>
      <c r="D376" s="185" t="s">
        <v>139</v>
      </c>
      <c r="E376" s="186" t="s">
        <v>672</v>
      </c>
      <c r="F376" s="187" t="s">
        <v>673</v>
      </c>
      <c r="G376" s="188" t="s">
        <v>162</v>
      </c>
      <c r="H376" s="189">
        <v>313.77999999999997</v>
      </c>
      <c r="I376" s="190"/>
      <c r="J376" s="191">
        <f>ROUND(I376*H376,2)</f>
        <v>0</v>
      </c>
      <c r="K376" s="192"/>
      <c r="L376" s="39"/>
      <c r="M376" s="193" t="s">
        <v>1</v>
      </c>
      <c r="N376" s="194" t="s">
        <v>42</v>
      </c>
      <c r="O376" s="71"/>
      <c r="P376" s="195">
        <f>O376*H376</f>
        <v>0</v>
      </c>
      <c r="Q376" s="195">
        <v>2.0000000000000002E-5</v>
      </c>
      <c r="R376" s="195">
        <f>Q376*H376</f>
        <v>6.2756000000000001E-3</v>
      </c>
      <c r="S376" s="195">
        <v>0</v>
      </c>
      <c r="T376" s="196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7" t="s">
        <v>143</v>
      </c>
      <c r="AT376" s="197" t="s">
        <v>139</v>
      </c>
      <c r="AU376" s="197" t="s">
        <v>87</v>
      </c>
      <c r="AY376" s="17" t="s">
        <v>138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7" t="s">
        <v>85</v>
      </c>
      <c r="BK376" s="198">
        <f>ROUND(I376*H376,2)</f>
        <v>0</v>
      </c>
      <c r="BL376" s="17" t="s">
        <v>143</v>
      </c>
      <c r="BM376" s="197" t="s">
        <v>674</v>
      </c>
    </row>
    <row r="377" spans="1:65" s="2" customFormat="1" ht="21.75" customHeight="1">
      <c r="A377" s="34"/>
      <c r="B377" s="35"/>
      <c r="C377" s="185" t="s">
        <v>675</v>
      </c>
      <c r="D377" s="185" t="s">
        <v>139</v>
      </c>
      <c r="E377" s="186" t="s">
        <v>676</v>
      </c>
      <c r="F377" s="187" t="s">
        <v>677</v>
      </c>
      <c r="G377" s="188" t="s">
        <v>157</v>
      </c>
      <c r="H377" s="189">
        <v>2</v>
      </c>
      <c r="I377" s="190"/>
      <c r="J377" s="191">
        <f>ROUND(I377*H377,2)</f>
        <v>0</v>
      </c>
      <c r="K377" s="192"/>
      <c r="L377" s="39"/>
      <c r="M377" s="193" t="s">
        <v>1</v>
      </c>
      <c r="N377" s="194" t="s">
        <v>42</v>
      </c>
      <c r="O377" s="71"/>
      <c r="P377" s="195">
        <f>O377*H377</f>
        <v>0</v>
      </c>
      <c r="Q377" s="195">
        <v>0</v>
      </c>
      <c r="R377" s="195">
        <f>Q377*H377</f>
        <v>0</v>
      </c>
      <c r="S377" s="195">
        <v>9.2499999999999995E-3</v>
      </c>
      <c r="T377" s="196">
        <f>S377*H377</f>
        <v>1.8499999999999999E-2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7" t="s">
        <v>143</v>
      </c>
      <c r="AT377" s="197" t="s">
        <v>139</v>
      </c>
      <c r="AU377" s="197" t="s">
        <v>87</v>
      </c>
      <c r="AY377" s="17" t="s">
        <v>138</v>
      </c>
      <c r="BE377" s="198">
        <f>IF(N377="základní",J377,0)</f>
        <v>0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17" t="s">
        <v>85</v>
      </c>
      <c r="BK377" s="198">
        <f>ROUND(I377*H377,2)</f>
        <v>0</v>
      </c>
      <c r="BL377" s="17" t="s">
        <v>143</v>
      </c>
      <c r="BM377" s="197" t="s">
        <v>678</v>
      </c>
    </row>
    <row r="378" spans="1:65" s="2" customFormat="1" ht="21.75" customHeight="1">
      <c r="A378" s="34"/>
      <c r="B378" s="35"/>
      <c r="C378" s="185" t="s">
        <v>679</v>
      </c>
      <c r="D378" s="185" t="s">
        <v>139</v>
      </c>
      <c r="E378" s="186" t="s">
        <v>680</v>
      </c>
      <c r="F378" s="187" t="s">
        <v>681</v>
      </c>
      <c r="G378" s="188" t="s">
        <v>262</v>
      </c>
      <c r="H378" s="189">
        <v>2</v>
      </c>
      <c r="I378" s="190"/>
      <c r="J378" s="191">
        <f>ROUND(I378*H378,2)</f>
        <v>0</v>
      </c>
      <c r="K378" s="192"/>
      <c r="L378" s="39"/>
      <c r="M378" s="193" t="s">
        <v>1</v>
      </c>
      <c r="N378" s="194" t="s">
        <v>42</v>
      </c>
      <c r="O378" s="71"/>
      <c r="P378" s="195">
        <f>O378*H378</f>
        <v>0</v>
      </c>
      <c r="Q378" s="195">
        <v>0</v>
      </c>
      <c r="R378" s="195">
        <f>Q378*H378</f>
        <v>0</v>
      </c>
      <c r="S378" s="195">
        <v>0.21</v>
      </c>
      <c r="T378" s="196">
        <f>S378*H378</f>
        <v>0.42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7" t="s">
        <v>143</v>
      </c>
      <c r="AT378" s="197" t="s">
        <v>139</v>
      </c>
      <c r="AU378" s="197" t="s">
        <v>87</v>
      </c>
      <c r="AY378" s="17" t="s">
        <v>138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17" t="s">
        <v>85</v>
      </c>
      <c r="BK378" s="198">
        <f>ROUND(I378*H378,2)</f>
        <v>0</v>
      </c>
      <c r="BL378" s="17" t="s">
        <v>143</v>
      </c>
      <c r="BM378" s="197" t="s">
        <v>682</v>
      </c>
    </row>
    <row r="379" spans="1:65" s="2" customFormat="1" ht="21.75" customHeight="1">
      <c r="A379" s="34"/>
      <c r="B379" s="35"/>
      <c r="C379" s="185" t="s">
        <v>683</v>
      </c>
      <c r="D379" s="185" t="s">
        <v>139</v>
      </c>
      <c r="E379" s="186" t="s">
        <v>684</v>
      </c>
      <c r="F379" s="187" t="s">
        <v>685</v>
      </c>
      <c r="G379" s="188" t="s">
        <v>162</v>
      </c>
      <c r="H379" s="189">
        <v>16.399999999999999</v>
      </c>
      <c r="I379" s="190"/>
      <c r="J379" s="191">
        <f>ROUND(I379*H379,2)</f>
        <v>0</v>
      </c>
      <c r="K379" s="192"/>
      <c r="L379" s="39"/>
      <c r="M379" s="193" t="s">
        <v>1</v>
      </c>
      <c r="N379" s="194" t="s">
        <v>42</v>
      </c>
      <c r="O379" s="71"/>
      <c r="P379" s="195">
        <f>O379*H379</f>
        <v>0</v>
      </c>
      <c r="Q379" s="195">
        <v>0</v>
      </c>
      <c r="R379" s="195">
        <f>Q379*H379</f>
        <v>0</v>
      </c>
      <c r="S379" s="195">
        <v>7.5999999999999998E-2</v>
      </c>
      <c r="T379" s="196">
        <f>S379*H379</f>
        <v>1.2464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7" t="s">
        <v>143</v>
      </c>
      <c r="AT379" s="197" t="s">
        <v>139</v>
      </c>
      <c r="AU379" s="197" t="s">
        <v>87</v>
      </c>
      <c r="AY379" s="17" t="s">
        <v>138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17" t="s">
        <v>85</v>
      </c>
      <c r="BK379" s="198">
        <f>ROUND(I379*H379,2)</f>
        <v>0</v>
      </c>
      <c r="BL379" s="17" t="s">
        <v>143</v>
      </c>
      <c r="BM379" s="197" t="s">
        <v>686</v>
      </c>
    </row>
    <row r="380" spans="1:65" s="13" customFormat="1" ht="11.25">
      <c r="B380" s="201"/>
      <c r="C380" s="202"/>
      <c r="D380" s="203" t="s">
        <v>152</v>
      </c>
      <c r="E380" s="204" t="s">
        <v>1</v>
      </c>
      <c r="F380" s="205" t="s">
        <v>687</v>
      </c>
      <c r="G380" s="202"/>
      <c r="H380" s="206">
        <v>4.4000000000000004</v>
      </c>
      <c r="I380" s="207"/>
      <c r="J380" s="202"/>
      <c r="K380" s="202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152</v>
      </c>
      <c r="AU380" s="212" t="s">
        <v>87</v>
      </c>
      <c r="AV380" s="13" t="s">
        <v>87</v>
      </c>
      <c r="AW380" s="13" t="s">
        <v>34</v>
      </c>
      <c r="AX380" s="13" t="s">
        <v>77</v>
      </c>
      <c r="AY380" s="212" t="s">
        <v>138</v>
      </c>
    </row>
    <row r="381" spans="1:65" s="13" customFormat="1" ht="11.25">
      <c r="B381" s="201"/>
      <c r="C381" s="202"/>
      <c r="D381" s="203" t="s">
        <v>152</v>
      </c>
      <c r="E381" s="204" t="s">
        <v>1</v>
      </c>
      <c r="F381" s="205" t="s">
        <v>688</v>
      </c>
      <c r="G381" s="202"/>
      <c r="H381" s="206">
        <v>12</v>
      </c>
      <c r="I381" s="207"/>
      <c r="J381" s="202"/>
      <c r="K381" s="202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152</v>
      </c>
      <c r="AU381" s="212" t="s">
        <v>87</v>
      </c>
      <c r="AV381" s="13" t="s">
        <v>87</v>
      </c>
      <c r="AW381" s="13" t="s">
        <v>34</v>
      </c>
      <c r="AX381" s="13" t="s">
        <v>77</v>
      </c>
      <c r="AY381" s="212" t="s">
        <v>138</v>
      </c>
    </row>
    <row r="382" spans="1:65" s="14" customFormat="1" ht="11.25">
      <c r="B382" s="228"/>
      <c r="C382" s="229"/>
      <c r="D382" s="203" t="s">
        <v>152</v>
      </c>
      <c r="E382" s="230" t="s">
        <v>1</v>
      </c>
      <c r="F382" s="231" t="s">
        <v>232</v>
      </c>
      <c r="G382" s="229"/>
      <c r="H382" s="232">
        <v>16.399999999999999</v>
      </c>
      <c r="I382" s="233"/>
      <c r="J382" s="229"/>
      <c r="K382" s="229"/>
      <c r="L382" s="234"/>
      <c r="M382" s="235"/>
      <c r="N382" s="236"/>
      <c r="O382" s="236"/>
      <c r="P382" s="236"/>
      <c r="Q382" s="236"/>
      <c r="R382" s="236"/>
      <c r="S382" s="236"/>
      <c r="T382" s="237"/>
      <c r="AT382" s="238" t="s">
        <v>152</v>
      </c>
      <c r="AU382" s="238" t="s">
        <v>87</v>
      </c>
      <c r="AV382" s="14" t="s">
        <v>143</v>
      </c>
      <c r="AW382" s="14" t="s">
        <v>34</v>
      </c>
      <c r="AX382" s="14" t="s">
        <v>85</v>
      </c>
      <c r="AY382" s="238" t="s">
        <v>138</v>
      </c>
    </row>
    <row r="383" spans="1:65" s="2" customFormat="1" ht="21.75" customHeight="1">
      <c r="A383" s="34"/>
      <c r="B383" s="35"/>
      <c r="C383" s="185" t="s">
        <v>689</v>
      </c>
      <c r="D383" s="185" t="s">
        <v>139</v>
      </c>
      <c r="E383" s="186" t="s">
        <v>690</v>
      </c>
      <c r="F383" s="187" t="s">
        <v>691</v>
      </c>
      <c r="G383" s="188" t="s">
        <v>157</v>
      </c>
      <c r="H383" s="189">
        <v>1.2</v>
      </c>
      <c r="I383" s="190"/>
      <c r="J383" s="191">
        <f>ROUND(I383*H383,2)</f>
        <v>0</v>
      </c>
      <c r="K383" s="192"/>
      <c r="L383" s="39"/>
      <c r="M383" s="193" t="s">
        <v>1</v>
      </c>
      <c r="N383" s="194" t="s">
        <v>42</v>
      </c>
      <c r="O383" s="71"/>
      <c r="P383" s="195">
        <f>O383*H383</f>
        <v>0</v>
      </c>
      <c r="Q383" s="195">
        <v>4.8000000000000001E-4</v>
      </c>
      <c r="R383" s="195">
        <f>Q383*H383</f>
        <v>5.7600000000000001E-4</v>
      </c>
      <c r="S383" s="195">
        <v>8.0000000000000002E-3</v>
      </c>
      <c r="T383" s="196">
        <f>S383*H383</f>
        <v>9.5999999999999992E-3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7" t="s">
        <v>143</v>
      </c>
      <c r="AT383" s="197" t="s">
        <v>139</v>
      </c>
      <c r="AU383" s="197" t="s">
        <v>87</v>
      </c>
      <c r="AY383" s="17" t="s">
        <v>138</v>
      </c>
      <c r="BE383" s="198">
        <f>IF(N383="základní",J383,0)</f>
        <v>0</v>
      </c>
      <c r="BF383" s="198">
        <f>IF(N383="snížená",J383,0)</f>
        <v>0</v>
      </c>
      <c r="BG383" s="198">
        <f>IF(N383="zákl. přenesená",J383,0)</f>
        <v>0</v>
      </c>
      <c r="BH383" s="198">
        <f>IF(N383="sníž. přenesená",J383,0)</f>
        <v>0</v>
      </c>
      <c r="BI383" s="198">
        <f>IF(N383="nulová",J383,0)</f>
        <v>0</v>
      </c>
      <c r="BJ383" s="17" t="s">
        <v>85</v>
      </c>
      <c r="BK383" s="198">
        <f>ROUND(I383*H383,2)</f>
        <v>0</v>
      </c>
      <c r="BL383" s="17" t="s">
        <v>143</v>
      </c>
      <c r="BM383" s="197" t="s">
        <v>692</v>
      </c>
    </row>
    <row r="384" spans="1:65" s="13" customFormat="1" ht="11.25">
      <c r="B384" s="201"/>
      <c r="C384" s="202"/>
      <c r="D384" s="203" t="s">
        <v>152</v>
      </c>
      <c r="E384" s="204" t="s">
        <v>1</v>
      </c>
      <c r="F384" s="205" t="s">
        <v>693</v>
      </c>
      <c r="G384" s="202"/>
      <c r="H384" s="206">
        <v>1.2</v>
      </c>
      <c r="I384" s="207"/>
      <c r="J384" s="202"/>
      <c r="K384" s="202"/>
      <c r="L384" s="208"/>
      <c r="M384" s="209"/>
      <c r="N384" s="210"/>
      <c r="O384" s="210"/>
      <c r="P384" s="210"/>
      <c r="Q384" s="210"/>
      <c r="R384" s="210"/>
      <c r="S384" s="210"/>
      <c r="T384" s="211"/>
      <c r="AT384" s="212" t="s">
        <v>152</v>
      </c>
      <c r="AU384" s="212" t="s">
        <v>87</v>
      </c>
      <c r="AV384" s="13" t="s">
        <v>87</v>
      </c>
      <c r="AW384" s="13" t="s">
        <v>34</v>
      </c>
      <c r="AX384" s="13" t="s">
        <v>85</v>
      </c>
      <c r="AY384" s="212" t="s">
        <v>138</v>
      </c>
    </row>
    <row r="385" spans="1:65" s="2" customFormat="1" ht="33" customHeight="1">
      <c r="A385" s="34"/>
      <c r="B385" s="35"/>
      <c r="C385" s="185" t="s">
        <v>694</v>
      </c>
      <c r="D385" s="185" t="s">
        <v>139</v>
      </c>
      <c r="E385" s="186" t="s">
        <v>695</v>
      </c>
      <c r="F385" s="187" t="s">
        <v>696</v>
      </c>
      <c r="G385" s="188" t="s">
        <v>162</v>
      </c>
      <c r="H385" s="189">
        <v>2006.72</v>
      </c>
      <c r="I385" s="190"/>
      <c r="J385" s="191">
        <f>ROUND(I385*H385,2)</f>
        <v>0</v>
      </c>
      <c r="K385" s="192"/>
      <c r="L385" s="39"/>
      <c r="M385" s="193" t="s">
        <v>1</v>
      </c>
      <c r="N385" s="194" t="s">
        <v>42</v>
      </c>
      <c r="O385" s="71"/>
      <c r="P385" s="195">
        <f>O385*H385</f>
        <v>0</v>
      </c>
      <c r="Q385" s="195">
        <v>0</v>
      </c>
      <c r="R385" s="195">
        <f>Q385*H385</f>
        <v>0</v>
      </c>
      <c r="S385" s="195">
        <v>2.9000000000000001E-2</v>
      </c>
      <c r="T385" s="196">
        <f>S385*H385</f>
        <v>58.194880000000005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7" t="s">
        <v>143</v>
      </c>
      <c r="AT385" s="197" t="s">
        <v>139</v>
      </c>
      <c r="AU385" s="197" t="s">
        <v>87</v>
      </c>
      <c r="AY385" s="17" t="s">
        <v>138</v>
      </c>
      <c r="BE385" s="198">
        <f>IF(N385="základní",J385,0)</f>
        <v>0</v>
      </c>
      <c r="BF385" s="198">
        <f>IF(N385="snížená",J385,0)</f>
        <v>0</v>
      </c>
      <c r="BG385" s="198">
        <f>IF(N385="zákl. přenesená",J385,0)</f>
        <v>0</v>
      </c>
      <c r="BH385" s="198">
        <f>IF(N385="sníž. přenesená",J385,0)</f>
        <v>0</v>
      </c>
      <c r="BI385" s="198">
        <f>IF(N385="nulová",J385,0)</f>
        <v>0</v>
      </c>
      <c r="BJ385" s="17" t="s">
        <v>85</v>
      </c>
      <c r="BK385" s="198">
        <f>ROUND(I385*H385,2)</f>
        <v>0</v>
      </c>
      <c r="BL385" s="17" t="s">
        <v>143</v>
      </c>
      <c r="BM385" s="197" t="s">
        <v>697</v>
      </c>
    </row>
    <row r="386" spans="1:65" s="2" customFormat="1" ht="33" customHeight="1">
      <c r="A386" s="34"/>
      <c r="B386" s="35"/>
      <c r="C386" s="185" t="s">
        <v>698</v>
      </c>
      <c r="D386" s="185" t="s">
        <v>139</v>
      </c>
      <c r="E386" s="186" t="s">
        <v>699</v>
      </c>
      <c r="F386" s="187" t="s">
        <v>700</v>
      </c>
      <c r="G386" s="188" t="s">
        <v>157</v>
      </c>
      <c r="H386" s="189">
        <v>14</v>
      </c>
      <c r="I386" s="190"/>
      <c r="J386" s="191">
        <f>ROUND(I386*H386,2)</f>
        <v>0</v>
      </c>
      <c r="K386" s="192"/>
      <c r="L386" s="39"/>
      <c r="M386" s="193" t="s">
        <v>1</v>
      </c>
      <c r="N386" s="194" t="s">
        <v>42</v>
      </c>
      <c r="O386" s="71"/>
      <c r="P386" s="195">
        <f>O386*H386</f>
        <v>0</v>
      </c>
      <c r="Q386" s="195">
        <v>0</v>
      </c>
      <c r="R386" s="195">
        <f>Q386*H386</f>
        <v>0</v>
      </c>
      <c r="S386" s="195">
        <v>6.0000000000000001E-3</v>
      </c>
      <c r="T386" s="196">
        <f>S386*H386</f>
        <v>8.4000000000000005E-2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7" t="s">
        <v>143</v>
      </c>
      <c r="AT386" s="197" t="s">
        <v>139</v>
      </c>
      <c r="AU386" s="197" t="s">
        <v>87</v>
      </c>
      <c r="AY386" s="17" t="s">
        <v>138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7" t="s">
        <v>85</v>
      </c>
      <c r="BK386" s="198">
        <f>ROUND(I386*H386,2)</f>
        <v>0</v>
      </c>
      <c r="BL386" s="17" t="s">
        <v>143</v>
      </c>
      <c r="BM386" s="197" t="s">
        <v>701</v>
      </c>
    </row>
    <row r="387" spans="1:65" s="13" customFormat="1" ht="11.25">
      <c r="B387" s="201"/>
      <c r="C387" s="202"/>
      <c r="D387" s="203" t="s">
        <v>152</v>
      </c>
      <c r="E387" s="204" t="s">
        <v>1</v>
      </c>
      <c r="F387" s="205" t="s">
        <v>702</v>
      </c>
      <c r="G387" s="202"/>
      <c r="H387" s="206">
        <v>14</v>
      </c>
      <c r="I387" s="207"/>
      <c r="J387" s="202"/>
      <c r="K387" s="202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152</v>
      </c>
      <c r="AU387" s="212" t="s">
        <v>87</v>
      </c>
      <c r="AV387" s="13" t="s">
        <v>87</v>
      </c>
      <c r="AW387" s="13" t="s">
        <v>34</v>
      </c>
      <c r="AX387" s="13" t="s">
        <v>85</v>
      </c>
      <c r="AY387" s="212" t="s">
        <v>138</v>
      </c>
    </row>
    <row r="388" spans="1:65" s="2" customFormat="1" ht="21.75" customHeight="1">
      <c r="A388" s="34"/>
      <c r="B388" s="35"/>
      <c r="C388" s="185" t="s">
        <v>703</v>
      </c>
      <c r="D388" s="185" t="s">
        <v>139</v>
      </c>
      <c r="E388" s="186" t="s">
        <v>704</v>
      </c>
      <c r="F388" s="187" t="s">
        <v>705</v>
      </c>
      <c r="G388" s="188" t="s">
        <v>162</v>
      </c>
      <c r="H388" s="189">
        <v>52.34</v>
      </c>
      <c r="I388" s="190"/>
      <c r="J388" s="191">
        <f>ROUND(I388*H388,2)</f>
        <v>0</v>
      </c>
      <c r="K388" s="192"/>
      <c r="L388" s="39"/>
      <c r="M388" s="193" t="s">
        <v>1</v>
      </c>
      <c r="N388" s="194" t="s">
        <v>42</v>
      </c>
      <c r="O388" s="71"/>
      <c r="P388" s="195">
        <f>O388*H388</f>
        <v>0</v>
      </c>
      <c r="Q388" s="195">
        <v>0</v>
      </c>
      <c r="R388" s="195">
        <f>Q388*H388</f>
        <v>0</v>
      </c>
      <c r="S388" s="195">
        <v>3.5000000000000003E-2</v>
      </c>
      <c r="T388" s="196">
        <f>S388*H388</f>
        <v>1.8319000000000003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7" t="s">
        <v>143</v>
      </c>
      <c r="AT388" s="197" t="s">
        <v>139</v>
      </c>
      <c r="AU388" s="197" t="s">
        <v>87</v>
      </c>
      <c r="AY388" s="17" t="s">
        <v>138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17" t="s">
        <v>85</v>
      </c>
      <c r="BK388" s="198">
        <f>ROUND(I388*H388,2)</f>
        <v>0</v>
      </c>
      <c r="BL388" s="17" t="s">
        <v>143</v>
      </c>
      <c r="BM388" s="197" t="s">
        <v>706</v>
      </c>
    </row>
    <row r="389" spans="1:65" s="13" customFormat="1" ht="11.25">
      <c r="B389" s="201"/>
      <c r="C389" s="202"/>
      <c r="D389" s="203" t="s">
        <v>152</v>
      </c>
      <c r="E389" s="204" t="s">
        <v>1</v>
      </c>
      <c r="F389" s="205" t="s">
        <v>707</v>
      </c>
      <c r="G389" s="202"/>
      <c r="H389" s="206">
        <v>45.2</v>
      </c>
      <c r="I389" s="207"/>
      <c r="J389" s="202"/>
      <c r="K389" s="202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152</v>
      </c>
      <c r="AU389" s="212" t="s">
        <v>87</v>
      </c>
      <c r="AV389" s="13" t="s">
        <v>87</v>
      </c>
      <c r="AW389" s="13" t="s">
        <v>34</v>
      </c>
      <c r="AX389" s="13" t="s">
        <v>77</v>
      </c>
      <c r="AY389" s="212" t="s">
        <v>138</v>
      </c>
    </row>
    <row r="390" spans="1:65" s="13" customFormat="1" ht="11.25">
      <c r="B390" s="201"/>
      <c r="C390" s="202"/>
      <c r="D390" s="203" t="s">
        <v>152</v>
      </c>
      <c r="E390" s="204" t="s">
        <v>1</v>
      </c>
      <c r="F390" s="205" t="s">
        <v>708</v>
      </c>
      <c r="G390" s="202"/>
      <c r="H390" s="206">
        <v>2.64</v>
      </c>
      <c r="I390" s="207"/>
      <c r="J390" s="202"/>
      <c r="K390" s="202"/>
      <c r="L390" s="208"/>
      <c r="M390" s="209"/>
      <c r="N390" s="210"/>
      <c r="O390" s="210"/>
      <c r="P390" s="210"/>
      <c r="Q390" s="210"/>
      <c r="R390" s="210"/>
      <c r="S390" s="210"/>
      <c r="T390" s="211"/>
      <c r="AT390" s="212" t="s">
        <v>152</v>
      </c>
      <c r="AU390" s="212" t="s">
        <v>87</v>
      </c>
      <c r="AV390" s="13" t="s">
        <v>87</v>
      </c>
      <c r="AW390" s="13" t="s">
        <v>34</v>
      </c>
      <c r="AX390" s="13" t="s">
        <v>77</v>
      </c>
      <c r="AY390" s="212" t="s">
        <v>138</v>
      </c>
    </row>
    <row r="391" spans="1:65" s="13" customFormat="1" ht="11.25">
      <c r="B391" s="201"/>
      <c r="C391" s="202"/>
      <c r="D391" s="203" t="s">
        <v>152</v>
      </c>
      <c r="E391" s="204" t="s">
        <v>1</v>
      </c>
      <c r="F391" s="205" t="s">
        <v>709</v>
      </c>
      <c r="G391" s="202"/>
      <c r="H391" s="206">
        <v>4.5</v>
      </c>
      <c r="I391" s="207"/>
      <c r="J391" s="202"/>
      <c r="K391" s="202"/>
      <c r="L391" s="208"/>
      <c r="M391" s="209"/>
      <c r="N391" s="210"/>
      <c r="O391" s="210"/>
      <c r="P391" s="210"/>
      <c r="Q391" s="210"/>
      <c r="R391" s="210"/>
      <c r="S391" s="210"/>
      <c r="T391" s="211"/>
      <c r="AT391" s="212" t="s">
        <v>152</v>
      </c>
      <c r="AU391" s="212" t="s">
        <v>87</v>
      </c>
      <c r="AV391" s="13" t="s">
        <v>87</v>
      </c>
      <c r="AW391" s="13" t="s">
        <v>34</v>
      </c>
      <c r="AX391" s="13" t="s">
        <v>77</v>
      </c>
      <c r="AY391" s="212" t="s">
        <v>138</v>
      </c>
    </row>
    <row r="392" spans="1:65" s="14" customFormat="1" ht="11.25">
      <c r="B392" s="228"/>
      <c r="C392" s="229"/>
      <c r="D392" s="203" t="s">
        <v>152</v>
      </c>
      <c r="E392" s="230" t="s">
        <v>1</v>
      </c>
      <c r="F392" s="231" t="s">
        <v>232</v>
      </c>
      <c r="G392" s="229"/>
      <c r="H392" s="232">
        <v>52.34</v>
      </c>
      <c r="I392" s="233"/>
      <c r="J392" s="229"/>
      <c r="K392" s="229"/>
      <c r="L392" s="234"/>
      <c r="M392" s="235"/>
      <c r="N392" s="236"/>
      <c r="O392" s="236"/>
      <c r="P392" s="236"/>
      <c r="Q392" s="236"/>
      <c r="R392" s="236"/>
      <c r="S392" s="236"/>
      <c r="T392" s="237"/>
      <c r="AT392" s="238" t="s">
        <v>152</v>
      </c>
      <c r="AU392" s="238" t="s">
        <v>87</v>
      </c>
      <c r="AV392" s="14" t="s">
        <v>143</v>
      </c>
      <c r="AW392" s="14" t="s">
        <v>34</v>
      </c>
      <c r="AX392" s="14" t="s">
        <v>85</v>
      </c>
      <c r="AY392" s="238" t="s">
        <v>138</v>
      </c>
    </row>
    <row r="393" spans="1:65" s="2" customFormat="1" ht="33" customHeight="1">
      <c r="A393" s="34"/>
      <c r="B393" s="35"/>
      <c r="C393" s="185" t="s">
        <v>710</v>
      </c>
      <c r="D393" s="185" t="s">
        <v>139</v>
      </c>
      <c r="E393" s="186" t="s">
        <v>711</v>
      </c>
      <c r="F393" s="187" t="s">
        <v>712</v>
      </c>
      <c r="G393" s="188" t="s">
        <v>150</v>
      </c>
      <c r="H393" s="189">
        <v>6.78</v>
      </c>
      <c r="I393" s="190"/>
      <c r="J393" s="191">
        <f>ROUND(I393*H393,2)</f>
        <v>0</v>
      </c>
      <c r="K393" s="192"/>
      <c r="L393" s="39"/>
      <c r="M393" s="193" t="s">
        <v>1</v>
      </c>
      <c r="N393" s="194" t="s">
        <v>42</v>
      </c>
      <c r="O393" s="71"/>
      <c r="P393" s="195">
        <f>O393*H393</f>
        <v>0</v>
      </c>
      <c r="Q393" s="195">
        <v>0</v>
      </c>
      <c r="R393" s="195">
        <f>Q393*H393</f>
        <v>0</v>
      </c>
      <c r="S393" s="195">
        <v>2.2000000000000002</v>
      </c>
      <c r="T393" s="196">
        <f>S393*H393</f>
        <v>14.916000000000002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7" t="s">
        <v>143</v>
      </c>
      <c r="AT393" s="197" t="s">
        <v>139</v>
      </c>
      <c r="AU393" s="197" t="s">
        <v>87</v>
      </c>
      <c r="AY393" s="17" t="s">
        <v>138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17" t="s">
        <v>85</v>
      </c>
      <c r="BK393" s="198">
        <f>ROUND(I393*H393,2)</f>
        <v>0</v>
      </c>
      <c r="BL393" s="17" t="s">
        <v>143</v>
      </c>
      <c r="BM393" s="197" t="s">
        <v>713</v>
      </c>
    </row>
    <row r="394" spans="1:65" s="13" customFormat="1" ht="11.25">
      <c r="B394" s="201"/>
      <c r="C394" s="202"/>
      <c r="D394" s="203" t="s">
        <v>152</v>
      </c>
      <c r="E394" s="204" t="s">
        <v>1</v>
      </c>
      <c r="F394" s="205" t="s">
        <v>714</v>
      </c>
      <c r="G394" s="202"/>
      <c r="H394" s="206">
        <v>6.78</v>
      </c>
      <c r="I394" s="207"/>
      <c r="J394" s="202"/>
      <c r="K394" s="202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152</v>
      </c>
      <c r="AU394" s="212" t="s">
        <v>87</v>
      </c>
      <c r="AV394" s="13" t="s">
        <v>87</v>
      </c>
      <c r="AW394" s="13" t="s">
        <v>34</v>
      </c>
      <c r="AX394" s="13" t="s">
        <v>85</v>
      </c>
      <c r="AY394" s="212" t="s">
        <v>138</v>
      </c>
    </row>
    <row r="395" spans="1:65" s="2" customFormat="1" ht="21.75" customHeight="1">
      <c r="A395" s="34"/>
      <c r="B395" s="35"/>
      <c r="C395" s="185" t="s">
        <v>715</v>
      </c>
      <c r="D395" s="185" t="s">
        <v>139</v>
      </c>
      <c r="E395" s="186" t="s">
        <v>716</v>
      </c>
      <c r="F395" s="187" t="s">
        <v>717</v>
      </c>
      <c r="G395" s="188" t="s">
        <v>162</v>
      </c>
      <c r="H395" s="189">
        <v>183.9</v>
      </c>
      <c r="I395" s="190"/>
      <c r="J395" s="191">
        <f>ROUND(I395*H395,2)</f>
        <v>0</v>
      </c>
      <c r="K395" s="192"/>
      <c r="L395" s="39"/>
      <c r="M395" s="193" t="s">
        <v>1</v>
      </c>
      <c r="N395" s="194" t="s">
        <v>42</v>
      </c>
      <c r="O395" s="71"/>
      <c r="P395" s="195">
        <f>O395*H395</f>
        <v>0</v>
      </c>
      <c r="Q395" s="195">
        <v>0</v>
      </c>
      <c r="R395" s="195">
        <f>Q395*H395</f>
        <v>0</v>
      </c>
      <c r="S395" s="195">
        <v>8.8999999999999996E-2</v>
      </c>
      <c r="T395" s="196">
        <f>S395*H395</f>
        <v>16.367100000000001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7" t="s">
        <v>143</v>
      </c>
      <c r="AT395" s="197" t="s">
        <v>139</v>
      </c>
      <c r="AU395" s="197" t="s">
        <v>87</v>
      </c>
      <c r="AY395" s="17" t="s">
        <v>138</v>
      </c>
      <c r="BE395" s="198">
        <f>IF(N395="základní",J395,0)</f>
        <v>0</v>
      </c>
      <c r="BF395" s="198">
        <f>IF(N395="snížená",J395,0)</f>
        <v>0</v>
      </c>
      <c r="BG395" s="198">
        <f>IF(N395="zákl. přenesená",J395,0)</f>
        <v>0</v>
      </c>
      <c r="BH395" s="198">
        <f>IF(N395="sníž. přenesená",J395,0)</f>
        <v>0</v>
      </c>
      <c r="BI395" s="198">
        <f>IF(N395="nulová",J395,0)</f>
        <v>0</v>
      </c>
      <c r="BJ395" s="17" t="s">
        <v>85</v>
      </c>
      <c r="BK395" s="198">
        <f>ROUND(I395*H395,2)</f>
        <v>0</v>
      </c>
      <c r="BL395" s="17" t="s">
        <v>143</v>
      </c>
      <c r="BM395" s="197" t="s">
        <v>718</v>
      </c>
    </row>
    <row r="396" spans="1:65" s="2" customFormat="1" ht="21.75" customHeight="1">
      <c r="A396" s="34"/>
      <c r="B396" s="35"/>
      <c r="C396" s="185" t="s">
        <v>719</v>
      </c>
      <c r="D396" s="185" t="s">
        <v>139</v>
      </c>
      <c r="E396" s="186" t="s">
        <v>720</v>
      </c>
      <c r="F396" s="187" t="s">
        <v>721</v>
      </c>
      <c r="G396" s="188" t="s">
        <v>162</v>
      </c>
      <c r="H396" s="189">
        <v>15.8</v>
      </c>
      <c r="I396" s="190"/>
      <c r="J396" s="191">
        <f>ROUND(I396*H396,2)</f>
        <v>0</v>
      </c>
      <c r="K396" s="192"/>
      <c r="L396" s="39"/>
      <c r="M396" s="193" t="s">
        <v>1</v>
      </c>
      <c r="N396" s="194" t="s">
        <v>42</v>
      </c>
      <c r="O396" s="71"/>
      <c r="P396" s="195">
        <f>O396*H396</f>
        <v>0</v>
      </c>
      <c r="Q396" s="195">
        <v>0</v>
      </c>
      <c r="R396" s="195">
        <f>Q396*H396</f>
        <v>0</v>
      </c>
      <c r="S396" s="195">
        <v>0.36</v>
      </c>
      <c r="T396" s="196">
        <f>S396*H396</f>
        <v>5.6879999999999997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7" t="s">
        <v>143</v>
      </c>
      <c r="AT396" s="197" t="s">
        <v>139</v>
      </c>
      <c r="AU396" s="197" t="s">
        <v>87</v>
      </c>
      <c r="AY396" s="17" t="s">
        <v>138</v>
      </c>
      <c r="BE396" s="198">
        <f>IF(N396="základní",J396,0)</f>
        <v>0</v>
      </c>
      <c r="BF396" s="198">
        <f>IF(N396="snížená",J396,0)</f>
        <v>0</v>
      </c>
      <c r="BG396" s="198">
        <f>IF(N396="zákl. přenesená",J396,0)</f>
        <v>0</v>
      </c>
      <c r="BH396" s="198">
        <f>IF(N396="sníž. přenesená",J396,0)</f>
        <v>0</v>
      </c>
      <c r="BI396" s="198">
        <f>IF(N396="nulová",J396,0)</f>
        <v>0</v>
      </c>
      <c r="BJ396" s="17" t="s">
        <v>85</v>
      </c>
      <c r="BK396" s="198">
        <f>ROUND(I396*H396,2)</f>
        <v>0</v>
      </c>
      <c r="BL396" s="17" t="s">
        <v>143</v>
      </c>
      <c r="BM396" s="197" t="s">
        <v>722</v>
      </c>
    </row>
    <row r="397" spans="1:65" s="13" customFormat="1" ht="11.25">
      <c r="B397" s="201"/>
      <c r="C397" s="202"/>
      <c r="D397" s="203" t="s">
        <v>152</v>
      </c>
      <c r="E397" s="204" t="s">
        <v>1</v>
      </c>
      <c r="F397" s="205" t="s">
        <v>723</v>
      </c>
      <c r="G397" s="202"/>
      <c r="H397" s="206">
        <v>7.5</v>
      </c>
      <c r="I397" s="207"/>
      <c r="J397" s="202"/>
      <c r="K397" s="202"/>
      <c r="L397" s="208"/>
      <c r="M397" s="209"/>
      <c r="N397" s="210"/>
      <c r="O397" s="210"/>
      <c r="P397" s="210"/>
      <c r="Q397" s="210"/>
      <c r="R397" s="210"/>
      <c r="S397" s="210"/>
      <c r="T397" s="211"/>
      <c r="AT397" s="212" t="s">
        <v>152</v>
      </c>
      <c r="AU397" s="212" t="s">
        <v>87</v>
      </c>
      <c r="AV397" s="13" t="s">
        <v>87</v>
      </c>
      <c r="AW397" s="13" t="s">
        <v>34</v>
      </c>
      <c r="AX397" s="13" t="s">
        <v>77</v>
      </c>
      <c r="AY397" s="212" t="s">
        <v>138</v>
      </c>
    </row>
    <row r="398" spans="1:65" s="13" customFormat="1" ht="11.25">
      <c r="B398" s="201"/>
      <c r="C398" s="202"/>
      <c r="D398" s="203" t="s">
        <v>152</v>
      </c>
      <c r="E398" s="204" t="s">
        <v>1</v>
      </c>
      <c r="F398" s="205" t="s">
        <v>724</v>
      </c>
      <c r="G398" s="202"/>
      <c r="H398" s="206">
        <v>2</v>
      </c>
      <c r="I398" s="207"/>
      <c r="J398" s="202"/>
      <c r="K398" s="202"/>
      <c r="L398" s="208"/>
      <c r="M398" s="209"/>
      <c r="N398" s="210"/>
      <c r="O398" s="210"/>
      <c r="P398" s="210"/>
      <c r="Q398" s="210"/>
      <c r="R398" s="210"/>
      <c r="S398" s="210"/>
      <c r="T398" s="211"/>
      <c r="AT398" s="212" t="s">
        <v>152</v>
      </c>
      <c r="AU398" s="212" t="s">
        <v>87</v>
      </c>
      <c r="AV398" s="13" t="s">
        <v>87</v>
      </c>
      <c r="AW398" s="13" t="s">
        <v>34</v>
      </c>
      <c r="AX398" s="13" t="s">
        <v>77</v>
      </c>
      <c r="AY398" s="212" t="s">
        <v>138</v>
      </c>
    </row>
    <row r="399" spans="1:65" s="13" customFormat="1" ht="11.25">
      <c r="B399" s="201"/>
      <c r="C399" s="202"/>
      <c r="D399" s="203" t="s">
        <v>152</v>
      </c>
      <c r="E399" s="204" t="s">
        <v>1</v>
      </c>
      <c r="F399" s="205" t="s">
        <v>725</v>
      </c>
      <c r="G399" s="202"/>
      <c r="H399" s="206">
        <v>6.3</v>
      </c>
      <c r="I399" s="207"/>
      <c r="J399" s="202"/>
      <c r="K399" s="202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152</v>
      </c>
      <c r="AU399" s="212" t="s">
        <v>87</v>
      </c>
      <c r="AV399" s="13" t="s">
        <v>87</v>
      </c>
      <c r="AW399" s="13" t="s">
        <v>34</v>
      </c>
      <c r="AX399" s="13" t="s">
        <v>77</v>
      </c>
      <c r="AY399" s="212" t="s">
        <v>138</v>
      </c>
    </row>
    <row r="400" spans="1:65" s="14" customFormat="1" ht="11.25">
      <c r="B400" s="228"/>
      <c r="C400" s="229"/>
      <c r="D400" s="203" t="s">
        <v>152</v>
      </c>
      <c r="E400" s="230" t="s">
        <v>1</v>
      </c>
      <c r="F400" s="231" t="s">
        <v>232</v>
      </c>
      <c r="G400" s="229"/>
      <c r="H400" s="232">
        <v>15.8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AT400" s="238" t="s">
        <v>152</v>
      </c>
      <c r="AU400" s="238" t="s">
        <v>87</v>
      </c>
      <c r="AV400" s="14" t="s">
        <v>143</v>
      </c>
      <c r="AW400" s="14" t="s">
        <v>34</v>
      </c>
      <c r="AX400" s="14" t="s">
        <v>85</v>
      </c>
      <c r="AY400" s="238" t="s">
        <v>138</v>
      </c>
    </row>
    <row r="401" spans="1:65" s="2" customFormat="1" ht="21.75" customHeight="1">
      <c r="A401" s="34"/>
      <c r="B401" s="35"/>
      <c r="C401" s="185" t="s">
        <v>726</v>
      </c>
      <c r="D401" s="185" t="s">
        <v>139</v>
      </c>
      <c r="E401" s="186" t="s">
        <v>727</v>
      </c>
      <c r="F401" s="187" t="s">
        <v>728</v>
      </c>
      <c r="G401" s="188" t="s">
        <v>150</v>
      </c>
      <c r="H401" s="189">
        <v>42.75</v>
      </c>
      <c r="I401" s="190"/>
      <c r="J401" s="191">
        <f>ROUND(I401*H401,2)</f>
        <v>0</v>
      </c>
      <c r="K401" s="192"/>
      <c r="L401" s="39"/>
      <c r="M401" s="193" t="s">
        <v>1</v>
      </c>
      <c r="N401" s="194" t="s">
        <v>42</v>
      </c>
      <c r="O401" s="71"/>
      <c r="P401" s="195">
        <f>O401*H401</f>
        <v>0</v>
      </c>
      <c r="Q401" s="195">
        <v>0</v>
      </c>
      <c r="R401" s="195">
        <f>Q401*H401</f>
        <v>0</v>
      </c>
      <c r="S401" s="195">
        <v>0.8</v>
      </c>
      <c r="T401" s="196">
        <f>S401*H401</f>
        <v>34.200000000000003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97" t="s">
        <v>143</v>
      </c>
      <c r="AT401" s="197" t="s">
        <v>139</v>
      </c>
      <c r="AU401" s="197" t="s">
        <v>87</v>
      </c>
      <c r="AY401" s="17" t="s">
        <v>138</v>
      </c>
      <c r="BE401" s="198">
        <f>IF(N401="základní",J401,0)</f>
        <v>0</v>
      </c>
      <c r="BF401" s="198">
        <f>IF(N401="snížená",J401,0)</f>
        <v>0</v>
      </c>
      <c r="BG401" s="198">
        <f>IF(N401="zákl. přenesená",J401,0)</f>
        <v>0</v>
      </c>
      <c r="BH401" s="198">
        <f>IF(N401="sníž. přenesená",J401,0)</f>
        <v>0</v>
      </c>
      <c r="BI401" s="198">
        <f>IF(N401="nulová",J401,0)</f>
        <v>0</v>
      </c>
      <c r="BJ401" s="17" t="s">
        <v>85</v>
      </c>
      <c r="BK401" s="198">
        <f>ROUND(I401*H401,2)</f>
        <v>0</v>
      </c>
      <c r="BL401" s="17" t="s">
        <v>143</v>
      </c>
      <c r="BM401" s="197" t="s">
        <v>729</v>
      </c>
    </row>
    <row r="402" spans="1:65" s="13" customFormat="1" ht="11.25">
      <c r="B402" s="201"/>
      <c r="C402" s="202"/>
      <c r="D402" s="203" t="s">
        <v>152</v>
      </c>
      <c r="E402" s="204" t="s">
        <v>1</v>
      </c>
      <c r="F402" s="205" t="s">
        <v>730</v>
      </c>
      <c r="G402" s="202"/>
      <c r="H402" s="206">
        <v>33.75</v>
      </c>
      <c r="I402" s="207"/>
      <c r="J402" s="202"/>
      <c r="K402" s="202"/>
      <c r="L402" s="208"/>
      <c r="M402" s="209"/>
      <c r="N402" s="210"/>
      <c r="O402" s="210"/>
      <c r="P402" s="210"/>
      <c r="Q402" s="210"/>
      <c r="R402" s="210"/>
      <c r="S402" s="210"/>
      <c r="T402" s="211"/>
      <c r="AT402" s="212" t="s">
        <v>152</v>
      </c>
      <c r="AU402" s="212" t="s">
        <v>87</v>
      </c>
      <c r="AV402" s="13" t="s">
        <v>87</v>
      </c>
      <c r="AW402" s="13" t="s">
        <v>34</v>
      </c>
      <c r="AX402" s="13" t="s">
        <v>77</v>
      </c>
      <c r="AY402" s="212" t="s">
        <v>138</v>
      </c>
    </row>
    <row r="403" spans="1:65" s="13" customFormat="1" ht="11.25">
      <c r="B403" s="201"/>
      <c r="C403" s="202"/>
      <c r="D403" s="203" t="s">
        <v>152</v>
      </c>
      <c r="E403" s="204" t="s">
        <v>1</v>
      </c>
      <c r="F403" s="205" t="s">
        <v>731</v>
      </c>
      <c r="G403" s="202"/>
      <c r="H403" s="206">
        <v>3</v>
      </c>
      <c r="I403" s="207"/>
      <c r="J403" s="202"/>
      <c r="K403" s="202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152</v>
      </c>
      <c r="AU403" s="212" t="s">
        <v>87</v>
      </c>
      <c r="AV403" s="13" t="s">
        <v>87</v>
      </c>
      <c r="AW403" s="13" t="s">
        <v>34</v>
      </c>
      <c r="AX403" s="13" t="s">
        <v>77</v>
      </c>
      <c r="AY403" s="212" t="s">
        <v>138</v>
      </c>
    </row>
    <row r="404" spans="1:65" s="13" customFormat="1" ht="11.25">
      <c r="B404" s="201"/>
      <c r="C404" s="202"/>
      <c r="D404" s="203" t="s">
        <v>152</v>
      </c>
      <c r="E404" s="204" t="s">
        <v>1</v>
      </c>
      <c r="F404" s="205" t="s">
        <v>732</v>
      </c>
      <c r="G404" s="202"/>
      <c r="H404" s="206">
        <v>6</v>
      </c>
      <c r="I404" s="207"/>
      <c r="J404" s="202"/>
      <c r="K404" s="202"/>
      <c r="L404" s="208"/>
      <c r="M404" s="209"/>
      <c r="N404" s="210"/>
      <c r="O404" s="210"/>
      <c r="P404" s="210"/>
      <c r="Q404" s="210"/>
      <c r="R404" s="210"/>
      <c r="S404" s="210"/>
      <c r="T404" s="211"/>
      <c r="AT404" s="212" t="s">
        <v>152</v>
      </c>
      <c r="AU404" s="212" t="s">
        <v>87</v>
      </c>
      <c r="AV404" s="13" t="s">
        <v>87</v>
      </c>
      <c r="AW404" s="13" t="s">
        <v>34</v>
      </c>
      <c r="AX404" s="13" t="s">
        <v>77</v>
      </c>
      <c r="AY404" s="212" t="s">
        <v>138</v>
      </c>
    </row>
    <row r="405" spans="1:65" s="14" customFormat="1" ht="11.25">
      <c r="B405" s="228"/>
      <c r="C405" s="229"/>
      <c r="D405" s="203" t="s">
        <v>152</v>
      </c>
      <c r="E405" s="230" t="s">
        <v>1</v>
      </c>
      <c r="F405" s="231" t="s">
        <v>232</v>
      </c>
      <c r="G405" s="229"/>
      <c r="H405" s="232">
        <v>42.75</v>
      </c>
      <c r="I405" s="233"/>
      <c r="J405" s="229"/>
      <c r="K405" s="229"/>
      <c r="L405" s="234"/>
      <c r="M405" s="235"/>
      <c r="N405" s="236"/>
      <c r="O405" s="236"/>
      <c r="P405" s="236"/>
      <c r="Q405" s="236"/>
      <c r="R405" s="236"/>
      <c r="S405" s="236"/>
      <c r="T405" s="237"/>
      <c r="AT405" s="238" t="s">
        <v>152</v>
      </c>
      <c r="AU405" s="238" t="s">
        <v>87</v>
      </c>
      <c r="AV405" s="14" t="s">
        <v>143</v>
      </c>
      <c r="AW405" s="14" t="s">
        <v>34</v>
      </c>
      <c r="AX405" s="14" t="s">
        <v>85</v>
      </c>
      <c r="AY405" s="238" t="s">
        <v>138</v>
      </c>
    </row>
    <row r="406" spans="1:65" s="2" customFormat="1" ht="21.75" customHeight="1">
      <c r="A406" s="34"/>
      <c r="B406" s="35"/>
      <c r="C406" s="185" t="s">
        <v>733</v>
      </c>
      <c r="D406" s="185" t="s">
        <v>139</v>
      </c>
      <c r="E406" s="186" t="s">
        <v>734</v>
      </c>
      <c r="F406" s="187" t="s">
        <v>735</v>
      </c>
      <c r="G406" s="188" t="s">
        <v>207</v>
      </c>
      <c r="H406" s="189">
        <v>12.465</v>
      </c>
      <c r="I406" s="190"/>
      <c r="J406" s="191">
        <f>ROUND(I406*H406,2)</f>
        <v>0</v>
      </c>
      <c r="K406" s="192"/>
      <c r="L406" s="39"/>
      <c r="M406" s="193" t="s">
        <v>1</v>
      </c>
      <c r="N406" s="194" t="s">
        <v>42</v>
      </c>
      <c r="O406" s="71"/>
      <c r="P406" s="195">
        <f>O406*H406</f>
        <v>0</v>
      </c>
      <c r="Q406" s="195">
        <v>0</v>
      </c>
      <c r="R406" s="195">
        <f>Q406*H406</f>
        <v>0</v>
      </c>
      <c r="S406" s="195">
        <v>1</v>
      </c>
      <c r="T406" s="196">
        <f>S406*H406</f>
        <v>12.465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7" t="s">
        <v>527</v>
      </c>
      <c r="AT406" s="197" t="s">
        <v>139</v>
      </c>
      <c r="AU406" s="197" t="s">
        <v>87</v>
      </c>
      <c r="AY406" s="17" t="s">
        <v>138</v>
      </c>
      <c r="BE406" s="198">
        <f>IF(N406="základní",J406,0)</f>
        <v>0</v>
      </c>
      <c r="BF406" s="198">
        <f>IF(N406="snížená",J406,0)</f>
        <v>0</v>
      </c>
      <c r="BG406" s="198">
        <f>IF(N406="zákl. přenesená",J406,0)</f>
        <v>0</v>
      </c>
      <c r="BH406" s="198">
        <f>IF(N406="sníž. přenesená",J406,0)</f>
        <v>0</v>
      </c>
      <c r="BI406" s="198">
        <f>IF(N406="nulová",J406,0)</f>
        <v>0</v>
      </c>
      <c r="BJ406" s="17" t="s">
        <v>85</v>
      </c>
      <c r="BK406" s="198">
        <f>ROUND(I406*H406,2)</f>
        <v>0</v>
      </c>
      <c r="BL406" s="17" t="s">
        <v>527</v>
      </c>
      <c r="BM406" s="197" t="s">
        <v>736</v>
      </c>
    </row>
    <row r="407" spans="1:65" s="13" customFormat="1" ht="11.25">
      <c r="B407" s="201"/>
      <c r="C407" s="202"/>
      <c r="D407" s="203" t="s">
        <v>152</v>
      </c>
      <c r="E407" s="204" t="s">
        <v>1</v>
      </c>
      <c r="F407" s="205" t="s">
        <v>737</v>
      </c>
      <c r="G407" s="202"/>
      <c r="H407" s="206">
        <v>2.88</v>
      </c>
      <c r="I407" s="207"/>
      <c r="J407" s="202"/>
      <c r="K407" s="202"/>
      <c r="L407" s="208"/>
      <c r="M407" s="209"/>
      <c r="N407" s="210"/>
      <c r="O407" s="210"/>
      <c r="P407" s="210"/>
      <c r="Q407" s="210"/>
      <c r="R407" s="210"/>
      <c r="S407" s="210"/>
      <c r="T407" s="211"/>
      <c r="AT407" s="212" t="s">
        <v>152</v>
      </c>
      <c r="AU407" s="212" t="s">
        <v>87</v>
      </c>
      <c r="AV407" s="13" t="s">
        <v>87</v>
      </c>
      <c r="AW407" s="13" t="s">
        <v>34</v>
      </c>
      <c r="AX407" s="13" t="s">
        <v>77</v>
      </c>
      <c r="AY407" s="212" t="s">
        <v>138</v>
      </c>
    </row>
    <row r="408" spans="1:65" s="13" customFormat="1" ht="11.25">
      <c r="B408" s="201"/>
      <c r="C408" s="202"/>
      <c r="D408" s="203" t="s">
        <v>152</v>
      </c>
      <c r="E408" s="204" t="s">
        <v>1</v>
      </c>
      <c r="F408" s="205" t="s">
        <v>738</v>
      </c>
      <c r="G408" s="202"/>
      <c r="H408" s="206">
        <v>2.16</v>
      </c>
      <c r="I408" s="207"/>
      <c r="J408" s="202"/>
      <c r="K408" s="202"/>
      <c r="L408" s="208"/>
      <c r="M408" s="209"/>
      <c r="N408" s="210"/>
      <c r="O408" s="210"/>
      <c r="P408" s="210"/>
      <c r="Q408" s="210"/>
      <c r="R408" s="210"/>
      <c r="S408" s="210"/>
      <c r="T408" s="211"/>
      <c r="AT408" s="212" t="s">
        <v>152</v>
      </c>
      <c r="AU408" s="212" t="s">
        <v>87</v>
      </c>
      <c r="AV408" s="13" t="s">
        <v>87</v>
      </c>
      <c r="AW408" s="13" t="s">
        <v>34</v>
      </c>
      <c r="AX408" s="13" t="s">
        <v>77</v>
      </c>
      <c r="AY408" s="212" t="s">
        <v>138</v>
      </c>
    </row>
    <row r="409" spans="1:65" s="13" customFormat="1" ht="11.25">
      <c r="B409" s="201"/>
      <c r="C409" s="202"/>
      <c r="D409" s="203" t="s">
        <v>152</v>
      </c>
      <c r="E409" s="204" t="s">
        <v>1</v>
      </c>
      <c r="F409" s="205" t="s">
        <v>739</v>
      </c>
      <c r="G409" s="202"/>
      <c r="H409" s="206">
        <v>4.32</v>
      </c>
      <c r="I409" s="207"/>
      <c r="J409" s="202"/>
      <c r="K409" s="202"/>
      <c r="L409" s="208"/>
      <c r="M409" s="209"/>
      <c r="N409" s="210"/>
      <c r="O409" s="210"/>
      <c r="P409" s="210"/>
      <c r="Q409" s="210"/>
      <c r="R409" s="210"/>
      <c r="S409" s="210"/>
      <c r="T409" s="211"/>
      <c r="AT409" s="212" t="s">
        <v>152</v>
      </c>
      <c r="AU409" s="212" t="s">
        <v>87</v>
      </c>
      <c r="AV409" s="13" t="s">
        <v>87</v>
      </c>
      <c r="AW409" s="13" t="s">
        <v>34</v>
      </c>
      <c r="AX409" s="13" t="s">
        <v>77</v>
      </c>
      <c r="AY409" s="212" t="s">
        <v>138</v>
      </c>
    </row>
    <row r="410" spans="1:65" s="13" customFormat="1" ht="11.25">
      <c r="B410" s="201"/>
      <c r="C410" s="202"/>
      <c r="D410" s="203" t="s">
        <v>152</v>
      </c>
      <c r="E410" s="204" t="s">
        <v>1</v>
      </c>
      <c r="F410" s="205" t="s">
        <v>740</v>
      </c>
      <c r="G410" s="202"/>
      <c r="H410" s="206">
        <v>2.88</v>
      </c>
      <c r="I410" s="207"/>
      <c r="J410" s="202"/>
      <c r="K410" s="202"/>
      <c r="L410" s="208"/>
      <c r="M410" s="209"/>
      <c r="N410" s="210"/>
      <c r="O410" s="210"/>
      <c r="P410" s="210"/>
      <c r="Q410" s="210"/>
      <c r="R410" s="210"/>
      <c r="S410" s="210"/>
      <c r="T410" s="211"/>
      <c r="AT410" s="212" t="s">
        <v>152</v>
      </c>
      <c r="AU410" s="212" t="s">
        <v>87</v>
      </c>
      <c r="AV410" s="13" t="s">
        <v>87</v>
      </c>
      <c r="AW410" s="13" t="s">
        <v>34</v>
      </c>
      <c r="AX410" s="13" t="s">
        <v>77</v>
      </c>
      <c r="AY410" s="212" t="s">
        <v>138</v>
      </c>
    </row>
    <row r="411" spans="1:65" s="13" customFormat="1" ht="11.25">
      <c r="B411" s="201"/>
      <c r="C411" s="202"/>
      <c r="D411" s="203" t="s">
        <v>152</v>
      </c>
      <c r="E411" s="204" t="s">
        <v>1</v>
      </c>
      <c r="F411" s="205" t="s">
        <v>741</v>
      </c>
      <c r="G411" s="202"/>
      <c r="H411" s="206">
        <v>0.22500000000000001</v>
      </c>
      <c r="I411" s="207"/>
      <c r="J411" s="202"/>
      <c r="K411" s="202"/>
      <c r="L411" s="208"/>
      <c r="M411" s="209"/>
      <c r="N411" s="210"/>
      <c r="O411" s="210"/>
      <c r="P411" s="210"/>
      <c r="Q411" s="210"/>
      <c r="R411" s="210"/>
      <c r="S411" s="210"/>
      <c r="T411" s="211"/>
      <c r="AT411" s="212" t="s">
        <v>152</v>
      </c>
      <c r="AU411" s="212" t="s">
        <v>87</v>
      </c>
      <c r="AV411" s="13" t="s">
        <v>87</v>
      </c>
      <c r="AW411" s="13" t="s">
        <v>34</v>
      </c>
      <c r="AX411" s="13" t="s">
        <v>77</v>
      </c>
      <c r="AY411" s="212" t="s">
        <v>138</v>
      </c>
    </row>
    <row r="412" spans="1:65" s="14" customFormat="1" ht="11.25">
      <c r="B412" s="228"/>
      <c r="C412" s="229"/>
      <c r="D412" s="203" t="s">
        <v>152</v>
      </c>
      <c r="E412" s="230" t="s">
        <v>1</v>
      </c>
      <c r="F412" s="231" t="s">
        <v>232</v>
      </c>
      <c r="G412" s="229"/>
      <c r="H412" s="232">
        <v>12.465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152</v>
      </c>
      <c r="AU412" s="238" t="s">
        <v>87</v>
      </c>
      <c r="AV412" s="14" t="s">
        <v>143</v>
      </c>
      <c r="AW412" s="14" t="s">
        <v>34</v>
      </c>
      <c r="AX412" s="14" t="s">
        <v>85</v>
      </c>
      <c r="AY412" s="238" t="s">
        <v>138</v>
      </c>
    </row>
    <row r="413" spans="1:65" s="2" customFormat="1" ht="21.75" customHeight="1">
      <c r="A413" s="34"/>
      <c r="B413" s="35"/>
      <c r="C413" s="185" t="s">
        <v>742</v>
      </c>
      <c r="D413" s="185" t="s">
        <v>139</v>
      </c>
      <c r="E413" s="186" t="s">
        <v>743</v>
      </c>
      <c r="F413" s="187" t="s">
        <v>744</v>
      </c>
      <c r="G413" s="188" t="s">
        <v>162</v>
      </c>
      <c r="H413" s="189">
        <v>67.5</v>
      </c>
      <c r="I413" s="190"/>
      <c r="J413" s="191">
        <f>ROUND(I413*H413,2)</f>
        <v>0</v>
      </c>
      <c r="K413" s="192"/>
      <c r="L413" s="39"/>
      <c r="M413" s="193" t="s">
        <v>1</v>
      </c>
      <c r="N413" s="194" t="s">
        <v>42</v>
      </c>
      <c r="O413" s="71"/>
      <c r="P413" s="195">
        <f>O413*H413</f>
        <v>0</v>
      </c>
      <c r="Q413" s="195">
        <v>0</v>
      </c>
      <c r="R413" s="195">
        <f>Q413*H413</f>
        <v>0</v>
      </c>
      <c r="S413" s="195">
        <v>6.6000000000000003E-2</v>
      </c>
      <c r="T413" s="196">
        <f>S413*H413</f>
        <v>4.4550000000000001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7" t="s">
        <v>143</v>
      </c>
      <c r="AT413" s="197" t="s">
        <v>139</v>
      </c>
      <c r="AU413" s="197" t="s">
        <v>87</v>
      </c>
      <c r="AY413" s="17" t="s">
        <v>138</v>
      </c>
      <c r="BE413" s="198">
        <f>IF(N413="základní",J413,0)</f>
        <v>0</v>
      </c>
      <c r="BF413" s="198">
        <f>IF(N413="snížená",J413,0)</f>
        <v>0</v>
      </c>
      <c r="BG413" s="198">
        <f>IF(N413="zákl. přenesená",J413,0)</f>
        <v>0</v>
      </c>
      <c r="BH413" s="198">
        <f>IF(N413="sníž. přenesená",J413,0)</f>
        <v>0</v>
      </c>
      <c r="BI413" s="198">
        <f>IF(N413="nulová",J413,0)</f>
        <v>0</v>
      </c>
      <c r="BJ413" s="17" t="s">
        <v>85</v>
      </c>
      <c r="BK413" s="198">
        <f>ROUND(I413*H413,2)</f>
        <v>0</v>
      </c>
      <c r="BL413" s="17" t="s">
        <v>143</v>
      </c>
      <c r="BM413" s="197" t="s">
        <v>745</v>
      </c>
    </row>
    <row r="414" spans="1:65" s="13" customFormat="1" ht="11.25">
      <c r="B414" s="201"/>
      <c r="C414" s="202"/>
      <c r="D414" s="203" t="s">
        <v>152</v>
      </c>
      <c r="E414" s="204" t="s">
        <v>1</v>
      </c>
      <c r="F414" s="205" t="s">
        <v>746</v>
      </c>
      <c r="G414" s="202"/>
      <c r="H414" s="206">
        <v>67.5</v>
      </c>
      <c r="I414" s="207"/>
      <c r="J414" s="202"/>
      <c r="K414" s="202"/>
      <c r="L414" s="208"/>
      <c r="M414" s="209"/>
      <c r="N414" s="210"/>
      <c r="O414" s="210"/>
      <c r="P414" s="210"/>
      <c r="Q414" s="210"/>
      <c r="R414" s="210"/>
      <c r="S414" s="210"/>
      <c r="T414" s="211"/>
      <c r="AT414" s="212" t="s">
        <v>152</v>
      </c>
      <c r="AU414" s="212" t="s">
        <v>87</v>
      </c>
      <c r="AV414" s="13" t="s">
        <v>87</v>
      </c>
      <c r="AW414" s="13" t="s">
        <v>34</v>
      </c>
      <c r="AX414" s="13" t="s">
        <v>85</v>
      </c>
      <c r="AY414" s="212" t="s">
        <v>138</v>
      </c>
    </row>
    <row r="415" spans="1:65" s="2" customFormat="1" ht="21.75" customHeight="1">
      <c r="A415" s="34"/>
      <c r="B415" s="35"/>
      <c r="C415" s="185" t="s">
        <v>747</v>
      </c>
      <c r="D415" s="185" t="s">
        <v>139</v>
      </c>
      <c r="E415" s="186" t="s">
        <v>748</v>
      </c>
      <c r="F415" s="187" t="s">
        <v>749</v>
      </c>
      <c r="G415" s="188" t="s">
        <v>162</v>
      </c>
      <c r="H415" s="189">
        <v>33</v>
      </c>
      <c r="I415" s="190"/>
      <c r="J415" s="191">
        <f>ROUND(I415*H415,2)</f>
        <v>0</v>
      </c>
      <c r="K415" s="192"/>
      <c r="L415" s="39"/>
      <c r="M415" s="193" t="s">
        <v>1</v>
      </c>
      <c r="N415" s="194" t="s">
        <v>42</v>
      </c>
      <c r="O415" s="71"/>
      <c r="P415" s="195">
        <f>O415*H415</f>
        <v>0</v>
      </c>
      <c r="Q415" s="195">
        <v>0</v>
      </c>
      <c r="R415" s="195">
        <f>Q415*H415</f>
        <v>0</v>
      </c>
      <c r="S415" s="195">
        <v>0.11</v>
      </c>
      <c r="T415" s="196">
        <f>S415*H415</f>
        <v>3.63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7" t="s">
        <v>143</v>
      </c>
      <c r="AT415" s="197" t="s">
        <v>139</v>
      </c>
      <c r="AU415" s="197" t="s">
        <v>87</v>
      </c>
      <c r="AY415" s="17" t="s">
        <v>138</v>
      </c>
      <c r="BE415" s="198">
        <f>IF(N415="základní",J415,0)</f>
        <v>0</v>
      </c>
      <c r="BF415" s="198">
        <f>IF(N415="snížená",J415,0)</f>
        <v>0</v>
      </c>
      <c r="BG415" s="198">
        <f>IF(N415="zákl. přenesená",J415,0)</f>
        <v>0</v>
      </c>
      <c r="BH415" s="198">
        <f>IF(N415="sníž. přenesená",J415,0)</f>
        <v>0</v>
      </c>
      <c r="BI415" s="198">
        <f>IF(N415="nulová",J415,0)</f>
        <v>0</v>
      </c>
      <c r="BJ415" s="17" t="s">
        <v>85</v>
      </c>
      <c r="BK415" s="198">
        <f>ROUND(I415*H415,2)</f>
        <v>0</v>
      </c>
      <c r="BL415" s="17" t="s">
        <v>143</v>
      </c>
      <c r="BM415" s="197" t="s">
        <v>750</v>
      </c>
    </row>
    <row r="416" spans="1:65" s="13" customFormat="1" ht="11.25">
      <c r="B416" s="201"/>
      <c r="C416" s="202"/>
      <c r="D416" s="203" t="s">
        <v>152</v>
      </c>
      <c r="E416" s="204" t="s">
        <v>1</v>
      </c>
      <c r="F416" s="205" t="s">
        <v>751</v>
      </c>
      <c r="G416" s="202"/>
      <c r="H416" s="206">
        <v>28.5</v>
      </c>
      <c r="I416" s="207"/>
      <c r="J416" s="202"/>
      <c r="K416" s="202"/>
      <c r="L416" s="208"/>
      <c r="M416" s="209"/>
      <c r="N416" s="210"/>
      <c r="O416" s="210"/>
      <c r="P416" s="210"/>
      <c r="Q416" s="210"/>
      <c r="R416" s="210"/>
      <c r="S416" s="210"/>
      <c r="T416" s="211"/>
      <c r="AT416" s="212" t="s">
        <v>152</v>
      </c>
      <c r="AU416" s="212" t="s">
        <v>87</v>
      </c>
      <c r="AV416" s="13" t="s">
        <v>87</v>
      </c>
      <c r="AW416" s="13" t="s">
        <v>34</v>
      </c>
      <c r="AX416" s="13" t="s">
        <v>77</v>
      </c>
      <c r="AY416" s="212" t="s">
        <v>138</v>
      </c>
    </row>
    <row r="417" spans="1:65" s="13" customFormat="1" ht="11.25">
      <c r="B417" s="201"/>
      <c r="C417" s="202"/>
      <c r="D417" s="203" t="s">
        <v>152</v>
      </c>
      <c r="E417" s="204" t="s">
        <v>1</v>
      </c>
      <c r="F417" s="205" t="s">
        <v>709</v>
      </c>
      <c r="G417" s="202"/>
      <c r="H417" s="206">
        <v>4.5</v>
      </c>
      <c r="I417" s="207"/>
      <c r="J417" s="202"/>
      <c r="K417" s="202"/>
      <c r="L417" s="208"/>
      <c r="M417" s="209"/>
      <c r="N417" s="210"/>
      <c r="O417" s="210"/>
      <c r="P417" s="210"/>
      <c r="Q417" s="210"/>
      <c r="R417" s="210"/>
      <c r="S417" s="210"/>
      <c r="T417" s="211"/>
      <c r="AT417" s="212" t="s">
        <v>152</v>
      </c>
      <c r="AU417" s="212" t="s">
        <v>87</v>
      </c>
      <c r="AV417" s="13" t="s">
        <v>87</v>
      </c>
      <c r="AW417" s="13" t="s">
        <v>34</v>
      </c>
      <c r="AX417" s="13" t="s">
        <v>77</v>
      </c>
      <c r="AY417" s="212" t="s">
        <v>138</v>
      </c>
    </row>
    <row r="418" spans="1:65" s="14" customFormat="1" ht="11.25">
      <c r="B418" s="228"/>
      <c r="C418" s="229"/>
      <c r="D418" s="203" t="s">
        <v>152</v>
      </c>
      <c r="E418" s="230" t="s">
        <v>1</v>
      </c>
      <c r="F418" s="231" t="s">
        <v>232</v>
      </c>
      <c r="G418" s="229"/>
      <c r="H418" s="232">
        <v>33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AT418" s="238" t="s">
        <v>152</v>
      </c>
      <c r="AU418" s="238" t="s">
        <v>87</v>
      </c>
      <c r="AV418" s="14" t="s">
        <v>143</v>
      </c>
      <c r="AW418" s="14" t="s">
        <v>34</v>
      </c>
      <c r="AX418" s="14" t="s">
        <v>85</v>
      </c>
      <c r="AY418" s="238" t="s">
        <v>138</v>
      </c>
    </row>
    <row r="419" spans="1:65" s="2" customFormat="1" ht="21.75" customHeight="1">
      <c r="A419" s="34"/>
      <c r="B419" s="35"/>
      <c r="C419" s="185" t="s">
        <v>752</v>
      </c>
      <c r="D419" s="185" t="s">
        <v>139</v>
      </c>
      <c r="E419" s="186" t="s">
        <v>753</v>
      </c>
      <c r="F419" s="187" t="s">
        <v>754</v>
      </c>
      <c r="G419" s="188" t="s">
        <v>162</v>
      </c>
      <c r="H419" s="189">
        <v>100.5</v>
      </c>
      <c r="I419" s="190"/>
      <c r="J419" s="191">
        <f>ROUND(I419*H419,2)</f>
        <v>0</v>
      </c>
      <c r="K419" s="192"/>
      <c r="L419" s="39"/>
      <c r="M419" s="193" t="s">
        <v>1</v>
      </c>
      <c r="N419" s="194" t="s">
        <v>42</v>
      </c>
      <c r="O419" s="71"/>
      <c r="P419" s="195">
        <f>O419*H419</f>
        <v>0</v>
      </c>
      <c r="Q419" s="195">
        <v>0</v>
      </c>
      <c r="R419" s="195">
        <f>Q419*H419</f>
        <v>0</v>
      </c>
      <c r="S419" s="195">
        <v>0</v>
      </c>
      <c r="T419" s="196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7" t="s">
        <v>143</v>
      </c>
      <c r="AT419" s="197" t="s">
        <v>139</v>
      </c>
      <c r="AU419" s="197" t="s">
        <v>87</v>
      </c>
      <c r="AY419" s="17" t="s">
        <v>138</v>
      </c>
      <c r="BE419" s="198">
        <f>IF(N419="základní",J419,0)</f>
        <v>0</v>
      </c>
      <c r="BF419" s="198">
        <f>IF(N419="snížená",J419,0)</f>
        <v>0</v>
      </c>
      <c r="BG419" s="198">
        <f>IF(N419="zákl. přenesená",J419,0)</f>
        <v>0</v>
      </c>
      <c r="BH419" s="198">
        <f>IF(N419="sníž. přenesená",J419,0)</f>
        <v>0</v>
      </c>
      <c r="BI419" s="198">
        <f>IF(N419="nulová",J419,0)</f>
        <v>0</v>
      </c>
      <c r="BJ419" s="17" t="s">
        <v>85</v>
      </c>
      <c r="BK419" s="198">
        <f>ROUND(I419*H419,2)</f>
        <v>0</v>
      </c>
      <c r="BL419" s="17" t="s">
        <v>143</v>
      </c>
      <c r="BM419" s="197" t="s">
        <v>755</v>
      </c>
    </row>
    <row r="420" spans="1:65" s="13" customFormat="1" ht="11.25">
      <c r="B420" s="201"/>
      <c r="C420" s="202"/>
      <c r="D420" s="203" t="s">
        <v>152</v>
      </c>
      <c r="E420" s="204" t="s">
        <v>1</v>
      </c>
      <c r="F420" s="205" t="s">
        <v>756</v>
      </c>
      <c r="G420" s="202"/>
      <c r="H420" s="206">
        <v>100.5</v>
      </c>
      <c r="I420" s="207"/>
      <c r="J420" s="202"/>
      <c r="K420" s="202"/>
      <c r="L420" s="208"/>
      <c r="M420" s="209"/>
      <c r="N420" s="210"/>
      <c r="O420" s="210"/>
      <c r="P420" s="210"/>
      <c r="Q420" s="210"/>
      <c r="R420" s="210"/>
      <c r="S420" s="210"/>
      <c r="T420" s="211"/>
      <c r="AT420" s="212" t="s">
        <v>152</v>
      </c>
      <c r="AU420" s="212" t="s">
        <v>87</v>
      </c>
      <c r="AV420" s="13" t="s">
        <v>87</v>
      </c>
      <c r="AW420" s="13" t="s">
        <v>34</v>
      </c>
      <c r="AX420" s="13" t="s">
        <v>85</v>
      </c>
      <c r="AY420" s="212" t="s">
        <v>138</v>
      </c>
    </row>
    <row r="421" spans="1:65" s="2" customFormat="1" ht="21.75" customHeight="1">
      <c r="A421" s="34"/>
      <c r="B421" s="35"/>
      <c r="C421" s="185" t="s">
        <v>757</v>
      </c>
      <c r="D421" s="185" t="s">
        <v>139</v>
      </c>
      <c r="E421" s="186" t="s">
        <v>758</v>
      </c>
      <c r="F421" s="187" t="s">
        <v>759</v>
      </c>
      <c r="G421" s="188" t="s">
        <v>162</v>
      </c>
      <c r="H421" s="189">
        <v>100.5</v>
      </c>
      <c r="I421" s="190"/>
      <c r="J421" s="191">
        <f t="shared" ref="J421:J426" si="0">ROUND(I421*H421,2)</f>
        <v>0</v>
      </c>
      <c r="K421" s="192"/>
      <c r="L421" s="39"/>
      <c r="M421" s="193" t="s">
        <v>1</v>
      </c>
      <c r="N421" s="194" t="s">
        <v>42</v>
      </c>
      <c r="O421" s="71"/>
      <c r="P421" s="195">
        <f t="shared" ref="P421:P426" si="1">O421*H421</f>
        <v>0</v>
      </c>
      <c r="Q421" s="195">
        <v>0</v>
      </c>
      <c r="R421" s="195">
        <f t="shared" ref="R421:R426" si="2">Q421*H421</f>
        <v>0</v>
      </c>
      <c r="S421" s="195">
        <v>0</v>
      </c>
      <c r="T421" s="196">
        <f t="shared" ref="T421:T426" si="3"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97" t="s">
        <v>143</v>
      </c>
      <c r="AT421" s="197" t="s">
        <v>139</v>
      </c>
      <c r="AU421" s="197" t="s">
        <v>87</v>
      </c>
      <c r="AY421" s="17" t="s">
        <v>138</v>
      </c>
      <c r="BE421" s="198">
        <f t="shared" ref="BE421:BE426" si="4">IF(N421="základní",J421,0)</f>
        <v>0</v>
      </c>
      <c r="BF421" s="198">
        <f t="shared" ref="BF421:BF426" si="5">IF(N421="snížená",J421,0)</f>
        <v>0</v>
      </c>
      <c r="BG421" s="198">
        <f t="shared" ref="BG421:BG426" si="6">IF(N421="zákl. přenesená",J421,0)</f>
        <v>0</v>
      </c>
      <c r="BH421" s="198">
        <f t="shared" ref="BH421:BH426" si="7">IF(N421="sníž. přenesená",J421,0)</f>
        <v>0</v>
      </c>
      <c r="BI421" s="198">
        <f t="shared" ref="BI421:BI426" si="8">IF(N421="nulová",J421,0)</f>
        <v>0</v>
      </c>
      <c r="BJ421" s="17" t="s">
        <v>85</v>
      </c>
      <c r="BK421" s="198">
        <f t="shared" ref="BK421:BK426" si="9">ROUND(I421*H421,2)</f>
        <v>0</v>
      </c>
      <c r="BL421" s="17" t="s">
        <v>143</v>
      </c>
      <c r="BM421" s="197" t="s">
        <v>760</v>
      </c>
    </row>
    <row r="422" spans="1:65" s="2" customFormat="1" ht="21.75" customHeight="1">
      <c r="A422" s="34"/>
      <c r="B422" s="35"/>
      <c r="C422" s="185" t="s">
        <v>761</v>
      </c>
      <c r="D422" s="185" t="s">
        <v>139</v>
      </c>
      <c r="E422" s="186" t="s">
        <v>762</v>
      </c>
      <c r="F422" s="187" t="s">
        <v>763</v>
      </c>
      <c r="G422" s="188" t="s">
        <v>162</v>
      </c>
      <c r="H422" s="189">
        <v>100.5</v>
      </c>
      <c r="I422" s="190"/>
      <c r="J422" s="191">
        <f t="shared" si="0"/>
        <v>0</v>
      </c>
      <c r="K422" s="192"/>
      <c r="L422" s="39"/>
      <c r="M422" s="193" t="s">
        <v>1</v>
      </c>
      <c r="N422" s="194" t="s">
        <v>42</v>
      </c>
      <c r="O422" s="71"/>
      <c r="P422" s="195">
        <f t="shared" si="1"/>
        <v>0</v>
      </c>
      <c r="Q422" s="195">
        <v>1.58E-3</v>
      </c>
      <c r="R422" s="195">
        <f t="shared" si="2"/>
        <v>0.15879000000000001</v>
      </c>
      <c r="S422" s="195">
        <v>0</v>
      </c>
      <c r="T422" s="196">
        <f t="shared" si="3"/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7" t="s">
        <v>143</v>
      </c>
      <c r="AT422" s="197" t="s">
        <v>139</v>
      </c>
      <c r="AU422" s="197" t="s">
        <v>87</v>
      </c>
      <c r="AY422" s="17" t="s">
        <v>138</v>
      </c>
      <c r="BE422" s="198">
        <f t="shared" si="4"/>
        <v>0</v>
      </c>
      <c r="BF422" s="198">
        <f t="shared" si="5"/>
        <v>0</v>
      </c>
      <c r="BG422" s="198">
        <f t="shared" si="6"/>
        <v>0</v>
      </c>
      <c r="BH422" s="198">
        <f t="shared" si="7"/>
        <v>0</v>
      </c>
      <c r="BI422" s="198">
        <f t="shared" si="8"/>
        <v>0</v>
      </c>
      <c r="BJ422" s="17" t="s">
        <v>85</v>
      </c>
      <c r="BK422" s="198">
        <f t="shared" si="9"/>
        <v>0</v>
      </c>
      <c r="BL422" s="17" t="s">
        <v>143</v>
      </c>
      <c r="BM422" s="197" t="s">
        <v>764</v>
      </c>
    </row>
    <row r="423" spans="1:65" s="2" customFormat="1" ht="21.75" customHeight="1">
      <c r="A423" s="34"/>
      <c r="B423" s="35"/>
      <c r="C423" s="185" t="s">
        <v>765</v>
      </c>
      <c r="D423" s="185" t="s">
        <v>139</v>
      </c>
      <c r="E423" s="186" t="s">
        <v>766</v>
      </c>
      <c r="F423" s="187" t="s">
        <v>767</v>
      </c>
      <c r="G423" s="188" t="s">
        <v>162</v>
      </c>
      <c r="H423" s="189">
        <v>33</v>
      </c>
      <c r="I423" s="190"/>
      <c r="J423" s="191">
        <f t="shared" si="0"/>
        <v>0</v>
      </c>
      <c r="K423" s="192"/>
      <c r="L423" s="39"/>
      <c r="M423" s="193" t="s">
        <v>1</v>
      </c>
      <c r="N423" s="194" t="s">
        <v>42</v>
      </c>
      <c r="O423" s="71"/>
      <c r="P423" s="195">
        <f t="shared" si="1"/>
        <v>0</v>
      </c>
      <c r="Q423" s="195">
        <v>3.9899999999999998E-2</v>
      </c>
      <c r="R423" s="195">
        <f t="shared" si="2"/>
        <v>1.3167</v>
      </c>
      <c r="S423" s="195">
        <v>0</v>
      </c>
      <c r="T423" s="196">
        <f t="shared" si="3"/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7" t="s">
        <v>143</v>
      </c>
      <c r="AT423" s="197" t="s">
        <v>139</v>
      </c>
      <c r="AU423" s="197" t="s">
        <v>87</v>
      </c>
      <c r="AY423" s="17" t="s">
        <v>138</v>
      </c>
      <c r="BE423" s="198">
        <f t="shared" si="4"/>
        <v>0</v>
      </c>
      <c r="BF423" s="198">
        <f t="shared" si="5"/>
        <v>0</v>
      </c>
      <c r="BG423" s="198">
        <f t="shared" si="6"/>
        <v>0</v>
      </c>
      <c r="BH423" s="198">
        <f t="shared" si="7"/>
        <v>0</v>
      </c>
      <c r="BI423" s="198">
        <f t="shared" si="8"/>
        <v>0</v>
      </c>
      <c r="BJ423" s="17" t="s">
        <v>85</v>
      </c>
      <c r="BK423" s="198">
        <f t="shared" si="9"/>
        <v>0</v>
      </c>
      <c r="BL423" s="17" t="s">
        <v>143</v>
      </c>
      <c r="BM423" s="197" t="s">
        <v>768</v>
      </c>
    </row>
    <row r="424" spans="1:65" s="2" customFormat="1" ht="21.75" customHeight="1">
      <c r="A424" s="34"/>
      <c r="B424" s="35"/>
      <c r="C424" s="185" t="s">
        <v>769</v>
      </c>
      <c r="D424" s="185" t="s">
        <v>139</v>
      </c>
      <c r="E424" s="186" t="s">
        <v>770</v>
      </c>
      <c r="F424" s="187" t="s">
        <v>771</v>
      </c>
      <c r="G424" s="188" t="s">
        <v>162</v>
      </c>
      <c r="H424" s="189">
        <v>67.5</v>
      </c>
      <c r="I424" s="190"/>
      <c r="J424" s="191">
        <f t="shared" si="0"/>
        <v>0</v>
      </c>
      <c r="K424" s="192"/>
      <c r="L424" s="39"/>
      <c r="M424" s="193" t="s">
        <v>1</v>
      </c>
      <c r="N424" s="194" t="s">
        <v>42</v>
      </c>
      <c r="O424" s="71"/>
      <c r="P424" s="195">
        <f t="shared" si="1"/>
        <v>0</v>
      </c>
      <c r="Q424" s="195">
        <v>9.9750000000000005E-2</v>
      </c>
      <c r="R424" s="195">
        <f t="shared" si="2"/>
        <v>6.7331250000000002</v>
      </c>
      <c r="S424" s="195">
        <v>0</v>
      </c>
      <c r="T424" s="196">
        <f t="shared" si="3"/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7" t="s">
        <v>143</v>
      </c>
      <c r="AT424" s="197" t="s">
        <v>139</v>
      </c>
      <c r="AU424" s="197" t="s">
        <v>87</v>
      </c>
      <c r="AY424" s="17" t="s">
        <v>138</v>
      </c>
      <c r="BE424" s="198">
        <f t="shared" si="4"/>
        <v>0</v>
      </c>
      <c r="BF424" s="198">
        <f t="shared" si="5"/>
        <v>0</v>
      </c>
      <c r="BG424" s="198">
        <f t="shared" si="6"/>
        <v>0</v>
      </c>
      <c r="BH424" s="198">
        <f t="shared" si="7"/>
        <v>0</v>
      </c>
      <c r="BI424" s="198">
        <f t="shared" si="8"/>
        <v>0</v>
      </c>
      <c r="BJ424" s="17" t="s">
        <v>85</v>
      </c>
      <c r="BK424" s="198">
        <f t="shared" si="9"/>
        <v>0</v>
      </c>
      <c r="BL424" s="17" t="s">
        <v>143</v>
      </c>
      <c r="BM424" s="197" t="s">
        <v>772</v>
      </c>
    </row>
    <row r="425" spans="1:65" s="2" customFormat="1" ht="21.75" customHeight="1">
      <c r="A425" s="34"/>
      <c r="B425" s="35"/>
      <c r="C425" s="185" t="s">
        <v>773</v>
      </c>
      <c r="D425" s="185" t="s">
        <v>139</v>
      </c>
      <c r="E425" s="186" t="s">
        <v>774</v>
      </c>
      <c r="F425" s="187" t="s">
        <v>775</v>
      </c>
      <c r="G425" s="188" t="s">
        <v>157</v>
      </c>
      <c r="H425" s="189">
        <v>11</v>
      </c>
      <c r="I425" s="190"/>
      <c r="J425" s="191">
        <f t="shared" si="0"/>
        <v>0</v>
      </c>
      <c r="K425" s="192"/>
      <c r="L425" s="39"/>
      <c r="M425" s="193" t="s">
        <v>1</v>
      </c>
      <c r="N425" s="194" t="s">
        <v>42</v>
      </c>
      <c r="O425" s="71"/>
      <c r="P425" s="195">
        <f t="shared" si="1"/>
        <v>0</v>
      </c>
      <c r="Q425" s="195">
        <v>4.3290000000000002E-2</v>
      </c>
      <c r="R425" s="195">
        <f t="shared" si="2"/>
        <v>0.47619</v>
      </c>
      <c r="S425" s="195">
        <v>0</v>
      </c>
      <c r="T425" s="196">
        <f t="shared" si="3"/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7" t="s">
        <v>143</v>
      </c>
      <c r="AT425" s="197" t="s">
        <v>139</v>
      </c>
      <c r="AU425" s="197" t="s">
        <v>87</v>
      </c>
      <c r="AY425" s="17" t="s">
        <v>138</v>
      </c>
      <c r="BE425" s="198">
        <f t="shared" si="4"/>
        <v>0</v>
      </c>
      <c r="BF425" s="198">
        <f t="shared" si="5"/>
        <v>0</v>
      </c>
      <c r="BG425" s="198">
        <f t="shared" si="6"/>
        <v>0</v>
      </c>
      <c r="BH425" s="198">
        <f t="shared" si="7"/>
        <v>0</v>
      </c>
      <c r="BI425" s="198">
        <f t="shared" si="8"/>
        <v>0</v>
      </c>
      <c r="BJ425" s="17" t="s">
        <v>85</v>
      </c>
      <c r="BK425" s="198">
        <f t="shared" si="9"/>
        <v>0</v>
      </c>
      <c r="BL425" s="17" t="s">
        <v>143</v>
      </c>
      <c r="BM425" s="197" t="s">
        <v>776</v>
      </c>
    </row>
    <row r="426" spans="1:65" s="2" customFormat="1" ht="21.75" customHeight="1">
      <c r="A426" s="34"/>
      <c r="B426" s="35"/>
      <c r="C426" s="185" t="s">
        <v>777</v>
      </c>
      <c r="D426" s="185" t="s">
        <v>139</v>
      </c>
      <c r="E426" s="186" t="s">
        <v>778</v>
      </c>
      <c r="F426" s="187" t="s">
        <v>779</v>
      </c>
      <c r="G426" s="188" t="s">
        <v>162</v>
      </c>
      <c r="H426" s="189">
        <v>79.5</v>
      </c>
      <c r="I426" s="190"/>
      <c r="J426" s="191">
        <f t="shared" si="0"/>
        <v>0</v>
      </c>
      <c r="K426" s="192"/>
      <c r="L426" s="39"/>
      <c r="M426" s="193" t="s">
        <v>1</v>
      </c>
      <c r="N426" s="194" t="s">
        <v>42</v>
      </c>
      <c r="O426" s="71"/>
      <c r="P426" s="195">
        <f t="shared" si="1"/>
        <v>0</v>
      </c>
      <c r="Q426" s="195">
        <v>1.16E-3</v>
      </c>
      <c r="R426" s="195">
        <f t="shared" si="2"/>
        <v>9.2219999999999996E-2</v>
      </c>
      <c r="S426" s="195">
        <v>0</v>
      </c>
      <c r="T426" s="196">
        <f t="shared" si="3"/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7" t="s">
        <v>143</v>
      </c>
      <c r="AT426" s="197" t="s">
        <v>139</v>
      </c>
      <c r="AU426" s="197" t="s">
        <v>87</v>
      </c>
      <c r="AY426" s="17" t="s">
        <v>138</v>
      </c>
      <c r="BE426" s="198">
        <f t="shared" si="4"/>
        <v>0</v>
      </c>
      <c r="BF426" s="198">
        <f t="shared" si="5"/>
        <v>0</v>
      </c>
      <c r="BG426" s="198">
        <f t="shared" si="6"/>
        <v>0</v>
      </c>
      <c r="BH426" s="198">
        <f t="shared" si="7"/>
        <v>0</v>
      </c>
      <c r="BI426" s="198">
        <f t="shared" si="8"/>
        <v>0</v>
      </c>
      <c r="BJ426" s="17" t="s">
        <v>85</v>
      </c>
      <c r="BK426" s="198">
        <f t="shared" si="9"/>
        <v>0</v>
      </c>
      <c r="BL426" s="17" t="s">
        <v>143</v>
      </c>
      <c r="BM426" s="197" t="s">
        <v>780</v>
      </c>
    </row>
    <row r="427" spans="1:65" s="13" customFormat="1" ht="11.25">
      <c r="B427" s="201"/>
      <c r="C427" s="202"/>
      <c r="D427" s="203" t="s">
        <v>152</v>
      </c>
      <c r="E427" s="204" t="s">
        <v>1</v>
      </c>
      <c r="F427" s="205" t="s">
        <v>781</v>
      </c>
      <c r="G427" s="202"/>
      <c r="H427" s="206">
        <v>12</v>
      </c>
      <c r="I427" s="207"/>
      <c r="J427" s="202"/>
      <c r="K427" s="202"/>
      <c r="L427" s="208"/>
      <c r="M427" s="209"/>
      <c r="N427" s="210"/>
      <c r="O427" s="210"/>
      <c r="P427" s="210"/>
      <c r="Q427" s="210"/>
      <c r="R427" s="210"/>
      <c r="S427" s="210"/>
      <c r="T427" s="211"/>
      <c r="AT427" s="212" t="s">
        <v>152</v>
      </c>
      <c r="AU427" s="212" t="s">
        <v>87</v>
      </c>
      <c r="AV427" s="13" t="s">
        <v>87</v>
      </c>
      <c r="AW427" s="13" t="s">
        <v>34</v>
      </c>
      <c r="AX427" s="13" t="s">
        <v>77</v>
      </c>
      <c r="AY427" s="212" t="s">
        <v>138</v>
      </c>
    </row>
    <row r="428" spans="1:65" s="13" customFormat="1" ht="11.25">
      <c r="B428" s="201"/>
      <c r="C428" s="202"/>
      <c r="D428" s="203" t="s">
        <v>152</v>
      </c>
      <c r="E428" s="204" t="s">
        <v>1</v>
      </c>
      <c r="F428" s="205" t="s">
        <v>782</v>
      </c>
      <c r="G428" s="202"/>
      <c r="H428" s="206">
        <v>67.5</v>
      </c>
      <c r="I428" s="207"/>
      <c r="J428" s="202"/>
      <c r="K428" s="202"/>
      <c r="L428" s="208"/>
      <c r="M428" s="209"/>
      <c r="N428" s="210"/>
      <c r="O428" s="210"/>
      <c r="P428" s="210"/>
      <c r="Q428" s="210"/>
      <c r="R428" s="210"/>
      <c r="S428" s="210"/>
      <c r="T428" s="211"/>
      <c r="AT428" s="212" t="s">
        <v>152</v>
      </c>
      <c r="AU428" s="212" t="s">
        <v>87</v>
      </c>
      <c r="AV428" s="13" t="s">
        <v>87</v>
      </c>
      <c r="AW428" s="13" t="s">
        <v>34</v>
      </c>
      <c r="AX428" s="13" t="s">
        <v>77</v>
      </c>
      <c r="AY428" s="212" t="s">
        <v>138</v>
      </c>
    </row>
    <row r="429" spans="1:65" s="14" customFormat="1" ht="11.25">
      <c r="B429" s="228"/>
      <c r="C429" s="229"/>
      <c r="D429" s="203" t="s">
        <v>152</v>
      </c>
      <c r="E429" s="230" t="s">
        <v>1</v>
      </c>
      <c r="F429" s="231" t="s">
        <v>232</v>
      </c>
      <c r="G429" s="229"/>
      <c r="H429" s="232">
        <v>79.5</v>
      </c>
      <c r="I429" s="233"/>
      <c r="J429" s="229"/>
      <c r="K429" s="229"/>
      <c r="L429" s="234"/>
      <c r="M429" s="235"/>
      <c r="N429" s="236"/>
      <c r="O429" s="236"/>
      <c r="P429" s="236"/>
      <c r="Q429" s="236"/>
      <c r="R429" s="236"/>
      <c r="S429" s="236"/>
      <c r="T429" s="237"/>
      <c r="AT429" s="238" t="s">
        <v>152</v>
      </c>
      <c r="AU429" s="238" t="s">
        <v>87</v>
      </c>
      <c r="AV429" s="14" t="s">
        <v>143</v>
      </c>
      <c r="AW429" s="14" t="s">
        <v>34</v>
      </c>
      <c r="AX429" s="14" t="s">
        <v>85</v>
      </c>
      <c r="AY429" s="238" t="s">
        <v>138</v>
      </c>
    </row>
    <row r="430" spans="1:65" s="2" customFormat="1" ht="16.5" customHeight="1">
      <c r="A430" s="34"/>
      <c r="B430" s="35"/>
      <c r="C430" s="185" t="s">
        <v>783</v>
      </c>
      <c r="D430" s="185" t="s">
        <v>139</v>
      </c>
      <c r="E430" s="186" t="s">
        <v>784</v>
      </c>
      <c r="F430" s="187" t="s">
        <v>785</v>
      </c>
      <c r="G430" s="188" t="s">
        <v>162</v>
      </c>
      <c r="H430" s="189">
        <v>12</v>
      </c>
      <c r="I430" s="190"/>
      <c r="J430" s="191">
        <f>ROUND(I430*H430,2)</f>
        <v>0</v>
      </c>
      <c r="K430" s="192"/>
      <c r="L430" s="39"/>
      <c r="M430" s="193" t="s">
        <v>1</v>
      </c>
      <c r="N430" s="194" t="s">
        <v>42</v>
      </c>
      <c r="O430" s="71"/>
      <c r="P430" s="195">
        <f>O430*H430</f>
        <v>0</v>
      </c>
      <c r="Q430" s="195">
        <v>3.5000000000000001E-3</v>
      </c>
      <c r="R430" s="195">
        <f>Q430*H430</f>
        <v>4.2000000000000003E-2</v>
      </c>
      <c r="S430" s="195">
        <v>0</v>
      </c>
      <c r="T430" s="196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7" t="s">
        <v>220</v>
      </c>
      <c r="AT430" s="197" t="s">
        <v>139</v>
      </c>
      <c r="AU430" s="197" t="s">
        <v>87</v>
      </c>
      <c r="AY430" s="17" t="s">
        <v>138</v>
      </c>
      <c r="BE430" s="198">
        <f>IF(N430="základní",J430,0)</f>
        <v>0</v>
      </c>
      <c r="BF430" s="198">
        <f>IF(N430="snížená",J430,0)</f>
        <v>0</v>
      </c>
      <c r="BG430" s="198">
        <f>IF(N430="zákl. přenesená",J430,0)</f>
        <v>0</v>
      </c>
      <c r="BH430" s="198">
        <f>IF(N430="sníž. přenesená",J430,0)</f>
        <v>0</v>
      </c>
      <c r="BI430" s="198">
        <f>IF(N430="nulová",J430,0)</f>
        <v>0</v>
      </c>
      <c r="BJ430" s="17" t="s">
        <v>85</v>
      </c>
      <c r="BK430" s="198">
        <f>ROUND(I430*H430,2)</f>
        <v>0</v>
      </c>
      <c r="BL430" s="17" t="s">
        <v>220</v>
      </c>
      <c r="BM430" s="197" t="s">
        <v>786</v>
      </c>
    </row>
    <row r="431" spans="1:65" s="12" customFormat="1" ht="22.9" customHeight="1">
      <c r="B431" s="171"/>
      <c r="C431" s="172"/>
      <c r="D431" s="173" t="s">
        <v>76</v>
      </c>
      <c r="E431" s="199" t="s">
        <v>787</v>
      </c>
      <c r="F431" s="199" t="s">
        <v>788</v>
      </c>
      <c r="G431" s="172"/>
      <c r="H431" s="172"/>
      <c r="I431" s="175"/>
      <c r="J431" s="200">
        <f>BK431</f>
        <v>0</v>
      </c>
      <c r="K431" s="172"/>
      <c r="L431" s="177"/>
      <c r="M431" s="178"/>
      <c r="N431" s="179"/>
      <c r="O431" s="179"/>
      <c r="P431" s="180">
        <f>SUM(P432:P446)</f>
        <v>0</v>
      </c>
      <c r="Q431" s="179"/>
      <c r="R431" s="180">
        <f>SUM(R432:R446)</f>
        <v>0</v>
      </c>
      <c r="S431" s="179"/>
      <c r="T431" s="181">
        <f>SUM(T432:T446)</f>
        <v>0</v>
      </c>
      <c r="AR431" s="182" t="s">
        <v>85</v>
      </c>
      <c r="AT431" s="183" t="s">
        <v>76</v>
      </c>
      <c r="AU431" s="183" t="s">
        <v>85</v>
      </c>
      <c r="AY431" s="182" t="s">
        <v>138</v>
      </c>
      <c r="BK431" s="184">
        <f>SUM(BK432:BK446)</f>
        <v>0</v>
      </c>
    </row>
    <row r="432" spans="1:65" s="2" customFormat="1" ht="21.75" customHeight="1">
      <c r="A432" s="34"/>
      <c r="B432" s="35"/>
      <c r="C432" s="185" t="s">
        <v>789</v>
      </c>
      <c r="D432" s="185" t="s">
        <v>139</v>
      </c>
      <c r="E432" s="186" t="s">
        <v>790</v>
      </c>
      <c r="F432" s="187" t="s">
        <v>791</v>
      </c>
      <c r="G432" s="188" t="s">
        <v>207</v>
      </c>
      <c r="H432" s="189">
        <v>201.54400000000001</v>
      </c>
      <c r="I432" s="190"/>
      <c r="J432" s="191">
        <f>ROUND(I432*H432,2)</f>
        <v>0</v>
      </c>
      <c r="K432" s="192"/>
      <c r="L432" s="39"/>
      <c r="M432" s="193" t="s">
        <v>1</v>
      </c>
      <c r="N432" s="194" t="s">
        <v>42</v>
      </c>
      <c r="O432" s="71"/>
      <c r="P432" s="195">
        <f>O432*H432</f>
        <v>0</v>
      </c>
      <c r="Q432" s="195">
        <v>0</v>
      </c>
      <c r="R432" s="195">
        <f>Q432*H432</f>
        <v>0</v>
      </c>
      <c r="S432" s="195">
        <v>0</v>
      </c>
      <c r="T432" s="196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7" t="s">
        <v>143</v>
      </c>
      <c r="AT432" s="197" t="s">
        <v>139</v>
      </c>
      <c r="AU432" s="197" t="s">
        <v>87</v>
      </c>
      <c r="AY432" s="17" t="s">
        <v>138</v>
      </c>
      <c r="BE432" s="198">
        <f>IF(N432="základní",J432,0)</f>
        <v>0</v>
      </c>
      <c r="BF432" s="198">
        <f>IF(N432="snížená",J432,0)</f>
        <v>0</v>
      </c>
      <c r="BG432" s="198">
        <f>IF(N432="zákl. přenesená",J432,0)</f>
        <v>0</v>
      </c>
      <c r="BH432" s="198">
        <f>IF(N432="sníž. přenesená",J432,0)</f>
        <v>0</v>
      </c>
      <c r="BI432" s="198">
        <f>IF(N432="nulová",J432,0)</f>
        <v>0</v>
      </c>
      <c r="BJ432" s="17" t="s">
        <v>85</v>
      </c>
      <c r="BK432" s="198">
        <f>ROUND(I432*H432,2)</f>
        <v>0</v>
      </c>
      <c r="BL432" s="17" t="s">
        <v>143</v>
      </c>
      <c r="BM432" s="197" t="s">
        <v>792</v>
      </c>
    </row>
    <row r="433" spans="1:65" s="2" customFormat="1" ht="21.75" customHeight="1">
      <c r="A433" s="34"/>
      <c r="B433" s="35"/>
      <c r="C433" s="185" t="s">
        <v>793</v>
      </c>
      <c r="D433" s="185" t="s">
        <v>139</v>
      </c>
      <c r="E433" s="186" t="s">
        <v>794</v>
      </c>
      <c r="F433" s="187" t="s">
        <v>795</v>
      </c>
      <c r="G433" s="188" t="s">
        <v>207</v>
      </c>
      <c r="H433" s="189">
        <v>201.54400000000001</v>
      </c>
      <c r="I433" s="190"/>
      <c r="J433" s="191">
        <f>ROUND(I433*H433,2)</f>
        <v>0</v>
      </c>
      <c r="K433" s="192"/>
      <c r="L433" s="39"/>
      <c r="M433" s="193" t="s">
        <v>1</v>
      </c>
      <c r="N433" s="194" t="s">
        <v>42</v>
      </c>
      <c r="O433" s="71"/>
      <c r="P433" s="195">
        <f>O433*H433</f>
        <v>0</v>
      </c>
      <c r="Q433" s="195">
        <v>0</v>
      </c>
      <c r="R433" s="195">
        <f>Q433*H433</f>
        <v>0</v>
      </c>
      <c r="S433" s="195">
        <v>0</v>
      </c>
      <c r="T433" s="196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7" t="s">
        <v>143</v>
      </c>
      <c r="AT433" s="197" t="s">
        <v>139</v>
      </c>
      <c r="AU433" s="197" t="s">
        <v>87</v>
      </c>
      <c r="AY433" s="17" t="s">
        <v>138</v>
      </c>
      <c r="BE433" s="198">
        <f>IF(N433="základní",J433,0)</f>
        <v>0</v>
      </c>
      <c r="BF433" s="198">
        <f>IF(N433="snížená",J433,0)</f>
        <v>0</v>
      </c>
      <c r="BG433" s="198">
        <f>IF(N433="zákl. přenesená",J433,0)</f>
        <v>0</v>
      </c>
      <c r="BH433" s="198">
        <f>IF(N433="sníž. přenesená",J433,0)</f>
        <v>0</v>
      </c>
      <c r="BI433" s="198">
        <f>IF(N433="nulová",J433,0)</f>
        <v>0</v>
      </c>
      <c r="BJ433" s="17" t="s">
        <v>85</v>
      </c>
      <c r="BK433" s="198">
        <f>ROUND(I433*H433,2)</f>
        <v>0</v>
      </c>
      <c r="BL433" s="17" t="s">
        <v>143</v>
      </c>
      <c r="BM433" s="197" t="s">
        <v>796</v>
      </c>
    </row>
    <row r="434" spans="1:65" s="2" customFormat="1" ht="21.75" customHeight="1">
      <c r="A434" s="34"/>
      <c r="B434" s="35"/>
      <c r="C434" s="185" t="s">
        <v>797</v>
      </c>
      <c r="D434" s="185" t="s">
        <v>139</v>
      </c>
      <c r="E434" s="186" t="s">
        <v>798</v>
      </c>
      <c r="F434" s="187" t="s">
        <v>799</v>
      </c>
      <c r="G434" s="188" t="s">
        <v>207</v>
      </c>
      <c r="H434" s="189">
        <v>3829.3359999999998</v>
      </c>
      <c r="I434" s="190"/>
      <c r="J434" s="191">
        <f>ROUND(I434*H434,2)</f>
        <v>0</v>
      </c>
      <c r="K434" s="192"/>
      <c r="L434" s="39"/>
      <c r="M434" s="193" t="s">
        <v>1</v>
      </c>
      <c r="N434" s="194" t="s">
        <v>42</v>
      </c>
      <c r="O434" s="71"/>
      <c r="P434" s="195">
        <f>O434*H434</f>
        <v>0</v>
      </c>
      <c r="Q434" s="195">
        <v>0</v>
      </c>
      <c r="R434" s="195">
        <f>Q434*H434</f>
        <v>0</v>
      </c>
      <c r="S434" s="195">
        <v>0</v>
      </c>
      <c r="T434" s="196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7" t="s">
        <v>143</v>
      </c>
      <c r="AT434" s="197" t="s">
        <v>139</v>
      </c>
      <c r="AU434" s="197" t="s">
        <v>87</v>
      </c>
      <c r="AY434" s="17" t="s">
        <v>138</v>
      </c>
      <c r="BE434" s="198">
        <f>IF(N434="základní",J434,0)</f>
        <v>0</v>
      </c>
      <c r="BF434" s="198">
        <f>IF(N434="snížená",J434,0)</f>
        <v>0</v>
      </c>
      <c r="BG434" s="198">
        <f>IF(N434="zákl. přenesená",J434,0)</f>
        <v>0</v>
      </c>
      <c r="BH434" s="198">
        <f>IF(N434="sníž. přenesená",J434,0)</f>
        <v>0</v>
      </c>
      <c r="BI434" s="198">
        <f>IF(N434="nulová",J434,0)</f>
        <v>0</v>
      </c>
      <c r="BJ434" s="17" t="s">
        <v>85</v>
      </c>
      <c r="BK434" s="198">
        <f>ROUND(I434*H434,2)</f>
        <v>0</v>
      </c>
      <c r="BL434" s="17" t="s">
        <v>143</v>
      </c>
      <c r="BM434" s="197" t="s">
        <v>800</v>
      </c>
    </row>
    <row r="435" spans="1:65" s="13" customFormat="1" ht="11.25">
      <c r="B435" s="201"/>
      <c r="C435" s="202"/>
      <c r="D435" s="203" t="s">
        <v>152</v>
      </c>
      <c r="E435" s="202"/>
      <c r="F435" s="205" t="s">
        <v>801</v>
      </c>
      <c r="G435" s="202"/>
      <c r="H435" s="206">
        <v>3829.3359999999998</v>
      </c>
      <c r="I435" s="207"/>
      <c r="J435" s="202"/>
      <c r="K435" s="202"/>
      <c r="L435" s="208"/>
      <c r="M435" s="209"/>
      <c r="N435" s="210"/>
      <c r="O435" s="210"/>
      <c r="P435" s="210"/>
      <c r="Q435" s="210"/>
      <c r="R435" s="210"/>
      <c r="S435" s="210"/>
      <c r="T435" s="211"/>
      <c r="AT435" s="212" t="s">
        <v>152</v>
      </c>
      <c r="AU435" s="212" t="s">
        <v>87</v>
      </c>
      <c r="AV435" s="13" t="s">
        <v>87</v>
      </c>
      <c r="AW435" s="13" t="s">
        <v>4</v>
      </c>
      <c r="AX435" s="13" t="s">
        <v>85</v>
      </c>
      <c r="AY435" s="212" t="s">
        <v>138</v>
      </c>
    </row>
    <row r="436" spans="1:65" s="2" customFormat="1" ht="21.75" customHeight="1">
      <c r="A436" s="34"/>
      <c r="B436" s="35"/>
      <c r="C436" s="185" t="s">
        <v>802</v>
      </c>
      <c r="D436" s="185" t="s">
        <v>139</v>
      </c>
      <c r="E436" s="186" t="s">
        <v>803</v>
      </c>
      <c r="F436" s="187" t="s">
        <v>804</v>
      </c>
      <c r="G436" s="188" t="s">
        <v>207</v>
      </c>
      <c r="H436" s="189">
        <v>14.193</v>
      </c>
      <c r="I436" s="190"/>
      <c r="J436" s="191">
        <f>ROUND(I436*H436,2)</f>
        <v>0</v>
      </c>
      <c r="K436" s="192"/>
      <c r="L436" s="39"/>
      <c r="M436" s="193" t="s">
        <v>1</v>
      </c>
      <c r="N436" s="194" t="s">
        <v>42</v>
      </c>
      <c r="O436" s="71"/>
      <c r="P436" s="195">
        <f>O436*H436</f>
        <v>0</v>
      </c>
      <c r="Q436" s="195">
        <v>0</v>
      </c>
      <c r="R436" s="195">
        <f>Q436*H436</f>
        <v>0</v>
      </c>
      <c r="S436" s="195">
        <v>0</v>
      </c>
      <c r="T436" s="196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7" t="s">
        <v>143</v>
      </c>
      <c r="AT436" s="197" t="s">
        <v>139</v>
      </c>
      <c r="AU436" s="197" t="s">
        <v>87</v>
      </c>
      <c r="AY436" s="17" t="s">
        <v>138</v>
      </c>
      <c r="BE436" s="198">
        <f>IF(N436="základní",J436,0)</f>
        <v>0</v>
      </c>
      <c r="BF436" s="198">
        <f>IF(N436="snížená",J436,0)</f>
        <v>0</v>
      </c>
      <c r="BG436" s="198">
        <f>IF(N436="zákl. přenesená",J436,0)</f>
        <v>0</v>
      </c>
      <c r="BH436" s="198">
        <f>IF(N436="sníž. přenesená",J436,0)</f>
        <v>0</v>
      </c>
      <c r="BI436" s="198">
        <f>IF(N436="nulová",J436,0)</f>
        <v>0</v>
      </c>
      <c r="BJ436" s="17" t="s">
        <v>85</v>
      </c>
      <c r="BK436" s="198">
        <f>ROUND(I436*H436,2)</f>
        <v>0</v>
      </c>
      <c r="BL436" s="17" t="s">
        <v>143</v>
      </c>
      <c r="BM436" s="197" t="s">
        <v>805</v>
      </c>
    </row>
    <row r="437" spans="1:65" s="2" customFormat="1" ht="78">
      <c r="A437" s="34"/>
      <c r="B437" s="35"/>
      <c r="C437" s="36"/>
      <c r="D437" s="203" t="s">
        <v>174</v>
      </c>
      <c r="E437" s="36"/>
      <c r="F437" s="213" t="s">
        <v>806</v>
      </c>
      <c r="G437" s="36"/>
      <c r="H437" s="36"/>
      <c r="I437" s="214"/>
      <c r="J437" s="36"/>
      <c r="K437" s="36"/>
      <c r="L437" s="39"/>
      <c r="M437" s="215"/>
      <c r="N437" s="216"/>
      <c r="O437" s="71"/>
      <c r="P437" s="71"/>
      <c r="Q437" s="71"/>
      <c r="R437" s="71"/>
      <c r="S437" s="71"/>
      <c r="T437" s="72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174</v>
      </c>
      <c r="AU437" s="17" t="s">
        <v>87</v>
      </c>
    </row>
    <row r="438" spans="1:65" s="13" customFormat="1" ht="11.25">
      <c r="B438" s="201"/>
      <c r="C438" s="202"/>
      <c r="D438" s="203" t="s">
        <v>152</v>
      </c>
      <c r="E438" s="204" t="s">
        <v>1</v>
      </c>
      <c r="F438" s="205" t="s">
        <v>807</v>
      </c>
      <c r="G438" s="202"/>
      <c r="H438" s="206">
        <v>14.193</v>
      </c>
      <c r="I438" s="207"/>
      <c r="J438" s="202"/>
      <c r="K438" s="202"/>
      <c r="L438" s="208"/>
      <c r="M438" s="209"/>
      <c r="N438" s="210"/>
      <c r="O438" s="210"/>
      <c r="P438" s="210"/>
      <c r="Q438" s="210"/>
      <c r="R438" s="210"/>
      <c r="S438" s="210"/>
      <c r="T438" s="211"/>
      <c r="AT438" s="212" t="s">
        <v>152</v>
      </c>
      <c r="AU438" s="212" t="s">
        <v>87</v>
      </c>
      <c r="AV438" s="13" t="s">
        <v>87</v>
      </c>
      <c r="AW438" s="13" t="s">
        <v>34</v>
      </c>
      <c r="AX438" s="13" t="s">
        <v>85</v>
      </c>
      <c r="AY438" s="212" t="s">
        <v>138</v>
      </c>
    </row>
    <row r="439" spans="1:65" s="2" customFormat="1" ht="44.25" customHeight="1">
      <c r="A439" s="34"/>
      <c r="B439" s="35"/>
      <c r="C439" s="185" t="s">
        <v>808</v>
      </c>
      <c r="D439" s="185" t="s">
        <v>139</v>
      </c>
      <c r="E439" s="186" t="s">
        <v>809</v>
      </c>
      <c r="F439" s="187" t="s">
        <v>810</v>
      </c>
      <c r="G439" s="188" t="s">
        <v>207</v>
      </c>
      <c r="H439" s="189">
        <v>80.388000000000005</v>
      </c>
      <c r="I439" s="190"/>
      <c r="J439" s="191">
        <f>ROUND(I439*H439,2)</f>
        <v>0</v>
      </c>
      <c r="K439" s="192"/>
      <c r="L439" s="39"/>
      <c r="M439" s="193" t="s">
        <v>1</v>
      </c>
      <c r="N439" s="194" t="s">
        <v>42</v>
      </c>
      <c r="O439" s="71"/>
      <c r="P439" s="195">
        <f>O439*H439</f>
        <v>0</v>
      </c>
      <c r="Q439" s="195">
        <v>0</v>
      </c>
      <c r="R439" s="195">
        <f>Q439*H439</f>
        <v>0</v>
      </c>
      <c r="S439" s="195">
        <v>0</v>
      </c>
      <c r="T439" s="196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7" t="s">
        <v>143</v>
      </c>
      <c r="AT439" s="197" t="s">
        <v>139</v>
      </c>
      <c r="AU439" s="197" t="s">
        <v>87</v>
      </c>
      <c r="AY439" s="17" t="s">
        <v>138</v>
      </c>
      <c r="BE439" s="198">
        <f>IF(N439="základní",J439,0)</f>
        <v>0</v>
      </c>
      <c r="BF439" s="198">
        <f>IF(N439="snížená",J439,0)</f>
        <v>0</v>
      </c>
      <c r="BG439" s="198">
        <f>IF(N439="zákl. přenesená",J439,0)</f>
        <v>0</v>
      </c>
      <c r="BH439" s="198">
        <f>IF(N439="sníž. přenesená",J439,0)</f>
        <v>0</v>
      </c>
      <c r="BI439" s="198">
        <f>IF(N439="nulová",J439,0)</f>
        <v>0</v>
      </c>
      <c r="BJ439" s="17" t="s">
        <v>85</v>
      </c>
      <c r="BK439" s="198">
        <f>ROUND(I439*H439,2)</f>
        <v>0</v>
      </c>
      <c r="BL439" s="17" t="s">
        <v>143</v>
      </c>
      <c r="BM439" s="197" t="s">
        <v>811</v>
      </c>
    </row>
    <row r="440" spans="1:65" s="13" customFormat="1" ht="11.25">
      <c r="B440" s="201"/>
      <c r="C440" s="202"/>
      <c r="D440" s="203" t="s">
        <v>152</v>
      </c>
      <c r="E440" s="204" t="s">
        <v>1</v>
      </c>
      <c r="F440" s="205" t="s">
        <v>812</v>
      </c>
      <c r="G440" s="202"/>
      <c r="H440" s="206">
        <v>64.021000000000001</v>
      </c>
      <c r="I440" s="207"/>
      <c r="J440" s="202"/>
      <c r="K440" s="202"/>
      <c r="L440" s="208"/>
      <c r="M440" s="209"/>
      <c r="N440" s="210"/>
      <c r="O440" s="210"/>
      <c r="P440" s="210"/>
      <c r="Q440" s="210"/>
      <c r="R440" s="210"/>
      <c r="S440" s="210"/>
      <c r="T440" s="211"/>
      <c r="AT440" s="212" t="s">
        <v>152</v>
      </c>
      <c r="AU440" s="212" t="s">
        <v>87</v>
      </c>
      <c r="AV440" s="13" t="s">
        <v>87</v>
      </c>
      <c r="AW440" s="13" t="s">
        <v>34</v>
      </c>
      <c r="AX440" s="13" t="s">
        <v>77</v>
      </c>
      <c r="AY440" s="212" t="s">
        <v>138</v>
      </c>
    </row>
    <row r="441" spans="1:65" s="13" customFormat="1" ht="11.25">
      <c r="B441" s="201"/>
      <c r="C441" s="202"/>
      <c r="D441" s="203" t="s">
        <v>152</v>
      </c>
      <c r="E441" s="204" t="s">
        <v>1</v>
      </c>
      <c r="F441" s="205" t="s">
        <v>813</v>
      </c>
      <c r="G441" s="202"/>
      <c r="H441" s="206">
        <v>16.367000000000001</v>
      </c>
      <c r="I441" s="207"/>
      <c r="J441" s="202"/>
      <c r="K441" s="202"/>
      <c r="L441" s="208"/>
      <c r="M441" s="209"/>
      <c r="N441" s="210"/>
      <c r="O441" s="210"/>
      <c r="P441" s="210"/>
      <c r="Q441" s="210"/>
      <c r="R441" s="210"/>
      <c r="S441" s="210"/>
      <c r="T441" s="211"/>
      <c r="AT441" s="212" t="s">
        <v>152</v>
      </c>
      <c r="AU441" s="212" t="s">
        <v>87</v>
      </c>
      <c r="AV441" s="13" t="s">
        <v>87</v>
      </c>
      <c r="AW441" s="13" t="s">
        <v>34</v>
      </c>
      <c r="AX441" s="13" t="s">
        <v>77</v>
      </c>
      <c r="AY441" s="212" t="s">
        <v>138</v>
      </c>
    </row>
    <row r="442" spans="1:65" s="14" customFormat="1" ht="11.25">
      <c r="B442" s="228"/>
      <c r="C442" s="229"/>
      <c r="D442" s="203" t="s">
        <v>152</v>
      </c>
      <c r="E442" s="230" t="s">
        <v>1</v>
      </c>
      <c r="F442" s="231" t="s">
        <v>232</v>
      </c>
      <c r="G442" s="229"/>
      <c r="H442" s="232">
        <v>80.388000000000005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AT442" s="238" t="s">
        <v>152</v>
      </c>
      <c r="AU442" s="238" t="s">
        <v>87</v>
      </c>
      <c r="AV442" s="14" t="s">
        <v>143</v>
      </c>
      <c r="AW442" s="14" t="s">
        <v>34</v>
      </c>
      <c r="AX442" s="14" t="s">
        <v>85</v>
      </c>
      <c r="AY442" s="238" t="s">
        <v>138</v>
      </c>
    </row>
    <row r="443" spans="1:65" s="2" customFormat="1" ht="33" customHeight="1">
      <c r="A443" s="34"/>
      <c r="B443" s="35"/>
      <c r="C443" s="185" t="s">
        <v>814</v>
      </c>
      <c r="D443" s="185" t="s">
        <v>139</v>
      </c>
      <c r="E443" s="186" t="s">
        <v>815</v>
      </c>
      <c r="F443" s="187" t="s">
        <v>816</v>
      </c>
      <c r="G443" s="188" t="s">
        <v>207</v>
      </c>
      <c r="H443" s="189">
        <v>58.195</v>
      </c>
      <c r="I443" s="190"/>
      <c r="J443" s="191">
        <f>ROUND(I443*H443,2)</f>
        <v>0</v>
      </c>
      <c r="K443" s="192"/>
      <c r="L443" s="39"/>
      <c r="M443" s="193" t="s">
        <v>1</v>
      </c>
      <c r="N443" s="194" t="s">
        <v>42</v>
      </c>
      <c r="O443" s="71"/>
      <c r="P443" s="195">
        <f>O443*H443</f>
        <v>0</v>
      </c>
      <c r="Q443" s="195">
        <v>0</v>
      </c>
      <c r="R443" s="195">
        <f>Q443*H443</f>
        <v>0</v>
      </c>
      <c r="S443" s="195">
        <v>0</v>
      </c>
      <c r="T443" s="196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7" t="s">
        <v>143</v>
      </c>
      <c r="AT443" s="197" t="s">
        <v>139</v>
      </c>
      <c r="AU443" s="197" t="s">
        <v>87</v>
      </c>
      <c r="AY443" s="17" t="s">
        <v>138</v>
      </c>
      <c r="BE443" s="198">
        <f>IF(N443="základní",J443,0)</f>
        <v>0</v>
      </c>
      <c r="BF443" s="198">
        <f>IF(N443="snížená",J443,0)</f>
        <v>0</v>
      </c>
      <c r="BG443" s="198">
        <f>IF(N443="zákl. přenesená",J443,0)</f>
        <v>0</v>
      </c>
      <c r="BH443" s="198">
        <f>IF(N443="sníž. přenesená",J443,0)</f>
        <v>0</v>
      </c>
      <c r="BI443" s="198">
        <f>IF(N443="nulová",J443,0)</f>
        <v>0</v>
      </c>
      <c r="BJ443" s="17" t="s">
        <v>85</v>
      </c>
      <c r="BK443" s="198">
        <f>ROUND(I443*H443,2)</f>
        <v>0</v>
      </c>
      <c r="BL443" s="17" t="s">
        <v>143</v>
      </c>
      <c r="BM443" s="197" t="s">
        <v>817</v>
      </c>
    </row>
    <row r="444" spans="1:65" s="2" customFormat="1" ht="33" customHeight="1">
      <c r="A444" s="34"/>
      <c r="B444" s="35"/>
      <c r="C444" s="185" t="s">
        <v>818</v>
      </c>
      <c r="D444" s="185" t="s">
        <v>139</v>
      </c>
      <c r="E444" s="186" t="s">
        <v>819</v>
      </c>
      <c r="F444" s="187" t="s">
        <v>820</v>
      </c>
      <c r="G444" s="188" t="s">
        <v>207</v>
      </c>
      <c r="H444" s="189">
        <v>17.518999999999998</v>
      </c>
      <c r="I444" s="190"/>
      <c r="J444" s="191">
        <f>ROUND(I444*H444,2)</f>
        <v>0</v>
      </c>
      <c r="K444" s="192"/>
      <c r="L444" s="39"/>
      <c r="M444" s="193" t="s">
        <v>1</v>
      </c>
      <c r="N444" s="194" t="s">
        <v>42</v>
      </c>
      <c r="O444" s="71"/>
      <c r="P444" s="195">
        <f>O444*H444</f>
        <v>0</v>
      </c>
      <c r="Q444" s="195">
        <v>0</v>
      </c>
      <c r="R444" s="195">
        <f>Q444*H444</f>
        <v>0</v>
      </c>
      <c r="S444" s="195">
        <v>0</v>
      </c>
      <c r="T444" s="196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7" t="s">
        <v>143</v>
      </c>
      <c r="AT444" s="197" t="s">
        <v>139</v>
      </c>
      <c r="AU444" s="197" t="s">
        <v>87</v>
      </c>
      <c r="AY444" s="17" t="s">
        <v>138</v>
      </c>
      <c r="BE444" s="198">
        <f>IF(N444="základní",J444,0)</f>
        <v>0</v>
      </c>
      <c r="BF444" s="198">
        <f>IF(N444="snížená",J444,0)</f>
        <v>0</v>
      </c>
      <c r="BG444" s="198">
        <f>IF(N444="zákl. přenesená",J444,0)</f>
        <v>0</v>
      </c>
      <c r="BH444" s="198">
        <f>IF(N444="sníž. přenesená",J444,0)</f>
        <v>0</v>
      </c>
      <c r="BI444" s="198">
        <f>IF(N444="nulová",J444,0)</f>
        <v>0</v>
      </c>
      <c r="BJ444" s="17" t="s">
        <v>85</v>
      </c>
      <c r="BK444" s="198">
        <f>ROUND(I444*H444,2)</f>
        <v>0</v>
      </c>
      <c r="BL444" s="17" t="s">
        <v>143</v>
      </c>
      <c r="BM444" s="197" t="s">
        <v>821</v>
      </c>
    </row>
    <row r="445" spans="1:65" s="2" customFormat="1" ht="33" customHeight="1">
      <c r="A445" s="34"/>
      <c r="B445" s="35"/>
      <c r="C445" s="185" t="s">
        <v>822</v>
      </c>
      <c r="D445" s="185" t="s">
        <v>139</v>
      </c>
      <c r="E445" s="186" t="s">
        <v>823</v>
      </c>
      <c r="F445" s="187" t="s">
        <v>824</v>
      </c>
      <c r="G445" s="188" t="s">
        <v>207</v>
      </c>
      <c r="H445" s="189">
        <v>31.248999999999999</v>
      </c>
      <c r="I445" s="190"/>
      <c r="J445" s="191">
        <f>ROUND(I445*H445,2)</f>
        <v>0</v>
      </c>
      <c r="K445" s="192"/>
      <c r="L445" s="39"/>
      <c r="M445" s="193" t="s">
        <v>1</v>
      </c>
      <c r="N445" s="194" t="s">
        <v>42</v>
      </c>
      <c r="O445" s="71"/>
      <c r="P445" s="195">
        <f>O445*H445</f>
        <v>0</v>
      </c>
      <c r="Q445" s="195">
        <v>0</v>
      </c>
      <c r="R445" s="195">
        <f>Q445*H445</f>
        <v>0</v>
      </c>
      <c r="S445" s="195">
        <v>0</v>
      </c>
      <c r="T445" s="196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7" t="s">
        <v>143</v>
      </c>
      <c r="AT445" s="197" t="s">
        <v>139</v>
      </c>
      <c r="AU445" s="197" t="s">
        <v>87</v>
      </c>
      <c r="AY445" s="17" t="s">
        <v>138</v>
      </c>
      <c r="BE445" s="198">
        <f>IF(N445="základní",J445,0)</f>
        <v>0</v>
      </c>
      <c r="BF445" s="198">
        <f>IF(N445="snížená",J445,0)</f>
        <v>0</v>
      </c>
      <c r="BG445" s="198">
        <f>IF(N445="zákl. přenesená",J445,0)</f>
        <v>0</v>
      </c>
      <c r="BH445" s="198">
        <f>IF(N445="sníž. přenesená",J445,0)</f>
        <v>0</v>
      </c>
      <c r="BI445" s="198">
        <f>IF(N445="nulová",J445,0)</f>
        <v>0</v>
      </c>
      <c r="BJ445" s="17" t="s">
        <v>85</v>
      </c>
      <c r="BK445" s="198">
        <f>ROUND(I445*H445,2)</f>
        <v>0</v>
      </c>
      <c r="BL445" s="17" t="s">
        <v>143</v>
      </c>
      <c r="BM445" s="197" t="s">
        <v>825</v>
      </c>
    </row>
    <row r="446" spans="1:65" s="13" customFormat="1" ht="11.25">
      <c r="B446" s="201"/>
      <c r="C446" s="202"/>
      <c r="D446" s="203" t="s">
        <v>152</v>
      </c>
      <c r="E446" s="204" t="s">
        <v>1</v>
      </c>
      <c r="F446" s="205" t="s">
        <v>826</v>
      </c>
      <c r="G446" s="202"/>
      <c r="H446" s="206">
        <v>31.248999999999999</v>
      </c>
      <c r="I446" s="207"/>
      <c r="J446" s="202"/>
      <c r="K446" s="202"/>
      <c r="L446" s="208"/>
      <c r="M446" s="209"/>
      <c r="N446" s="210"/>
      <c r="O446" s="210"/>
      <c r="P446" s="210"/>
      <c r="Q446" s="210"/>
      <c r="R446" s="210"/>
      <c r="S446" s="210"/>
      <c r="T446" s="211"/>
      <c r="AT446" s="212" t="s">
        <v>152</v>
      </c>
      <c r="AU446" s="212" t="s">
        <v>87</v>
      </c>
      <c r="AV446" s="13" t="s">
        <v>87</v>
      </c>
      <c r="AW446" s="13" t="s">
        <v>34</v>
      </c>
      <c r="AX446" s="13" t="s">
        <v>85</v>
      </c>
      <c r="AY446" s="212" t="s">
        <v>138</v>
      </c>
    </row>
    <row r="447" spans="1:65" s="12" customFormat="1" ht="22.9" customHeight="1">
      <c r="B447" s="171"/>
      <c r="C447" s="172"/>
      <c r="D447" s="173" t="s">
        <v>76</v>
      </c>
      <c r="E447" s="199" t="s">
        <v>827</v>
      </c>
      <c r="F447" s="199" t="s">
        <v>828</v>
      </c>
      <c r="G447" s="172"/>
      <c r="H447" s="172"/>
      <c r="I447" s="175"/>
      <c r="J447" s="200">
        <f>BK447</f>
        <v>0</v>
      </c>
      <c r="K447" s="172"/>
      <c r="L447" s="177"/>
      <c r="M447" s="178"/>
      <c r="N447" s="179"/>
      <c r="O447" s="179"/>
      <c r="P447" s="180">
        <f>SUM(P448:P450)</f>
        <v>0</v>
      </c>
      <c r="Q447" s="179"/>
      <c r="R447" s="180">
        <f>SUM(R448:R450)</f>
        <v>0</v>
      </c>
      <c r="S447" s="179"/>
      <c r="T447" s="181">
        <f>SUM(T448:T450)</f>
        <v>0</v>
      </c>
      <c r="AR447" s="182" t="s">
        <v>85</v>
      </c>
      <c r="AT447" s="183" t="s">
        <v>76</v>
      </c>
      <c r="AU447" s="183" t="s">
        <v>85</v>
      </c>
      <c r="AY447" s="182" t="s">
        <v>138</v>
      </c>
      <c r="BK447" s="184">
        <f>SUM(BK448:BK450)</f>
        <v>0</v>
      </c>
    </row>
    <row r="448" spans="1:65" s="2" customFormat="1" ht="21.75" customHeight="1">
      <c r="A448" s="34"/>
      <c r="B448" s="35"/>
      <c r="C448" s="185" t="s">
        <v>829</v>
      </c>
      <c r="D448" s="185" t="s">
        <v>139</v>
      </c>
      <c r="E448" s="186" t="s">
        <v>830</v>
      </c>
      <c r="F448" s="187" t="s">
        <v>831</v>
      </c>
      <c r="G448" s="188" t="s">
        <v>207</v>
      </c>
      <c r="H448" s="189">
        <v>113.851</v>
      </c>
      <c r="I448" s="190"/>
      <c r="J448" s="191">
        <f>ROUND(I448*H448,2)</f>
        <v>0</v>
      </c>
      <c r="K448" s="192"/>
      <c r="L448" s="39"/>
      <c r="M448" s="193" t="s">
        <v>1</v>
      </c>
      <c r="N448" s="194" t="s">
        <v>42</v>
      </c>
      <c r="O448" s="71"/>
      <c r="P448" s="195">
        <f>O448*H448</f>
        <v>0</v>
      </c>
      <c r="Q448" s="195">
        <v>0</v>
      </c>
      <c r="R448" s="195">
        <f>Q448*H448</f>
        <v>0</v>
      </c>
      <c r="S448" s="195">
        <v>0</v>
      </c>
      <c r="T448" s="196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97" t="s">
        <v>143</v>
      </c>
      <c r="AT448" s="197" t="s">
        <v>139</v>
      </c>
      <c r="AU448" s="197" t="s">
        <v>87</v>
      </c>
      <c r="AY448" s="17" t="s">
        <v>138</v>
      </c>
      <c r="BE448" s="198">
        <f>IF(N448="základní",J448,0)</f>
        <v>0</v>
      </c>
      <c r="BF448" s="198">
        <f>IF(N448="snížená",J448,0)</f>
        <v>0</v>
      </c>
      <c r="BG448" s="198">
        <f>IF(N448="zákl. přenesená",J448,0)</f>
        <v>0</v>
      </c>
      <c r="BH448" s="198">
        <f>IF(N448="sníž. přenesená",J448,0)</f>
        <v>0</v>
      </c>
      <c r="BI448" s="198">
        <f>IF(N448="nulová",J448,0)</f>
        <v>0</v>
      </c>
      <c r="BJ448" s="17" t="s">
        <v>85</v>
      </c>
      <c r="BK448" s="198">
        <f>ROUND(I448*H448,2)</f>
        <v>0</v>
      </c>
      <c r="BL448" s="17" t="s">
        <v>143</v>
      </c>
      <c r="BM448" s="197" t="s">
        <v>832</v>
      </c>
    </row>
    <row r="449" spans="1:65" s="2" customFormat="1" ht="16.5" customHeight="1">
      <c r="A449" s="34"/>
      <c r="B449" s="35"/>
      <c r="C449" s="185" t="s">
        <v>833</v>
      </c>
      <c r="D449" s="185" t="s">
        <v>139</v>
      </c>
      <c r="E449" s="186" t="s">
        <v>834</v>
      </c>
      <c r="F449" s="187" t="s">
        <v>835</v>
      </c>
      <c r="G449" s="188" t="s">
        <v>207</v>
      </c>
      <c r="H449" s="189">
        <v>250.07</v>
      </c>
      <c r="I449" s="190"/>
      <c r="J449" s="191">
        <f>ROUND(I449*H449,2)</f>
        <v>0</v>
      </c>
      <c r="K449" s="192"/>
      <c r="L449" s="39"/>
      <c r="M449" s="193" t="s">
        <v>1</v>
      </c>
      <c r="N449" s="194" t="s">
        <v>42</v>
      </c>
      <c r="O449" s="71"/>
      <c r="P449" s="195">
        <f>O449*H449</f>
        <v>0</v>
      </c>
      <c r="Q449" s="195">
        <v>0</v>
      </c>
      <c r="R449" s="195">
        <f>Q449*H449</f>
        <v>0</v>
      </c>
      <c r="S449" s="195">
        <v>0</v>
      </c>
      <c r="T449" s="196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7" t="s">
        <v>143</v>
      </c>
      <c r="AT449" s="197" t="s">
        <v>139</v>
      </c>
      <c r="AU449" s="197" t="s">
        <v>87</v>
      </c>
      <c r="AY449" s="17" t="s">
        <v>138</v>
      </c>
      <c r="BE449" s="198">
        <f>IF(N449="základní",J449,0)</f>
        <v>0</v>
      </c>
      <c r="BF449" s="198">
        <f>IF(N449="snížená",J449,0)</f>
        <v>0</v>
      </c>
      <c r="BG449" s="198">
        <f>IF(N449="zákl. přenesená",J449,0)</f>
        <v>0</v>
      </c>
      <c r="BH449" s="198">
        <f>IF(N449="sníž. přenesená",J449,0)</f>
        <v>0</v>
      </c>
      <c r="BI449" s="198">
        <f>IF(N449="nulová",J449,0)</f>
        <v>0</v>
      </c>
      <c r="BJ449" s="17" t="s">
        <v>85</v>
      </c>
      <c r="BK449" s="198">
        <f>ROUND(I449*H449,2)</f>
        <v>0</v>
      </c>
      <c r="BL449" s="17" t="s">
        <v>143</v>
      </c>
      <c r="BM449" s="197" t="s">
        <v>836</v>
      </c>
    </row>
    <row r="450" spans="1:65" s="13" customFormat="1" ht="11.25">
      <c r="B450" s="201"/>
      <c r="C450" s="202"/>
      <c r="D450" s="203" t="s">
        <v>152</v>
      </c>
      <c r="E450" s="204" t="s">
        <v>1</v>
      </c>
      <c r="F450" s="205" t="s">
        <v>837</v>
      </c>
      <c r="G450" s="202"/>
      <c r="H450" s="206">
        <v>250.07</v>
      </c>
      <c r="I450" s="207"/>
      <c r="J450" s="202"/>
      <c r="K450" s="202"/>
      <c r="L450" s="208"/>
      <c r="M450" s="209"/>
      <c r="N450" s="210"/>
      <c r="O450" s="210"/>
      <c r="P450" s="210"/>
      <c r="Q450" s="210"/>
      <c r="R450" s="210"/>
      <c r="S450" s="210"/>
      <c r="T450" s="211"/>
      <c r="AT450" s="212" t="s">
        <v>152</v>
      </c>
      <c r="AU450" s="212" t="s">
        <v>87</v>
      </c>
      <c r="AV450" s="13" t="s">
        <v>87</v>
      </c>
      <c r="AW450" s="13" t="s">
        <v>34</v>
      </c>
      <c r="AX450" s="13" t="s">
        <v>85</v>
      </c>
      <c r="AY450" s="212" t="s">
        <v>138</v>
      </c>
    </row>
    <row r="451" spans="1:65" s="12" customFormat="1" ht="25.9" customHeight="1">
      <c r="B451" s="171"/>
      <c r="C451" s="172"/>
      <c r="D451" s="173" t="s">
        <v>76</v>
      </c>
      <c r="E451" s="174" t="s">
        <v>838</v>
      </c>
      <c r="F451" s="174" t="s">
        <v>839</v>
      </c>
      <c r="G451" s="172"/>
      <c r="H451" s="172"/>
      <c r="I451" s="175"/>
      <c r="J451" s="176">
        <f>BK451</f>
        <v>0</v>
      </c>
      <c r="K451" s="172"/>
      <c r="L451" s="177"/>
      <c r="M451" s="178"/>
      <c r="N451" s="179"/>
      <c r="O451" s="179"/>
      <c r="P451" s="180">
        <f>P452+P470+P475+P489+P508+P528+P550+P610+P643</f>
        <v>0</v>
      </c>
      <c r="Q451" s="179"/>
      <c r="R451" s="180">
        <f>R452+R470+R475+R489+R508+R528+R550+R610+R643</f>
        <v>7.0065757799999995</v>
      </c>
      <c r="S451" s="179"/>
      <c r="T451" s="181">
        <f>T452+T470+T475+T489+T508+T528+T550+T610+T643</f>
        <v>1.9437830000000003</v>
      </c>
      <c r="AR451" s="182" t="s">
        <v>87</v>
      </c>
      <c r="AT451" s="183" t="s">
        <v>76</v>
      </c>
      <c r="AU451" s="183" t="s">
        <v>77</v>
      </c>
      <c r="AY451" s="182" t="s">
        <v>138</v>
      </c>
      <c r="BK451" s="184">
        <f>BK452+BK470+BK475+BK489+BK508+BK528+BK550+BK610+BK643</f>
        <v>0</v>
      </c>
    </row>
    <row r="452" spans="1:65" s="12" customFormat="1" ht="22.9" customHeight="1">
      <c r="B452" s="171"/>
      <c r="C452" s="172"/>
      <c r="D452" s="173" t="s">
        <v>76</v>
      </c>
      <c r="E452" s="199" t="s">
        <v>840</v>
      </c>
      <c r="F452" s="199" t="s">
        <v>841</v>
      </c>
      <c r="G452" s="172"/>
      <c r="H452" s="172"/>
      <c r="I452" s="175"/>
      <c r="J452" s="200">
        <f>BK452</f>
        <v>0</v>
      </c>
      <c r="K452" s="172"/>
      <c r="L452" s="177"/>
      <c r="M452" s="178"/>
      <c r="N452" s="179"/>
      <c r="O452" s="179"/>
      <c r="P452" s="180">
        <f>SUM(P453:P469)</f>
        <v>0</v>
      </c>
      <c r="Q452" s="179"/>
      <c r="R452" s="180">
        <f>SUM(R453:R469)</f>
        <v>0.42379838000000003</v>
      </c>
      <c r="S452" s="179"/>
      <c r="T452" s="181">
        <f>SUM(T453:T469)</f>
        <v>0</v>
      </c>
      <c r="AR452" s="182" t="s">
        <v>87</v>
      </c>
      <c r="AT452" s="183" t="s">
        <v>76</v>
      </c>
      <c r="AU452" s="183" t="s">
        <v>85</v>
      </c>
      <c r="AY452" s="182" t="s">
        <v>138</v>
      </c>
      <c r="BK452" s="184">
        <f>SUM(BK453:BK469)</f>
        <v>0</v>
      </c>
    </row>
    <row r="453" spans="1:65" s="2" customFormat="1" ht="21.75" customHeight="1">
      <c r="A453" s="34"/>
      <c r="B453" s="35"/>
      <c r="C453" s="185" t="s">
        <v>842</v>
      </c>
      <c r="D453" s="185" t="s">
        <v>139</v>
      </c>
      <c r="E453" s="186" t="s">
        <v>843</v>
      </c>
      <c r="F453" s="187" t="s">
        <v>844</v>
      </c>
      <c r="G453" s="188" t="s">
        <v>162</v>
      </c>
      <c r="H453" s="189">
        <v>45.2</v>
      </c>
      <c r="I453" s="190"/>
      <c r="J453" s="191">
        <f>ROUND(I453*H453,2)</f>
        <v>0</v>
      </c>
      <c r="K453" s="192"/>
      <c r="L453" s="39"/>
      <c r="M453" s="193" t="s">
        <v>1</v>
      </c>
      <c r="N453" s="194" t="s">
        <v>42</v>
      </c>
      <c r="O453" s="71"/>
      <c r="P453" s="195">
        <f>O453*H453</f>
        <v>0</v>
      </c>
      <c r="Q453" s="195">
        <v>0</v>
      </c>
      <c r="R453" s="195">
        <f>Q453*H453</f>
        <v>0</v>
      </c>
      <c r="S453" s="195">
        <v>0</v>
      </c>
      <c r="T453" s="196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7" t="s">
        <v>220</v>
      </c>
      <c r="AT453" s="197" t="s">
        <v>139</v>
      </c>
      <c r="AU453" s="197" t="s">
        <v>87</v>
      </c>
      <c r="AY453" s="17" t="s">
        <v>138</v>
      </c>
      <c r="BE453" s="198">
        <f>IF(N453="základní",J453,0)</f>
        <v>0</v>
      </c>
      <c r="BF453" s="198">
        <f>IF(N453="snížená",J453,0)</f>
        <v>0</v>
      </c>
      <c r="BG453" s="198">
        <f>IF(N453="zákl. přenesená",J453,0)</f>
        <v>0</v>
      </c>
      <c r="BH453" s="198">
        <f>IF(N453="sníž. přenesená",J453,0)</f>
        <v>0</v>
      </c>
      <c r="BI453" s="198">
        <f>IF(N453="nulová",J453,0)</f>
        <v>0</v>
      </c>
      <c r="BJ453" s="17" t="s">
        <v>85</v>
      </c>
      <c r="BK453" s="198">
        <f>ROUND(I453*H453,2)</f>
        <v>0</v>
      </c>
      <c r="BL453" s="17" t="s">
        <v>220</v>
      </c>
      <c r="BM453" s="197" t="s">
        <v>845</v>
      </c>
    </row>
    <row r="454" spans="1:65" s="13" customFormat="1" ht="11.25">
      <c r="B454" s="201"/>
      <c r="C454" s="202"/>
      <c r="D454" s="203" t="s">
        <v>152</v>
      </c>
      <c r="E454" s="204" t="s">
        <v>1</v>
      </c>
      <c r="F454" s="205" t="s">
        <v>846</v>
      </c>
      <c r="G454" s="202"/>
      <c r="H454" s="206">
        <v>45.2</v>
      </c>
      <c r="I454" s="207"/>
      <c r="J454" s="202"/>
      <c r="K454" s="202"/>
      <c r="L454" s="208"/>
      <c r="M454" s="209"/>
      <c r="N454" s="210"/>
      <c r="O454" s="210"/>
      <c r="P454" s="210"/>
      <c r="Q454" s="210"/>
      <c r="R454" s="210"/>
      <c r="S454" s="210"/>
      <c r="T454" s="211"/>
      <c r="AT454" s="212" t="s">
        <v>152</v>
      </c>
      <c r="AU454" s="212" t="s">
        <v>87</v>
      </c>
      <c r="AV454" s="13" t="s">
        <v>87</v>
      </c>
      <c r="AW454" s="13" t="s">
        <v>34</v>
      </c>
      <c r="AX454" s="13" t="s">
        <v>85</v>
      </c>
      <c r="AY454" s="212" t="s">
        <v>138</v>
      </c>
    </row>
    <row r="455" spans="1:65" s="2" customFormat="1" ht="16.5" customHeight="1">
      <c r="A455" s="34"/>
      <c r="B455" s="35"/>
      <c r="C455" s="217" t="s">
        <v>847</v>
      </c>
      <c r="D455" s="217" t="s">
        <v>215</v>
      </c>
      <c r="E455" s="218" t="s">
        <v>848</v>
      </c>
      <c r="F455" s="219" t="s">
        <v>849</v>
      </c>
      <c r="G455" s="220" t="s">
        <v>207</v>
      </c>
      <c r="H455" s="221">
        <v>1.6E-2</v>
      </c>
      <c r="I455" s="222"/>
      <c r="J455" s="223">
        <f>ROUND(I455*H455,2)</f>
        <v>0</v>
      </c>
      <c r="K455" s="224"/>
      <c r="L455" s="225"/>
      <c r="M455" s="226" t="s">
        <v>1</v>
      </c>
      <c r="N455" s="227" t="s">
        <v>42</v>
      </c>
      <c r="O455" s="71"/>
      <c r="P455" s="195">
        <f>O455*H455</f>
        <v>0</v>
      </c>
      <c r="Q455" s="195">
        <v>1</v>
      </c>
      <c r="R455" s="195">
        <f>Q455*H455</f>
        <v>1.6E-2</v>
      </c>
      <c r="S455" s="195">
        <v>0</v>
      </c>
      <c r="T455" s="196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97" t="s">
        <v>303</v>
      </c>
      <c r="AT455" s="197" t="s">
        <v>215</v>
      </c>
      <c r="AU455" s="197" t="s">
        <v>87</v>
      </c>
      <c r="AY455" s="17" t="s">
        <v>138</v>
      </c>
      <c r="BE455" s="198">
        <f>IF(N455="základní",J455,0)</f>
        <v>0</v>
      </c>
      <c r="BF455" s="198">
        <f>IF(N455="snížená",J455,0)</f>
        <v>0</v>
      </c>
      <c r="BG455" s="198">
        <f>IF(N455="zákl. přenesená",J455,0)</f>
        <v>0</v>
      </c>
      <c r="BH455" s="198">
        <f>IF(N455="sníž. přenesená",J455,0)</f>
        <v>0</v>
      </c>
      <c r="BI455" s="198">
        <f>IF(N455="nulová",J455,0)</f>
        <v>0</v>
      </c>
      <c r="BJ455" s="17" t="s">
        <v>85</v>
      </c>
      <c r="BK455" s="198">
        <f>ROUND(I455*H455,2)</f>
        <v>0</v>
      </c>
      <c r="BL455" s="17" t="s">
        <v>220</v>
      </c>
      <c r="BM455" s="197" t="s">
        <v>850</v>
      </c>
    </row>
    <row r="456" spans="1:65" s="13" customFormat="1" ht="11.25">
      <c r="B456" s="201"/>
      <c r="C456" s="202"/>
      <c r="D456" s="203" t="s">
        <v>152</v>
      </c>
      <c r="E456" s="202"/>
      <c r="F456" s="205" t="s">
        <v>851</v>
      </c>
      <c r="G456" s="202"/>
      <c r="H456" s="206">
        <v>1.6E-2</v>
      </c>
      <c r="I456" s="207"/>
      <c r="J456" s="202"/>
      <c r="K456" s="202"/>
      <c r="L456" s="208"/>
      <c r="M456" s="209"/>
      <c r="N456" s="210"/>
      <c r="O456" s="210"/>
      <c r="P456" s="210"/>
      <c r="Q456" s="210"/>
      <c r="R456" s="210"/>
      <c r="S456" s="210"/>
      <c r="T456" s="211"/>
      <c r="AT456" s="212" t="s">
        <v>152</v>
      </c>
      <c r="AU456" s="212" t="s">
        <v>87</v>
      </c>
      <c r="AV456" s="13" t="s">
        <v>87</v>
      </c>
      <c r="AW456" s="13" t="s">
        <v>4</v>
      </c>
      <c r="AX456" s="13" t="s">
        <v>85</v>
      </c>
      <c r="AY456" s="212" t="s">
        <v>138</v>
      </c>
    </row>
    <row r="457" spans="1:65" s="2" customFormat="1" ht="21.75" customHeight="1">
      <c r="A457" s="34"/>
      <c r="B457" s="35"/>
      <c r="C457" s="185" t="s">
        <v>852</v>
      </c>
      <c r="D457" s="185" t="s">
        <v>139</v>
      </c>
      <c r="E457" s="186" t="s">
        <v>853</v>
      </c>
      <c r="F457" s="187" t="s">
        <v>854</v>
      </c>
      <c r="G457" s="188" t="s">
        <v>162</v>
      </c>
      <c r="H457" s="189">
        <v>6.78</v>
      </c>
      <c r="I457" s="190"/>
      <c r="J457" s="191">
        <f>ROUND(I457*H457,2)</f>
        <v>0</v>
      </c>
      <c r="K457" s="192"/>
      <c r="L457" s="39"/>
      <c r="M457" s="193" t="s">
        <v>1</v>
      </c>
      <c r="N457" s="194" t="s">
        <v>42</v>
      </c>
      <c r="O457" s="71"/>
      <c r="P457" s="195">
        <f>O457*H457</f>
        <v>0</v>
      </c>
      <c r="Q457" s="195">
        <v>0</v>
      </c>
      <c r="R457" s="195">
        <f>Q457*H457</f>
        <v>0</v>
      </c>
      <c r="S457" s="195">
        <v>0</v>
      </c>
      <c r="T457" s="196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7" t="s">
        <v>220</v>
      </c>
      <c r="AT457" s="197" t="s">
        <v>139</v>
      </c>
      <c r="AU457" s="197" t="s">
        <v>87</v>
      </c>
      <c r="AY457" s="17" t="s">
        <v>138</v>
      </c>
      <c r="BE457" s="198">
        <f>IF(N457="základní",J457,0)</f>
        <v>0</v>
      </c>
      <c r="BF457" s="198">
        <f>IF(N457="snížená",J457,0)</f>
        <v>0</v>
      </c>
      <c r="BG457" s="198">
        <f>IF(N457="zákl. přenesená",J457,0)</f>
        <v>0</v>
      </c>
      <c r="BH457" s="198">
        <f>IF(N457="sníž. přenesená",J457,0)</f>
        <v>0</v>
      </c>
      <c r="BI457" s="198">
        <f>IF(N457="nulová",J457,0)</f>
        <v>0</v>
      </c>
      <c r="BJ457" s="17" t="s">
        <v>85</v>
      </c>
      <c r="BK457" s="198">
        <f>ROUND(I457*H457,2)</f>
        <v>0</v>
      </c>
      <c r="BL457" s="17" t="s">
        <v>220</v>
      </c>
      <c r="BM457" s="197" t="s">
        <v>855</v>
      </c>
    </row>
    <row r="458" spans="1:65" s="13" customFormat="1" ht="11.25">
      <c r="B458" s="201"/>
      <c r="C458" s="202"/>
      <c r="D458" s="203" t="s">
        <v>152</v>
      </c>
      <c r="E458" s="204" t="s">
        <v>1</v>
      </c>
      <c r="F458" s="205" t="s">
        <v>856</v>
      </c>
      <c r="G458" s="202"/>
      <c r="H458" s="206">
        <v>6.78</v>
      </c>
      <c r="I458" s="207"/>
      <c r="J458" s="202"/>
      <c r="K458" s="202"/>
      <c r="L458" s="208"/>
      <c r="M458" s="209"/>
      <c r="N458" s="210"/>
      <c r="O458" s="210"/>
      <c r="P458" s="210"/>
      <c r="Q458" s="210"/>
      <c r="R458" s="210"/>
      <c r="S458" s="210"/>
      <c r="T458" s="211"/>
      <c r="AT458" s="212" t="s">
        <v>152</v>
      </c>
      <c r="AU458" s="212" t="s">
        <v>87</v>
      </c>
      <c r="AV458" s="13" t="s">
        <v>87</v>
      </c>
      <c r="AW458" s="13" t="s">
        <v>34</v>
      </c>
      <c r="AX458" s="13" t="s">
        <v>85</v>
      </c>
      <c r="AY458" s="212" t="s">
        <v>138</v>
      </c>
    </row>
    <row r="459" spans="1:65" s="2" customFormat="1" ht="16.5" customHeight="1">
      <c r="A459" s="34"/>
      <c r="B459" s="35"/>
      <c r="C459" s="217" t="s">
        <v>857</v>
      </c>
      <c r="D459" s="217" t="s">
        <v>215</v>
      </c>
      <c r="E459" s="218" t="s">
        <v>848</v>
      </c>
      <c r="F459" s="219" t="s">
        <v>849</v>
      </c>
      <c r="G459" s="220" t="s">
        <v>207</v>
      </c>
      <c r="H459" s="221">
        <v>2E-3</v>
      </c>
      <c r="I459" s="222"/>
      <c r="J459" s="223">
        <f>ROUND(I459*H459,2)</f>
        <v>0</v>
      </c>
      <c r="K459" s="224"/>
      <c r="L459" s="225"/>
      <c r="M459" s="226" t="s">
        <v>1</v>
      </c>
      <c r="N459" s="227" t="s">
        <v>42</v>
      </c>
      <c r="O459" s="71"/>
      <c r="P459" s="195">
        <f>O459*H459</f>
        <v>0</v>
      </c>
      <c r="Q459" s="195">
        <v>1</v>
      </c>
      <c r="R459" s="195">
        <f>Q459*H459</f>
        <v>2E-3</v>
      </c>
      <c r="S459" s="195">
        <v>0</v>
      </c>
      <c r="T459" s="196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7" t="s">
        <v>303</v>
      </c>
      <c r="AT459" s="197" t="s">
        <v>215</v>
      </c>
      <c r="AU459" s="197" t="s">
        <v>87</v>
      </c>
      <c r="AY459" s="17" t="s">
        <v>138</v>
      </c>
      <c r="BE459" s="198">
        <f>IF(N459="základní",J459,0)</f>
        <v>0</v>
      </c>
      <c r="BF459" s="198">
        <f>IF(N459="snížená",J459,0)</f>
        <v>0</v>
      </c>
      <c r="BG459" s="198">
        <f>IF(N459="zákl. přenesená",J459,0)</f>
        <v>0</v>
      </c>
      <c r="BH459" s="198">
        <f>IF(N459="sníž. přenesená",J459,0)</f>
        <v>0</v>
      </c>
      <c r="BI459" s="198">
        <f>IF(N459="nulová",J459,0)</f>
        <v>0</v>
      </c>
      <c r="BJ459" s="17" t="s">
        <v>85</v>
      </c>
      <c r="BK459" s="198">
        <f>ROUND(I459*H459,2)</f>
        <v>0</v>
      </c>
      <c r="BL459" s="17" t="s">
        <v>220</v>
      </c>
      <c r="BM459" s="197" t="s">
        <v>858</v>
      </c>
    </row>
    <row r="460" spans="1:65" s="13" customFormat="1" ht="11.25">
      <c r="B460" s="201"/>
      <c r="C460" s="202"/>
      <c r="D460" s="203" t="s">
        <v>152</v>
      </c>
      <c r="E460" s="202"/>
      <c r="F460" s="205" t="s">
        <v>859</v>
      </c>
      <c r="G460" s="202"/>
      <c r="H460" s="206">
        <v>2E-3</v>
      </c>
      <c r="I460" s="207"/>
      <c r="J460" s="202"/>
      <c r="K460" s="202"/>
      <c r="L460" s="208"/>
      <c r="M460" s="209"/>
      <c r="N460" s="210"/>
      <c r="O460" s="210"/>
      <c r="P460" s="210"/>
      <c r="Q460" s="210"/>
      <c r="R460" s="210"/>
      <c r="S460" s="210"/>
      <c r="T460" s="211"/>
      <c r="AT460" s="212" t="s">
        <v>152</v>
      </c>
      <c r="AU460" s="212" t="s">
        <v>87</v>
      </c>
      <c r="AV460" s="13" t="s">
        <v>87</v>
      </c>
      <c r="AW460" s="13" t="s">
        <v>4</v>
      </c>
      <c r="AX460" s="13" t="s">
        <v>85</v>
      </c>
      <c r="AY460" s="212" t="s">
        <v>138</v>
      </c>
    </row>
    <row r="461" spans="1:65" s="2" customFormat="1" ht="21.75" customHeight="1">
      <c r="A461" s="34"/>
      <c r="B461" s="35"/>
      <c r="C461" s="185" t="s">
        <v>860</v>
      </c>
      <c r="D461" s="185" t="s">
        <v>139</v>
      </c>
      <c r="E461" s="186" t="s">
        <v>861</v>
      </c>
      <c r="F461" s="187" t="s">
        <v>862</v>
      </c>
      <c r="G461" s="188" t="s">
        <v>162</v>
      </c>
      <c r="H461" s="189">
        <v>45.2</v>
      </c>
      <c r="I461" s="190"/>
      <c r="J461" s="191">
        <f>ROUND(I461*H461,2)</f>
        <v>0</v>
      </c>
      <c r="K461" s="192"/>
      <c r="L461" s="39"/>
      <c r="M461" s="193" t="s">
        <v>1</v>
      </c>
      <c r="N461" s="194" t="s">
        <v>42</v>
      </c>
      <c r="O461" s="71"/>
      <c r="P461" s="195">
        <f>O461*H461</f>
        <v>0</v>
      </c>
      <c r="Q461" s="195">
        <v>4.0000000000000002E-4</v>
      </c>
      <c r="R461" s="195">
        <f>Q461*H461</f>
        <v>1.8080000000000002E-2</v>
      </c>
      <c r="S461" s="195">
        <v>0</v>
      </c>
      <c r="T461" s="196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7" t="s">
        <v>220</v>
      </c>
      <c r="AT461" s="197" t="s">
        <v>139</v>
      </c>
      <c r="AU461" s="197" t="s">
        <v>87</v>
      </c>
      <c r="AY461" s="17" t="s">
        <v>138</v>
      </c>
      <c r="BE461" s="198">
        <f>IF(N461="základní",J461,0)</f>
        <v>0</v>
      </c>
      <c r="BF461" s="198">
        <f>IF(N461="snížená",J461,0)</f>
        <v>0</v>
      </c>
      <c r="BG461" s="198">
        <f>IF(N461="zákl. přenesená",J461,0)</f>
        <v>0</v>
      </c>
      <c r="BH461" s="198">
        <f>IF(N461="sníž. přenesená",J461,0)</f>
        <v>0</v>
      </c>
      <c r="BI461" s="198">
        <f>IF(N461="nulová",J461,0)</f>
        <v>0</v>
      </c>
      <c r="BJ461" s="17" t="s">
        <v>85</v>
      </c>
      <c r="BK461" s="198">
        <f>ROUND(I461*H461,2)</f>
        <v>0</v>
      </c>
      <c r="BL461" s="17" t="s">
        <v>220</v>
      </c>
      <c r="BM461" s="197" t="s">
        <v>863</v>
      </c>
    </row>
    <row r="462" spans="1:65" s="2" customFormat="1" ht="21.75" customHeight="1">
      <c r="A462" s="34"/>
      <c r="B462" s="35"/>
      <c r="C462" s="217" t="s">
        <v>864</v>
      </c>
      <c r="D462" s="217" t="s">
        <v>215</v>
      </c>
      <c r="E462" s="218" t="s">
        <v>865</v>
      </c>
      <c r="F462" s="219" t="s">
        <v>866</v>
      </c>
      <c r="G462" s="220" t="s">
        <v>162</v>
      </c>
      <c r="H462" s="221">
        <v>54.24</v>
      </c>
      <c r="I462" s="222"/>
      <c r="J462" s="223">
        <f>ROUND(I462*H462,2)</f>
        <v>0</v>
      </c>
      <c r="K462" s="224"/>
      <c r="L462" s="225"/>
      <c r="M462" s="226" t="s">
        <v>1</v>
      </c>
      <c r="N462" s="227" t="s">
        <v>42</v>
      </c>
      <c r="O462" s="71"/>
      <c r="P462" s="195">
        <f>O462*H462</f>
        <v>0</v>
      </c>
      <c r="Q462" s="195">
        <v>3.8800000000000002E-3</v>
      </c>
      <c r="R462" s="195">
        <f>Q462*H462</f>
        <v>0.2104512</v>
      </c>
      <c r="S462" s="195">
        <v>0</v>
      </c>
      <c r="T462" s="196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7" t="s">
        <v>303</v>
      </c>
      <c r="AT462" s="197" t="s">
        <v>215</v>
      </c>
      <c r="AU462" s="197" t="s">
        <v>87</v>
      </c>
      <c r="AY462" s="17" t="s">
        <v>138</v>
      </c>
      <c r="BE462" s="198">
        <f>IF(N462="základní",J462,0)</f>
        <v>0</v>
      </c>
      <c r="BF462" s="198">
        <f>IF(N462="snížená",J462,0)</f>
        <v>0</v>
      </c>
      <c r="BG462" s="198">
        <f>IF(N462="zákl. přenesená",J462,0)</f>
        <v>0</v>
      </c>
      <c r="BH462" s="198">
        <f>IF(N462="sníž. přenesená",J462,0)</f>
        <v>0</v>
      </c>
      <c r="BI462" s="198">
        <f>IF(N462="nulová",J462,0)</f>
        <v>0</v>
      </c>
      <c r="BJ462" s="17" t="s">
        <v>85</v>
      </c>
      <c r="BK462" s="198">
        <f>ROUND(I462*H462,2)</f>
        <v>0</v>
      </c>
      <c r="BL462" s="17" t="s">
        <v>220</v>
      </c>
      <c r="BM462" s="197" t="s">
        <v>867</v>
      </c>
    </row>
    <row r="463" spans="1:65" s="13" customFormat="1" ht="11.25">
      <c r="B463" s="201"/>
      <c r="C463" s="202"/>
      <c r="D463" s="203" t="s">
        <v>152</v>
      </c>
      <c r="E463" s="202"/>
      <c r="F463" s="205" t="s">
        <v>868</v>
      </c>
      <c r="G463" s="202"/>
      <c r="H463" s="206">
        <v>54.24</v>
      </c>
      <c r="I463" s="207"/>
      <c r="J463" s="202"/>
      <c r="K463" s="202"/>
      <c r="L463" s="208"/>
      <c r="M463" s="209"/>
      <c r="N463" s="210"/>
      <c r="O463" s="210"/>
      <c r="P463" s="210"/>
      <c r="Q463" s="210"/>
      <c r="R463" s="210"/>
      <c r="S463" s="210"/>
      <c r="T463" s="211"/>
      <c r="AT463" s="212" t="s">
        <v>152</v>
      </c>
      <c r="AU463" s="212" t="s">
        <v>87</v>
      </c>
      <c r="AV463" s="13" t="s">
        <v>87</v>
      </c>
      <c r="AW463" s="13" t="s">
        <v>4</v>
      </c>
      <c r="AX463" s="13" t="s">
        <v>85</v>
      </c>
      <c r="AY463" s="212" t="s">
        <v>138</v>
      </c>
    </row>
    <row r="464" spans="1:65" s="2" customFormat="1" ht="21.75" customHeight="1">
      <c r="A464" s="34"/>
      <c r="B464" s="35"/>
      <c r="C464" s="185" t="s">
        <v>869</v>
      </c>
      <c r="D464" s="185" t="s">
        <v>139</v>
      </c>
      <c r="E464" s="186" t="s">
        <v>870</v>
      </c>
      <c r="F464" s="187" t="s">
        <v>871</v>
      </c>
      <c r="G464" s="188" t="s">
        <v>162</v>
      </c>
      <c r="H464" s="189">
        <v>6.78</v>
      </c>
      <c r="I464" s="190"/>
      <c r="J464" s="191">
        <f>ROUND(I464*H464,2)</f>
        <v>0</v>
      </c>
      <c r="K464" s="192"/>
      <c r="L464" s="39"/>
      <c r="M464" s="193" t="s">
        <v>1</v>
      </c>
      <c r="N464" s="194" t="s">
        <v>42</v>
      </c>
      <c r="O464" s="71"/>
      <c r="P464" s="195">
        <f>O464*H464</f>
        <v>0</v>
      </c>
      <c r="Q464" s="195">
        <v>4.0000000000000002E-4</v>
      </c>
      <c r="R464" s="195">
        <f>Q464*H464</f>
        <v>2.7120000000000004E-3</v>
      </c>
      <c r="S464" s="195">
        <v>0</v>
      </c>
      <c r="T464" s="196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97" t="s">
        <v>220</v>
      </c>
      <c r="AT464" s="197" t="s">
        <v>139</v>
      </c>
      <c r="AU464" s="197" t="s">
        <v>87</v>
      </c>
      <c r="AY464" s="17" t="s">
        <v>138</v>
      </c>
      <c r="BE464" s="198">
        <f>IF(N464="základní",J464,0)</f>
        <v>0</v>
      </c>
      <c r="BF464" s="198">
        <f>IF(N464="snížená",J464,0)</f>
        <v>0</v>
      </c>
      <c r="BG464" s="198">
        <f>IF(N464="zákl. přenesená",J464,0)</f>
        <v>0</v>
      </c>
      <c r="BH464" s="198">
        <f>IF(N464="sníž. přenesená",J464,0)</f>
        <v>0</v>
      </c>
      <c r="BI464" s="198">
        <f>IF(N464="nulová",J464,0)</f>
        <v>0</v>
      </c>
      <c r="BJ464" s="17" t="s">
        <v>85</v>
      </c>
      <c r="BK464" s="198">
        <f>ROUND(I464*H464,2)</f>
        <v>0</v>
      </c>
      <c r="BL464" s="17" t="s">
        <v>220</v>
      </c>
      <c r="BM464" s="197" t="s">
        <v>872</v>
      </c>
    </row>
    <row r="465" spans="1:65" s="2" customFormat="1" ht="21.75" customHeight="1">
      <c r="A465" s="34"/>
      <c r="B465" s="35"/>
      <c r="C465" s="217" t="s">
        <v>873</v>
      </c>
      <c r="D465" s="217" t="s">
        <v>215</v>
      </c>
      <c r="E465" s="218" t="s">
        <v>865</v>
      </c>
      <c r="F465" s="219" t="s">
        <v>866</v>
      </c>
      <c r="G465" s="220" t="s">
        <v>162</v>
      </c>
      <c r="H465" s="221">
        <v>8.1359999999999992</v>
      </c>
      <c r="I465" s="222"/>
      <c r="J465" s="223">
        <f>ROUND(I465*H465,2)</f>
        <v>0</v>
      </c>
      <c r="K465" s="224"/>
      <c r="L465" s="225"/>
      <c r="M465" s="226" t="s">
        <v>1</v>
      </c>
      <c r="N465" s="227" t="s">
        <v>42</v>
      </c>
      <c r="O465" s="71"/>
      <c r="P465" s="195">
        <f>O465*H465</f>
        <v>0</v>
      </c>
      <c r="Q465" s="195">
        <v>3.8800000000000002E-3</v>
      </c>
      <c r="R465" s="195">
        <f>Q465*H465</f>
        <v>3.1567680000000001E-2</v>
      </c>
      <c r="S465" s="195">
        <v>0</v>
      </c>
      <c r="T465" s="196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7" t="s">
        <v>303</v>
      </c>
      <c r="AT465" s="197" t="s">
        <v>215</v>
      </c>
      <c r="AU465" s="197" t="s">
        <v>87</v>
      </c>
      <c r="AY465" s="17" t="s">
        <v>138</v>
      </c>
      <c r="BE465" s="198">
        <f>IF(N465="základní",J465,0)</f>
        <v>0</v>
      </c>
      <c r="BF465" s="198">
        <f>IF(N465="snížená",J465,0)</f>
        <v>0</v>
      </c>
      <c r="BG465" s="198">
        <f>IF(N465="zákl. přenesená",J465,0)</f>
        <v>0</v>
      </c>
      <c r="BH465" s="198">
        <f>IF(N465="sníž. přenesená",J465,0)</f>
        <v>0</v>
      </c>
      <c r="BI465" s="198">
        <f>IF(N465="nulová",J465,0)</f>
        <v>0</v>
      </c>
      <c r="BJ465" s="17" t="s">
        <v>85</v>
      </c>
      <c r="BK465" s="198">
        <f>ROUND(I465*H465,2)</f>
        <v>0</v>
      </c>
      <c r="BL465" s="17" t="s">
        <v>220</v>
      </c>
      <c r="BM465" s="197" t="s">
        <v>874</v>
      </c>
    </row>
    <row r="466" spans="1:65" s="13" customFormat="1" ht="11.25">
      <c r="B466" s="201"/>
      <c r="C466" s="202"/>
      <c r="D466" s="203" t="s">
        <v>152</v>
      </c>
      <c r="E466" s="202"/>
      <c r="F466" s="205" t="s">
        <v>875</v>
      </c>
      <c r="G466" s="202"/>
      <c r="H466" s="206">
        <v>8.1359999999999992</v>
      </c>
      <c r="I466" s="207"/>
      <c r="J466" s="202"/>
      <c r="K466" s="202"/>
      <c r="L466" s="208"/>
      <c r="M466" s="209"/>
      <c r="N466" s="210"/>
      <c r="O466" s="210"/>
      <c r="P466" s="210"/>
      <c r="Q466" s="210"/>
      <c r="R466" s="210"/>
      <c r="S466" s="210"/>
      <c r="T466" s="211"/>
      <c r="AT466" s="212" t="s">
        <v>152</v>
      </c>
      <c r="AU466" s="212" t="s">
        <v>87</v>
      </c>
      <c r="AV466" s="13" t="s">
        <v>87</v>
      </c>
      <c r="AW466" s="13" t="s">
        <v>4</v>
      </c>
      <c r="AX466" s="13" t="s">
        <v>85</v>
      </c>
      <c r="AY466" s="212" t="s">
        <v>138</v>
      </c>
    </row>
    <row r="467" spans="1:65" s="2" customFormat="1" ht="33" customHeight="1">
      <c r="A467" s="34"/>
      <c r="B467" s="35"/>
      <c r="C467" s="185" t="s">
        <v>876</v>
      </c>
      <c r="D467" s="185" t="s">
        <v>139</v>
      </c>
      <c r="E467" s="186" t="s">
        <v>877</v>
      </c>
      <c r="F467" s="187" t="s">
        <v>878</v>
      </c>
      <c r="G467" s="188" t="s">
        <v>162</v>
      </c>
      <c r="H467" s="189">
        <v>190.65</v>
      </c>
      <c r="I467" s="190"/>
      <c r="J467" s="191">
        <f>ROUND(I467*H467,2)</f>
        <v>0</v>
      </c>
      <c r="K467" s="192"/>
      <c r="L467" s="39"/>
      <c r="M467" s="193" t="s">
        <v>1</v>
      </c>
      <c r="N467" s="194" t="s">
        <v>42</v>
      </c>
      <c r="O467" s="71"/>
      <c r="P467" s="195">
        <f>O467*H467</f>
        <v>0</v>
      </c>
      <c r="Q467" s="195">
        <v>7.5000000000000002E-4</v>
      </c>
      <c r="R467" s="195">
        <f>Q467*H467</f>
        <v>0.14298750000000002</v>
      </c>
      <c r="S467" s="195">
        <v>0</v>
      </c>
      <c r="T467" s="196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7" t="s">
        <v>220</v>
      </c>
      <c r="AT467" s="197" t="s">
        <v>139</v>
      </c>
      <c r="AU467" s="197" t="s">
        <v>87</v>
      </c>
      <c r="AY467" s="17" t="s">
        <v>138</v>
      </c>
      <c r="BE467" s="198">
        <f>IF(N467="základní",J467,0)</f>
        <v>0</v>
      </c>
      <c r="BF467" s="198">
        <f>IF(N467="snížená",J467,0)</f>
        <v>0</v>
      </c>
      <c r="BG467" s="198">
        <f>IF(N467="zákl. přenesená",J467,0)</f>
        <v>0</v>
      </c>
      <c r="BH467" s="198">
        <f>IF(N467="sníž. přenesená",J467,0)</f>
        <v>0</v>
      </c>
      <c r="BI467" s="198">
        <f>IF(N467="nulová",J467,0)</f>
        <v>0</v>
      </c>
      <c r="BJ467" s="17" t="s">
        <v>85</v>
      </c>
      <c r="BK467" s="198">
        <f>ROUND(I467*H467,2)</f>
        <v>0</v>
      </c>
      <c r="BL467" s="17" t="s">
        <v>220</v>
      </c>
      <c r="BM467" s="197" t="s">
        <v>879</v>
      </c>
    </row>
    <row r="468" spans="1:65" s="13" customFormat="1" ht="11.25">
      <c r="B468" s="201"/>
      <c r="C468" s="202"/>
      <c r="D468" s="203" t="s">
        <v>152</v>
      </c>
      <c r="E468" s="204" t="s">
        <v>1</v>
      </c>
      <c r="F468" s="205" t="s">
        <v>880</v>
      </c>
      <c r="G468" s="202"/>
      <c r="H468" s="206">
        <v>190.65</v>
      </c>
      <c r="I468" s="207"/>
      <c r="J468" s="202"/>
      <c r="K468" s="202"/>
      <c r="L468" s="208"/>
      <c r="M468" s="209"/>
      <c r="N468" s="210"/>
      <c r="O468" s="210"/>
      <c r="P468" s="210"/>
      <c r="Q468" s="210"/>
      <c r="R468" s="210"/>
      <c r="S468" s="210"/>
      <c r="T468" s="211"/>
      <c r="AT468" s="212" t="s">
        <v>152</v>
      </c>
      <c r="AU468" s="212" t="s">
        <v>87</v>
      </c>
      <c r="AV468" s="13" t="s">
        <v>87</v>
      </c>
      <c r="AW468" s="13" t="s">
        <v>34</v>
      </c>
      <c r="AX468" s="13" t="s">
        <v>85</v>
      </c>
      <c r="AY468" s="212" t="s">
        <v>138</v>
      </c>
    </row>
    <row r="469" spans="1:65" s="2" customFormat="1" ht="21.75" customHeight="1">
      <c r="A469" s="34"/>
      <c r="B469" s="35"/>
      <c r="C469" s="185" t="s">
        <v>881</v>
      </c>
      <c r="D469" s="185" t="s">
        <v>139</v>
      </c>
      <c r="E469" s="186" t="s">
        <v>882</v>
      </c>
      <c r="F469" s="187" t="s">
        <v>883</v>
      </c>
      <c r="G469" s="188" t="s">
        <v>884</v>
      </c>
      <c r="H469" s="250"/>
      <c r="I469" s="190"/>
      <c r="J469" s="191">
        <f>ROUND(I469*H469,2)</f>
        <v>0</v>
      </c>
      <c r="K469" s="192"/>
      <c r="L469" s="39"/>
      <c r="M469" s="193" t="s">
        <v>1</v>
      </c>
      <c r="N469" s="194" t="s">
        <v>42</v>
      </c>
      <c r="O469" s="71"/>
      <c r="P469" s="195">
        <f>O469*H469</f>
        <v>0</v>
      </c>
      <c r="Q469" s="195">
        <v>0</v>
      </c>
      <c r="R469" s="195">
        <f>Q469*H469</f>
        <v>0</v>
      </c>
      <c r="S469" s="195">
        <v>0</v>
      </c>
      <c r="T469" s="196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7" t="s">
        <v>220</v>
      </c>
      <c r="AT469" s="197" t="s">
        <v>139</v>
      </c>
      <c r="AU469" s="197" t="s">
        <v>87</v>
      </c>
      <c r="AY469" s="17" t="s">
        <v>138</v>
      </c>
      <c r="BE469" s="198">
        <f>IF(N469="základní",J469,0)</f>
        <v>0</v>
      </c>
      <c r="BF469" s="198">
        <f>IF(N469="snížená",J469,0)</f>
        <v>0</v>
      </c>
      <c r="BG469" s="198">
        <f>IF(N469="zákl. přenesená",J469,0)</f>
        <v>0</v>
      </c>
      <c r="BH469" s="198">
        <f>IF(N469="sníž. přenesená",J469,0)</f>
        <v>0</v>
      </c>
      <c r="BI469" s="198">
        <f>IF(N469="nulová",J469,0)</f>
        <v>0</v>
      </c>
      <c r="BJ469" s="17" t="s">
        <v>85</v>
      </c>
      <c r="BK469" s="198">
        <f>ROUND(I469*H469,2)</f>
        <v>0</v>
      </c>
      <c r="BL469" s="17" t="s">
        <v>220</v>
      </c>
      <c r="BM469" s="197" t="s">
        <v>885</v>
      </c>
    </row>
    <row r="470" spans="1:65" s="12" customFormat="1" ht="22.9" customHeight="1">
      <c r="B470" s="171"/>
      <c r="C470" s="172"/>
      <c r="D470" s="173" t="s">
        <v>76</v>
      </c>
      <c r="E470" s="199" t="s">
        <v>886</v>
      </c>
      <c r="F470" s="199" t="s">
        <v>887</v>
      </c>
      <c r="G470" s="172"/>
      <c r="H470" s="172"/>
      <c r="I470" s="175"/>
      <c r="J470" s="200">
        <f>BK470</f>
        <v>0</v>
      </c>
      <c r="K470" s="172"/>
      <c r="L470" s="177"/>
      <c r="M470" s="178"/>
      <c r="N470" s="179"/>
      <c r="O470" s="179"/>
      <c r="P470" s="180">
        <f>SUM(P471:P474)</f>
        <v>0</v>
      </c>
      <c r="Q470" s="179"/>
      <c r="R470" s="180">
        <f>SUM(R471:R474)</f>
        <v>0</v>
      </c>
      <c r="S470" s="179"/>
      <c r="T470" s="181">
        <f>SUM(T471:T474)</f>
        <v>0</v>
      </c>
      <c r="AR470" s="182" t="s">
        <v>87</v>
      </c>
      <c r="AT470" s="183" t="s">
        <v>76</v>
      </c>
      <c r="AU470" s="183" t="s">
        <v>85</v>
      </c>
      <c r="AY470" s="182" t="s">
        <v>138</v>
      </c>
      <c r="BK470" s="184">
        <f>SUM(BK471:BK474)</f>
        <v>0</v>
      </c>
    </row>
    <row r="471" spans="1:65" s="2" customFormat="1" ht="44.25" customHeight="1">
      <c r="A471" s="34"/>
      <c r="B471" s="35"/>
      <c r="C471" s="185" t="s">
        <v>888</v>
      </c>
      <c r="D471" s="185" t="s">
        <v>139</v>
      </c>
      <c r="E471" s="186" t="s">
        <v>889</v>
      </c>
      <c r="F471" s="187" t="s">
        <v>890</v>
      </c>
      <c r="G471" s="188" t="s">
        <v>891</v>
      </c>
      <c r="H471" s="189">
        <v>1</v>
      </c>
      <c r="I471" s="190"/>
      <c r="J471" s="191">
        <f>ROUND(I471*H471,2)</f>
        <v>0</v>
      </c>
      <c r="K471" s="192"/>
      <c r="L471" s="39"/>
      <c r="M471" s="193" t="s">
        <v>1</v>
      </c>
      <c r="N471" s="194" t="s">
        <v>42</v>
      </c>
      <c r="O471" s="71"/>
      <c r="P471" s="195">
        <f>O471*H471</f>
        <v>0</v>
      </c>
      <c r="Q471" s="195">
        <v>0</v>
      </c>
      <c r="R471" s="195">
        <f>Q471*H471</f>
        <v>0</v>
      </c>
      <c r="S471" s="195">
        <v>0</v>
      </c>
      <c r="T471" s="196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7" t="s">
        <v>143</v>
      </c>
      <c r="AT471" s="197" t="s">
        <v>139</v>
      </c>
      <c r="AU471" s="197" t="s">
        <v>87</v>
      </c>
      <c r="AY471" s="17" t="s">
        <v>138</v>
      </c>
      <c r="BE471" s="198">
        <f>IF(N471="základní",J471,0)</f>
        <v>0</v>
      </c>
      <c r="BF471" s="198">
        <f>IF(N471="snížená",J471,0)</f>
        <v>0</v>
      </c>
      <c r="BG471" s="198">
        <f>IF(N471="zákl. přenesená",J471,0)</f>
        <v>0</v>
      </c>
      <c r="BH471" s="198">
        <f>IF(N471="sníž. přenesená",J471,0)</f>
        <v>0</v>
      </c>
      <c r="BI471" s="198">
        <f>IF(N471="nulová",J471,0)</f>
        <v>0</v>
      </c>
      <c r="BJ471" s="17" t="s">
        <v>85</v>
      </c>
      <c r="BK471" s="198">
        <f>ROUND(I471*H471,2)</f>
        <v>0</v>
      </c>
      <c r="BL471" s="17" t="s">
        <v>143</v>
      </c>
      <c r="BM471" s="197" t="s">
        <v>892</v>
      </c>
    </row>
    <row r="472" spans="1:65" s="2" customFormat="1" ht="55.5" customHeight="1">
      <c r="A472" s="34"/>
      <c r="B472" s="35"/>
      <c r="C472" s="185" t="s">
        <v>893</v>
      </c>
      <c r="D472" s="185" t="s">
        <v>139</v>
      </c>
      <c r="E472" s="186" t="s">
        <v>894</v>
      </c>
      <c r="F472" s="187" t="s">
        <v>895</v>
      </c>
      <c r="G472" s="188" t="s">
        <v>157</v>
      </c>
      <c r="H472" s="189">
        <v>330</v>
      </c>
      <c r="I472" s="190"/>
      <c r="J472" s="191">
        <f>ROUND(I472*H472,2)</f>
        <v>0</v>
      </c>
      <c r="K472" s="192"/>
      <c r="L472" s="39"/>
      <c r="M472" s="193" t="s">
        <v>1</v>
      </c>
      <c r="N472" s="194" t="s">
        <v>42</v>
      </c>
      <c r="O472" s="71"/>
      <c r="P472" s="195">
        <f>O472*H472</f>
        <v>0</v>
      </c>
      <c r="Q472" s="195">
        <v>0</v>
      </c>
      <c r="R472" s="195">
        <f>Q472*H472</f>
        <v>0</v>
      </c>
      <c r="S472" s="195">
        <v>0</v>
      </c>
      <c r="T472" s="196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7" t="s">
        <v>220</v>
      </c>
      <c r="AT472" s="197" t="s">
        <v>139</v>
      </c>
      <c r="AU472" s="197" t="s">
        <v>87</v>
      </c>
      <c r="AY472" s="17" t="s">
        <v>138</v>
      </c>
      <c r="BE472" s="198">
        <f>IF(N472="základní",J472,0)</f>
        <v>0</v>
      </c>
      <c r="BF472" s="198">
        <f>IF(N472="snížená",J472,0)</f>
        <v>0</v>
      </c>
      <c r="BG472" s="198">
        <f>IF(N472="zákl. přenesená",J472,0)</f>
        <v>0</v>
      </c>
      <c r="BH472" s="198">
        <f>IF(N472="sníž. přenesená",J472,0)</f>
        <v>0</v>
      </c>
      <c r="BI472" s="198">
        <f>IF(N472="nulová",J472,0)</f>
        <v>0</v>
      </c>
      <c r="BJ472" s="17" t="s">
        <v>85</v>
      </c>
      <c r="BK472" s="198">
        <f>ROUND(I472*H472,2)</f>
        <v>0</v>
      </c>
      <c r="BL472" s="17" t="s">
        <v>220</v>
      </c>
      <c r="BM472" s="197" t="s">
        <v>896</v>
      </c>
    </row>
    <row r="473" spans="1:65" s="2" customFormat="1" ht="21.75" customHeight="1">
      <c r="A473" s="34"/>
      <c r="B473" s="35"/>
      <c r="C473" s="185" t="s">
        <v>897</v>
      </c>
      <c r="D473" s="185" t="s">
        <v>139</v>
      </c>
      <c r="E473" s="186" t="s">
        <v>898</v>
      </c>
      <c r="F473" s="187" t="s">
        <v>899</v>
      </c>
      <c r="G473" s="188" t="s">
        <v>142</v>
      </c>
      <c r="H473" s="189">
        <v>1</v>
      </c>
      <c r="I473" s="190"/>
      <c r="J473" s="191">
        <f>ROUND(I473*H473,2)</f>
        <v>0</v>
      </c>
      <c r="K473" s="192"/>
      <c r="L473" s="39"/>
      <c r="M473" s="193" t="s">
        <v>1</v>
      </c>
      <c r="N473" s="194" t="s">
        <v>42</v>
      </c>
      <c r="O473" s="71"/>
      <c r="P473" s="195">
        <f>O473*H473</f>
        <v>0</v>
      </c>
      <c r="Q473" s="195">
        <v>0</v>
      </c>
      <c r="R473" s="195">
        <f>Q473*H473</f>
        <v>0</v>
      </c>
      <c r="S473" s="195">
        <v>0</v>
      </c>
      <c r="T473" s="196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7" t="s">
        <v>220</v>
      </c>
      <c r="AT473" s="197" t="s">
        <v>139</v>
      </c>
      <c r="AU473" s="197" t="s">
        <v>87</v>
      </c>
      <c r="AY473" s="17" t="s">
        <v>138</v>
      </c>
      <c r="BE473" s="198">
        <f>IF(N473="základní",J473,0)</f>
        <v>0</v>
      </c>
      <c r="BF473" s="198">
        <f>IF(N473="snížená",J473,0)</f>
        <v>0</v>
      </c>
      <c r="BG473" s="198">
        <f>IF(N473="zákl. přenesená",J473,0)</f>
        <v>0</v>
      </c>
      <c r="BH473" s="198">
        <f>IF(N473="sníž. přenesená",J473,0)</f>
        <v>0</v>
      </c>
      <c r="BI473" s="198">
        <f>IF(N473="nulová",J473,0)</f>
        <v>0</v>
      </c>
      <c r="BJ473" s="17" t="s">
        <v>85</v>
      </c>
      <c r="BK473" s="198">
        <f>ROUND(I473*H473,2)</f>
        <v>0</v>
      </c>
      <c r="BL473" s="17" t="s">
        <v>220</v>
      </c>
      <c r="BM473" s="197" t="s">
        <v>900</v>
      </c>
    </row>
    <row r="474" spans="1:65" s="2" customFormat="1" ht="21.75" customHeight="1">
      <c r="A474" s="34"/>
      <c r="B474" s="35"/>
      <c r="C474" s="185" t="s">
        <v>901</v>
      </c>
      <c r="D474" s="185" t="s">
        <v>139</v>
      </c>
      <c r="E474" s="186" t="s">
        <v>902</v>
      </c>
      <c r="F474" s="187" t="s">
        <v>903</v>
      </c>
      <c r="G474" s="188" t="s">
        <v>884</v>
      </c>
      <c r="H474" s="250"/>
      <c r="I474" s="190"/>
      <c r="J474" s="191">
        <f>ROUND(I474*H474,2)</f>
        <v>0</v>
      </c>
      <c r="K474" s="192"/>
      <c r="L474" s="39"/>
      <c r="M474" s="193" t="s">
        <v>1</v>
      </c>
      <c r="N474" s="194" t="s">
        <v>42</v>
      </c>
      <c r="O474" s="71"/>
      <c r="P474" s="195">
        <f>O474*H474</f>
        <v>0</v>
      </c>
      <c r="Q474" s="195">
        <v>0</v>
      </c>
      <c r="R474" s="195">
        <f>Q474*H474</f>
        <v>0</v>
      </c>
      <c r="S474" s="195">
        <v>0</v>
      </c>
      <c r="T474" s="196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7" t="s">
        <v>220</v>
      </c>
      <c r="AT474" s="197" t="s">
        <v>139</v>
      </c>
      <c r="AU474" s="197" t="s">
        <v>87</v>
      </c>
      <c r="AY474" s="17" t="s">
        <v>138</v>
      </c>
      <c r="BE474" s="198">
        <f>IF(N474="základní",J474,0)</f>
        <v>0</v>
      </c>
      <c r="BF474" s="198">
        <f>IF(N474="snížená",J474,0)</f>
        <v>0</v>
      </c>
      <c r="BG474" s="198">
        <f>IF(N474="zákl. přenesená",J474,0)</f>
        <v>0</v>
      </c>
      <c r="BH474" s="198">
        <f>IF(N474="sníž. přenesená",J474,0)</f>
        <v>0</v>
      </c>
      <c r="BI474" s="198">
        <f>IF(N474="nulová",J474,0)</f>
        <v>0</v>
      </c>
      <c r="BJ474" s="17" t="s">
        <v>85</v>
      </c>
      <c r="BK474" s="198">
        <f>ROUND(I474*H474,2)</f>
        <v>0</v>
      </c>
      <c r="BL474" s="17" t="s">
        <v>220</v>
      </c>
      <c r="BM474" s="197" t="s">
        <v>904</v>
      </c>
    </row>
    <row r="475" spans="1:65" s="12" customFormat="1" ht="22.9" customHeight="1">
      <c r="B475" s="171"/>
      <c r="C475" s="172"/>
      <c r="D475" s="173" t="s">
        <v>76</v>
      </c>
      <c r="E475" s="199" t="s">
        <v>905</v>
      </c>
      <c r="F475" s="199" t="s">
        <v>906</v>
      </c>
      <c r="G475" s="172"/>
      <c r="H475" s="172"/>
      <c r="I475" s="175"/>
      <c r="J475" s="200">
        <f>BK475</f>
        <v>0</v>
      </c>
      <c r="K475" s="172"/>
      <c r="L475" s="177"/>
      <c r="M475" s="178"/>
      <c r="N475" s="179"/>
      <c r="O475" s="179"/>
      <c r="P475" s="180">
        <f>SUM(P476:P488)</f>
        <v>0</v>
      </c>
      <c r="Q475" s="179"/>
      <c r="R475" s="180">
        <f>SUM(R476:R488)</f>
        <v>0</v>
      </c>
      <c r="S475" s="179"/>
      <c r="T475" s="181">
        <f>SUM(T476:T488)</f>
        <v>0.15592</v>
      </c>
      <c r="AR475" s="182" t="s">
        <v>87</v>
      </c>
      <c r="AT475" s="183" t="s">
        <v>76</v>
      </c>
      <c r="AU475" s="183" t="s">
        <v>85</v>
      </c>
      <c r="AY475" s="182" t="s">
        <v>138</v>
      </c>
      <c r="BK475" s="184">
        <f>SUM(BK476:BK488)</f>
        <v>0</v>
      </c>
    </row>
    <row r="476" spans="1:65" s="2" customFormat="1" ht="16.5" customHeight="1">
      <c r="A476" s="34"/>
      <c r="B476" s="35"/>
      <c r="C476" s="185" t="s">
        <v>907</v>
      </c>
      <c r="D476" s="185" t="s">
        <v>139</v>
      </c>
      <c r="E476" s="186" t="s">
        <v>908</v>
      </c>
      <c r="F476" s="187" t="s">
        <v>909</v>
      </c>
      <c r="G476" s="188" t="s">
        <v>142</v>
      </c>
      <c r="H476" s="189">
        <v>1</v>
      </c>
      <c r="I476" s="190"/>
      <c r="J476" s="191">
        <f>ROUND(I476*H476,2)</f>
        <v>0</v>
      </c>
      <c r="K476" s="192"/>
      <c r="L476" s="39"/>
      <c r="M476" s="193" t="s">
        <v>1</v>
      </c>
      <c r="N476" s="194" t="s">
        <v>42</v>
      </c>
      <c r="O476" s="71"/>
      <c r="P476" s="195">
        <f>O476*H476</f>
        <v>0</v>
      </c>
      <c r="Q476" s="195">
        <v>0</v>
      </c>
      <c r="R476" s="195">
        <f>Q476*H476</f>
        <v>0</v>
      </c>
      <c r="S476" s="195">
        <v>0</v>
      </c>
      <c r="T476" s="196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7" t="s">
        <v>483</v>
      </c>
      <c r="AT476" s="197" t="s">
        <v>139</v>
      </c>
      <c r="AU476" s="197" t="s">
        <v>87</v>
      </c>
      <c r="AY476" s="17" t="s">
        <v>138</v>
      </c>
      <c r="BE476" s="198">
        <f>IF(N476="základní",J476,0)</f>
        <v>0</v>
      </c>
      <c r="BF476" s="198">
        <f>IF(N476="snížená",J476,0)</f>
        <v>0</v>
      </c>
      <c r="BG476" s="198">
        <f>IF(N476="zákl. přenesená",J476,0)</f>
        <v>0</v>
      </c>
      <c r="BH476" s="198">
        <f>IF(N476="sníž. přenesená",J476,0)</f>
        <v>0</v>
      </c>
      <c r="BI476" s="198">
        <f>IF(N476="nulová",J476,0)</f>
        <v>0</v>
      </c>
      <c r="BJ476" s="17" t="s">
        <v>85</v>
      </c>
      <c r="BK476" s="198">
        <f>ROUND(I476*H476,2)</f>
        <v>0</v>
      </c>
      <c r="BL476" s="17" t="s">
        <v>483</v>
      </c>
      <c r="BM476" s="197" t="s">
        <v>910</v>
      </c>
    </row>
    <row r="477" spans="1:65" s="2" customFormat="1" ht="16.5" customHeight="1">
      <c r="A477" s="34"/>
      <c r="B477" s="35"/>
      <c r="C477" s="185" t="s">
        <v>911</v>
      </c>
      <c r="D477" s="185" t="s">
        <v>139</v>
      </c>
      <c r="E477" s="186" t="s">
        <v>912</v>
      </c>
      <c r="F477" s="187" t="s">
        <v>913</v>
      </c>
      <c r="G477" s="188" t="s">
        <v>142</v>
      </c>
      <c r="H477" s="189">
        <v>1</v>
      </c>
      <c r="I477" s="190"/>
      <c r="J477" s="191">
        <f>ROUND(I477*H477,2)</f>
        <v>0</v>
      </c>
      <c r="K477" s="192"/>
      <c r="L477" s="39"/>
      <c r="M477" s="193" t="s">
        <v>1</v>
      </c>
      <c r="N477" s="194" t="s">
        <v>42</v>
      </c>
      <c r="O477" s="71"/>
      <c r="P477" s="195">
        <f>O477*H477</f>
        <v>0</v>
      </c>
      <c r="Q477" s="195">
        <v>0</v>
      </c>
      <c r="R477" s="195">
        <f>Q477*H477</f>
        <v>0</v>
      </c>
      <c r="S477" s="195">
        <v>0</v>
      </c>
      <c r="T477" s="196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7" t="s">
        <v>483</v>
      </c>
      <c r="AT477" s="197" t="s">
        <v>139</v>
      </c>
      <c r="AU477" s="197" t="s">
        <v>87</v>
      </c>
      <c r="AY477" s="17" t="s">
        <v>138</v>
      </c>
      <c r="BE477" s="198">
        <f>IF(N477="základní",J477,0)</f>
        <v>0</v>
      </c>
      <c r="BF477" s="198">
        <f>IF(N477="snížená",J477,0)</f>
        <v>0</v>
      </c>
      <c r="BG477" s="198">
        <f>IF(N477="zákl. přenesená",J477,0)</f>
        <v>0</v>
      </c>
      <c r="BH477" s="198">
        <f>IF(N477="sníž. přenesená",J477,0)</f>
        <v>0</v>
      </c>
      <c r="BI477" s="198">
        <f>IF(N477="nulová",J477,0)</f>
        <v>0</v>
      </c>
      <c r="BJ477" s="17" t="s">
        <v>85</v>
      </c>
      <c r="BK477" s="198">
        <f>ROUND(I477*H477,2)</f>
        <v>0</v>
      </c>
      <c r="BL477" s="17" t="s">
        <v>483</v>
      </c>
      <c r="BM477" s="197" t="s">
        <v>914</v>
      </c>
    </row>
    <row r="478" spans="1:65" s="2" customFormat="1" ht="44.25" customHeight="1">
      <c r="A478" s="34"/>
      <c r="B478" s="35"/>
      <c r="C478" s="185" t="s">
        <v>915</v>
      </c>
      <c r="D478" s="185" t="s">
        <v>139</v>
      </c>
      <c r="E478" s="186" t="s">
        <v>916</v>
      </c>
      <c r="F478" s="187" t="s">
        <v>917</v>
      </c>
      <c r="G478" s="188" t="s">
        <v>157</v>
      </c>
      <c r="H478" s="189">
        <v>270</v>
      </c>
      <c r="I478" s="190"/>
      <c r="J478" s="191">
        <f>ROUND(I478*H478,2)</f>
        <v>0</v>
      </c>
      <c r="K478" s="192"/>
      <c r="L478" s="39"/>
      <c r="M478" s="193" t="s">
        <v>1</v>
      </c>
      <c r="N478" s="194" t="s">
        <v>42</v>
      </c>
      <c r="O478" s="71"/>
      <c r="P478" s="195">
        <f>O478*H478</f>
        <v>0</v>
      </c>
      <c r="Q478" s="195">
        <v>0</v>
      </c>
      <c r="R478" s="195">
        <f>Q478*H478</f>
        <v>0</v>
      </c>
      <c r="S478" s="195">
        <v>0</v>
      </c>
      <c r="T478" s="196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97" t="s">
        <v>220</v>
      </c>
      <c r="AT478" s="197" t="s">
        <v>139</v>
      </c>
      <c r="AU478" s="197" t="s">
        <v>87</v>
      </c>
      <c r="AY478" s="17" t="s">
        <v>138</v>
      </c>
      <c r="BE478" s="198">
        <f>IF(N478="základní",J478,0)</f>
        <v>0</v>
      </c>
      <c r="BF478" s="198">
        <f>IF(N478="snížená",J478,0)</f>
        <v>0</v>
      </c>
      <c r="BG478" s="198">
        <f>IF(N478="zákl. přenesená",J478,0)</f>
        <v>0</v>
      </c>
      <c r="BH478" s="198">
        <f>IF(N478="sníž. přenesená",J478,0)</f>
        <v>0</v>
      </c>
      <c r="BI478" s="198">
        <f>IF(N478="nulová",J478,0)</f>
        <v>0</v>
      </c>
      <c r="BJ478" s="17" t="s">
        <v>85</v>
      </c>
      <c r="BK478" s="198">
        <f>ROUND(I478*H478,2)</f>
        <v>0</v>
      </c>
      <c r="BL478" s="17" t="s">
        <v>220</v>
      </c>
      <c r="BM478" s="197" t="s">
        <v>918</v>
      </c>
    </row>
    <row r="479" spans="1:65" s="13" customFormat="1" ht="11.25">
      <c r="B479" s="201"/>
      <c r="C479" s="202"/>
      <c r="D479" s="203" t="s">
        <v>152</v>
      </c>
      <c r="E479" s="204" t="s">
        <v>1</v>
      </c>
      <c r="F479" s="205" t="s">
        <v>919</v>
      </c>
      <c r="G479" s="202"/>
      <c r="H479" s="206">
        <v>270</v>
      </c>
      <c r="I479" s="207"/>
      <c r="J479" s="202"/>
      <c r="K479" s="202"/>
      <c r="L479" s="208"/>
      <c r="M479" s="209"/>
      <c r="N479" s="210"/>
      <c r="O479" s="210"/>
      <c r="P479" s="210"/>
      <c r="Q479" s="210"/>
      <c r="R479" s="210"/>
      <c r="S479" s="210"/>
      <c r="T479" s="211"/>
      <c r="AT479" s="212" t="s">
        <v>152</v>
      </c>
      <c r="AU479" s="212" t="s">
        <v>87</v>
      </c>
      <c r="AV479" s="13" t="s">
        <v>87</v>
      </c>
      <c r="AW479" s="13" t="s">
        <v>34</v>
      </c>
      <c r="AX479" s="13" t="s">
        <v>85</v>
      </c>
      <c r="AY479" s="212" t="s">
        <v>138</v>
      </c>
    </row>
    <row r="480" spans="1:65" s="2" customFormat="1" ht="33" customHeight="1">
      <c r="A480" s="34"/>
      <c r="B480" s="35"/>
      <c r="C480" s="185" t="s">
        <v>920</v>
      </c>
      <c r="D480" s="185" t="s">
        <v>139</v>
      </c>
      <c r="E480" s="186" t="s">
        <v>921</v>
      </c>
      <c r="F480" s="187" t="s">
        <v>922</v>
      </c>
      <c r="G480" s="188" t="s">
        <v>157</v>
      </c>
      <c r="H480" s="189">
        <v>480</v>
      </c>
      <c r="I480" s="190"/>
      <c r="J480" s="191">
        <f>ROUND(I480*H480,2)</f>
        <v>0</v>
      </c>
      <c r="K480" s="192"/>
      <c r="L480" s="39"/>
      <c r="M480" s="193" t="s">
        <v>1</v>
      </c>
      <c r="N480" s="194" t="s">
        <v>42</v>
      </c>
      <c r="O480" s="71"/>
      <c r="P480" s="195">
        <f>O480*H480</f>
        <v>0</v>
      </c>
      <c r="Q480" s="195">
        <v>0</v>
      </c>
      <c r="R480" s="195">
        <f>Q480*H480</f>
        <v>0</v>
      </c>
      <c r="S480" s="195">
        <v>0</v>
      </c>
      <c r="T480" s="196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7" t="s">
        <v>220</v>
      </c>
      <c r="AT480" s="197" t="s">
        <v>139</v>
      </c>
      <c r="AU480" s="197" t="s">
        <v>87</v>
      </c>
      <c r="AY480" s="17" t="s">
        <v>138</v>
      </c>
      <c r="BE480" s="198">
        <f>IF(N480="základní",J480,0)</f>
        <v>0</v>
      </c>
      <c r="BF480" s="198">
        <f>IF(N480="snížená",J480,0)</f>
        <v>0</v>
      </c>
      <c r="BG480" s="198">
        <f>IF(N480="zákl. přenesená",J480,0)</f>
        <v>0</v>
      </c>
      <c r="BH480" s="198">
        <f>IF(N480="sníž. přenesená",J480,0)</f>
        <v>0</v>
      </c>
      <c r="BI480" s="198">
        <f>IF(N480="nulová",J480,0)</f>
        <v>0</v>
      </c>
      <c r="BJ480" s="17" t="s">
        <v>85</v>
      </c>
      <c r="BK480" s="198">
        <f>ROUND(I480*H480,2)</f>
        <v>0</v>
      </c>
      <c r="BL480" s="17" t="s">
        <v>220</v>
      </c>
      <c r="BM480" s="197" t="s">
        <v>923</v>
      </c>
    </row>
    <row r="481" spans="1:65" s="13" customFormat="1" ht="11.25">
      <c r="B481" s="201"/>
      <c r="C481" s="202"/>
      <c r="D481" s="203" t="s">
        <v>152</v>
      </c>
      <c r="E481" s="204" t="s">
        <v>1</v>
      </c>
      <c r="F481" s="205" t="s">
        <v>924</v>
      </c>
      <c r="G481" s="202"/>
      <c r="H481" s="206">
        <v>480</v>
      </c>
      <c r="I481" s="207"/>
      <c r="J481" s="202"/>
      <c r="K481" s="202"/>
      <c r="L481" s="208"/>
      <c r="M481" s="209"/>
      <c r="N481" s="210"/>
      <c r="O481" s="210"/>
      <c r="P481" s="210"/>
      <c r="Q481" s="210"/>
      <c r="R481" s="210"/>
      <c r="S481" s="210"/>
      <c r="T481" s="211"/>
      <c r="AT481" s="212" t="s">
        <v>152</v>
      </c>
      <c r="AU481" s="212" t="s">
        <v>87</v>
      </c>
      <c r="AV481" s="13" t="s">
        <v>87</v>
      </c>
      <c r="AW481" s="13" t="s">
        <v>34</v>
      </c>
      <c r="AX481" s="13" t="s">
        <v>85</v>
      </c>
      <c r="AY481" s="212" t="s">
        <v>138</v>
      </c>
    </row>
    <row r="482" spans="1:65" s="2" customFormat="1" ht="33" customHeight="1">
      <c r="A482" s="34"/>
      <c r="B482" s="35"/>
      <c r="C482" s="185" t="s">
        <v>925</v>
      </c>
      <c r="D482" s="185" t="s">
        <v>139</v>
      </c>
      <c r="E482" s="186" t="s">
        <v>926</v>
      </c>
      <c r="F482" s="187" t="s">
        <v>927</v>
      </c>
      <c r="G482" s="188" t="s">
        <v>157</v>
      </c>
      <c r="H482" s="189">
        <v>127.1</v>
      </c>
      <c r="I482" s="190"/>
      <c r="J482" s="191">
        <f>ROUND(I482*H482,2)</f>
        <v>0</v>
      </c>
      <c r="K482" s="192"/>
      <c r="L482" s="39"/>
      <c r="M482" s="193" t="s">
        <v>1</v>
      </c>
      <c r="N482" s="194" t="s">
        <v>42</v>
      </c>
      <c r="O482" s="71"/>
      <c r="P482" s="195">
        <f>O482*H482</f>
        <v>0</v>
      </c>
      <c r="Q482" s="195">
        <v>0</v>
      </c>
      <c r="R482" s="195">
        <f>Q482*H482</f>
        <v>0</v>
      </c>
      <c r="S482" s="195">
        <v>0</v>
      </c>
      <c r="T482" s="196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97" t="s">
        <v>220</v>
      </c>
      <c r="AT482" s="197" t="s">
        <v>139</v>
      </c>
      <c r="AU482" s="197" t="s">
        <v>87</v>
      </c>
      <c r="AY482" s="17" t="s">
        <v>138</v>
      </c>
      <c r="BE482" s="198">
        <f>IF(N482="základní",J482,0)</f>
        <v>0</v>
      </c>
      <c r="BF482" s="198">
        <f>IF(N482="snížená",J482,0)</f>
        <v>0</v>
      </c>
      <c r="BG482" s="198">
        <f>IF(N482="zákl. přenesená",J482,0)</f>
        <v>0</v>
      </c>
      <c r="BH482" s="198">
        <f>IF(N482="sníž. přenesená",J482,0)</f>
        <v>0</v>
      </c>
      <c r="BI482" s="198">
        <f>IF(N482="nulová",J482,0)</f>
        <v>0</v>
      </c>
      <c r="BJ482" s="17" t="s">
        <v>85</v>
      </c>
      <c r="BK482" s="198">
        <f>ROUND(I482*H482,2)</f>
        <v>0</v>
      </c>
      <c r="BL482" s="17" t="s">
        <v>220</v>
      </c>
      <c r="BM482" s="197" t="s">
        <v>928</v>
      </c>
    </row>
    <row r="483" spans="1:65" s="2" customFormat="1" ht="21.75" customHeight="1">
      <c r="A483" s="34"/>
      <c r="B483" s="35"/>
      <c r="C483" s="185" t="s">
        <v>929</v>
      </c>
      <c r="D483" s="185" t="s">
        <v>139</v>
      </c>
      <c r="E483" s="186" t="s">
        <v>930</v>
      </c>
      <c r="F483" s="187" t="s">
        <v>931</v>
      </c>
      <c r="G483" s="188" t="s">
        <v>157</v>
      </c>
      <c r="H483" s="189">
        <v>210</v>
      </c>
      <c r="I483" s="190"/>
      <c r="J483" s="191">
        <f>ROUND(I483*H483,2)</f>
        <v>0</v>
      </c>
      <c r="K483" s="192"/>
      <c r="L483" s="39"/>
      <c r="M483" s="193" t="s">
        <v>1</v>
      </c>
      <c r="N483" s="194" t="s">
        <v>42</v>
      </c>
      <c r="O483" s="71"/>
      <c r="P483" s="195">
        <f>O483*H483</f>
        <v>0</v>
      </c>
      <c r="Q483" s="195">
        <v>0</v>
      </c>
      <c r="R483" s="195">
        <f>Q483*H483</f>
        <v>0</v>
      </c>
      <c r="S483" s="195">
        <v>4.0000000000000002E-4</v>
      </c>
      <c r="T483" s="196">
        <f>S483*H483</f>
        <v>8.4000000000000005E-2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97" t="s">
        <v>220</v>
      </c>
      <c r="AT483" s="197" t="s">
        <v>139</v>
      </c>
      <c r="AU483" s="197" t="s">
        <v>87</v>
      </c>
      <c r="AY483" s="17" t="s">
        <v>138</v>
      </c>
      <c r="BE483" s="198">
        <f>IF(N483="základní",J483,0)</f>
        <v>0</v>
      </c>
      <c r="BF483" s="198">
        <f>IF(N483="snížená",J483,0)</f>
        <v>0</v>
      </c>
      <c r="BG483" s="198">
        <f>IF(N483="zákl. přenesená",J483,0)</f>
        <v>0</v>
      </c>
      <c r="BH483" s="198">
        <f>IF(N483="sníž. přenesená",J483,0)</f>
        <v>0</v>
      </c>
      <c r="BI483" s="198">
        <f>IF(N483="nulová",J483,0)</f>
        <v>0</v>
      </c>
      <c r="BJ483" s="17" t="s">
        <v>85</v>
      </c>
      <c r="BK483" s="198">
        <f>ROUND(I483*H483,2)</f>
        <v>0</v>
      </c>
      <c r="BL483" s="17" t="s">
        <v>220</v>
      </c>
      <c r="BM483" s="197" t="s">
        <v>932</v>
      </c>
    </row>
    <row r="484" spans="1:65" s="13" customFormat="1" ht="11.25">
      <c r="B484" s="201"/>
      <c r="C484" s="202"/>
      <c r="D484" s="203" t="s">
        <v>152</v>
      </c>
      <c r="E484" s="204" t="s">
        <v>1</v>
      </c>
      <c r="F484" s="205" t="s">
        <v>933</v>
      </c>
      <c r="G484" s="202"/>
      <c r="H484" s="206">
        <v>210</v>
      </c>
      <c r="I484" s="207"/>
      <c r="J484" s="202"/>
      <c r="K484" s="202"/>
      <c r="L484" s="208"/>
      <c r="M484" s="209"/>
      <c r="N484" s="210"/>
      <c r="O484" s="210"/>
      <c r="P484" s="210"/>
      <c r="Q484" s="210"/>
      <c r="R484" s="210"/>
      <c r="S484" s="210"/>
      <c r="T484" s="211"/>
      <c r="AT484" s="212" t="s">
        <v>152</v>
      </c>
      <c r="AU484" s="212" t="s">
        <v>87</v>
      </c>
      <c r="AV484" s="13" t="s">
        <v>87</v>
      </c>
      <c r="AW484" s="13" t="s">
        <v>34</v>
      </c>
      <c r="AX484" s="13" t="s">
        <v>85</v>
      </c>
      <c r="AY484" s="212" t="s">
        <v>138</v>
      </c>
    </row>
    <row r="485" spans="1:65" s="2" customFormat="1" ht="21.75" customHeight="1">
      <c r="A485" s="34"/>
      <c r="B485" s="35"/>
      <c r="C485" s="185" t="s">
        <v>934</v>
      </c>
      <c r="D485" s="185" t="s">
        <v>139</v>
      </c>
      <c r="E485" s="186" t="s">
        <v>935</v>
      </c>
      <c r="F485" s="187" t="s">
        <v>936</v>
      </c>
      <c r="G485" s="188" t="s">
        <v>157</v>
      </c>
      <c r="H485" s="189">
        <v>116</v>
      </c>
      <c r="I485" s="190"/>
      <c r="J485" s="191">
        <f>ROUND(I485*H485,2)</f>
        <v>0</v>
      </c>
      <c r="K485" s="192"/>
      <c r="L485" s="39"/>
      <c r="M485" s="193" t="s">
        <v>1</v>
      </c>
      <c r="N485" s="194" t="s">
        <v>42</v>
      </c>
      <c r="O485" s="71"/>
      <c r="P485" s="195">
        <f>O485*H485</f>
        <v>0</v>
      </c>
      <c r="Q485" s="195">
        <v>0</v>
      </c>
      <c r="R485" s="195">
        <f>Q485*H485</f>
        <v>0</v>
      </c>
      <c r="S485" s="195">
        <v>6.2E-4</v>
      </c>
      <c r="T485" s="196">
        <f>S485*H485</f>
        <v>7.1919999999999998E-2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7" t="s">
        <v>220</v>
      </c>
      <c r="AT485" s="197" t="s">
        <v>139</v>
      </c>
      <c r="AU485" s="197" t="s">
        <v>87</v>
      </c>
      <c r="AY485" s="17" t="s">
        <v>138</v>
      </c>
      <c r="BE485" s="198">
        <f>IF(N485="základní",J485,0)</f>
        <v>0</v>
      </c>
      <c r="BF485" s="198">
        <f>IF(N485="snížená",J485,0)</f>
        <v>0</v>
      </c>
      <c r="BG485" s="198">
        <f>IF(N485="zákl. přenesená",J485,0)</f>
        <v>0</v>
      </c>
      <c r="BH485" s="198">
        <f>IF(N485="sníž. přenesená",J485,0)</f>
        <v>0</v>
      </c>
      <c r="BI485" s="198">
        <f>IF(N485="nulová",J485,0)</f>
        <v>0</v>
      </c>
      <c r="BJ485" s="17" t="s">
        <v>85</v>
      </c>
      <c r="BK485" s="198">
        <f>ROUND(I485*H485,2)</f>
        <v>0</v>
      </c>
      <c r="BL485" s="17" t="s">
        <v>220</v>
      </c>
      <c r="BM485" s="197" t="s">
        <v>937</v>
      </c>
    </row>
    <row r="486" spans="1:65" s="13" customFormat="1" ht="11.25">
      <c r="B486" s="201"/>
      <c r="C486" s="202"/>
      <c r="D486" s="203" t="s">
        <v>152</v>
      </c>
      <c r="E486" s="204" t="s">
        <v>1</v>
      </c>
      <c r="F486" s="205" t="s">
        <v>938</v>
      </c>
      <c r="G486" s="202"/>
      <c r="H486" s="206">
        <v>116</v>
      </c>
      <c r="I486" s="207"/>
      <c r="J486" s="202"/>
      <c r="K486" s="202"/>
      <c r="L486" s="208"/>
      <c r="M486" s="209"/>
      <c r="N486" s="210"/>
      <c r="O486" s="210"/>
      <c r="P486" s="210"/>
      <c r="Q486" s="210"/>
      <c r="R486" s="210"/>
      <c r="S486" s="210"/>
      <c r="T486" s="211"/>
      <c r="AT486" s="212" t="s">
        <v>152</v>
      </c>
      <c r="AU486" s="212" t="s">
        <v>87</v>
      </c>
      <c r="AV486" s="13" t="s">
        <v>87</v>
      </c>
      <c r="AW486" s="13" t="s">
        <v>34</v>
      </c>
      <c r="AX486" s="13" t="s">
        <v>85</v>
      </c>
      <c r="AY486" s="212" t="s">
        <v>138</v>
      </c>
    </row>
    <row r="487" spans="1:65" s="2" customFormat="1" ht="16.5" customHeight="1">
      <c r="A487" s="34"/>
      <c r="B487" s="35"/>
      <c r="C487" s="185" t="s">
        <v>939</v>
      </c>
      <c r="D487" s="185" t="s">
        <v>139</v>
      </c>
      <c r="E487" s="186" t="s">
        <v>940</v>
      </c>
      <c r="F487" s="187" t="s">
        <v>941</v>
      </c>
      <c r="G487" s="188" t="s">
        <v>142</v>
      </c>
      <c r="H487" s="189">
        <v>1</v>
      </c>
      <c r="I487" s="190"/>
      <c r="J487" s="191">
        <f>ROUND(I487*H487,2)</f>
        <v>0</v>
      </c>
      <c r="K487" s="192"/>
      <c r="L487" s="39"/>
      <c r="M487" s="193" t="s">
        <v>1</v>
      </c>
      <c r="N487" s="194" t="s">
        <v>42</v>
      </c>
      <c r="O487" s="71"/>
      <c r="P487" s="195">
        <f>O487*H487</f>
        <v>0</v>
      </c>
      <c r="Q487" s="195">
        <v>0</v>
      </c>
      <c r="R487" s="195">
        <f>Q487*H487</f>
        <v>0</v>
      </c>
      <c r="S487" s="195">
        <v>0</v>
      </c>
      <c r="T487" s="196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97" t="s">
        <v>220</v>
      </c>
      <c r="AT487" s="197" t="s">
        <v>139</v>
      </c>
      <c r="AU487" s="197" t="s">
        <v>87</v>
      </c>
      <c r="AY487" s="17" t="s">
        <v>138</v>
      </c>
      <c r="BE487" s="198">
        <f>IF(N487="základní",J487,0)</f>
        <v>0</v>
      </c>
      <c r="BF487" s="198">
        <f>IF(N487="snížená",J487,0)</f>
        <v>0</v>
      </c>
      <c r="BG487" s="198">
        <f>IF(N487="zákl. přenesená",J487,0)</f>
        <v>0</v>
      </c>
      <c r="BH487" s="198">
        <f>IF(N487="sníž. přenesená",J487,0)</f>
        <v>0</v>
      </c>
      <c r="BI487" s="198">
        <f>IF(N487="nulová",J487,0)</f>
        <v>0</v>
      </c>
      <c r="BJ487" s="17" t="s">
        <v>85</v>
      </c>
      <c r="BK487" s="198">
        <f>ROUND(I487*H487,2)</f>
        <v>0</v>
      </c>
      <c r="BL487" s="17" t="s">
        <v>220</v>
      </c>
      <c r="BM487" s="197" t="s">
        <v>942</v>
      </c>
    </row>
    <row r="488" spans="1:65" s="2" customFormat="1" ht="21.75" customHeight="1">
      <c r="A488" s="34"/>
      <c r="B488" s="35"/>
      <c r="C488" s="185" t="s">
        <v>943</v>
      </c>
      <c r="D488" s="185" t="s">
        <v>139</v>
      </c>
      <c r="E488" s="186" t="s">
        <v>902</v>
      </c>
      <c r="F488" s="187" t="s">
        <v>903</v>
      </c>
      <c r="G488" s="188" t="s">
        <v>884</v>
      </c>
      <c r="H488" s="250"/>
      <c r="I488" s="190"/>
      <c r="J488" s="191">
        <f>ROUND(I488*H488,2)</f>
        <v>0</v>
      </c>
      <c r="K488" s="192"/>
      <c r="L488" s="39"/>
      <c r="M488" s="193" t="s">
        <v>1</v>
      </c>
      <c r="N488" s="194" t="s">
        <v>42</v>
      </c>
      <c r="O488" s="71"/>
      <c r="P488" s="195">
        <f>O488*H488</f>
        <v>0</v>
      </c>
      <c r="Q488" s="195">
        <v>0</v>
      </c>
      <c r="R488" s="195">
        <f>Q488*H488</f>
        <v>0</v>
      </c>
      <c r="S488" s="195">
        <v>0</v>
      </c>
      <c r="T488" s="196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97" t="s">
        <v>220</v>
      </c>
      <c r="AT488" s="197" t="s">
        <v>139</v>
      </c>
      <c r="AU488" s="197" t="s">
        <v>87</v>
      </c>
      <c r="AY488" s="17" t="s">
        <v>138</v>
      </c>
      <c r="BE488" s="198">
        <f>IF(N488="základní",J488,0)</f>
        <v>0</v>
      </c>
      <c r="BF488" s="198">
        <f>IF(N488="snížená",J488,0)</f>
        <v>0</v>
      </c>
      <c r="BG488" s="198">
        <f>IF(N488="zákl. přenesená",J488,0)</f>
        <v>0</v>
      </c>
      <c r="BH488" s="198">
        <f>IF(N488="sníž. přenesená",J488,0)</f>
        <v>0</v>
      </c>
      <c r="BI488" s="198">
        <f>IF(N488="nulová",J488,0)</f>
        <v>0</v>
      </c>
      <c r="BJ488" s="17" t="s">
        <v>85</v>
      </c>
      <c r="BK488" s="198">
        <f>ROUND(I488*H488,2)</f>
        <v>0</v>
      </c>
      <c r="BL488" s="17" t="s">
        <v>220</v>
      </c>
      <c r="BM488" s="197" t="s">
        <v>944</v>
      </c>
    </row>
    <row r="489" spans="1:65" s="12" customFormat="1" ht="22.9" customHeight="1">
      <c r="B489" s="171"/>
      <c r="C489" s="172"/>
      <c r="D489" s="173" t="s">
        <v>76</v>
      </c>
      <c r="E489" s="199" t="s">
        <v>945</v>
      </c>
      <c r="F489" s="199" t="s">
        <v>946</v>
      </c>
      <c r="G489" s="172"/>
      <c r="H489" s="172"/>
      <c r="I489" s="175"/>
      <c r="J489" s="200">
        <f>BK489</f>
        <v>0</v>
      </c>
      <c r="K489" s="172"/>
      <c r="L489" s="177"/>
      <c r="M489" s="178"/>
      <c r="N489" s="179"/>
      <c r="O489" s="179"/>
      <c r="P489" s="180">
        <f>SUM(P490:P507)</f>
        <v>0</v>
      </c>
      <c r="Q489" s="179"/>
      <c r="R489" s="180">
        <f>SUM(R490:R507)</f>
        <v>9.9779999999999994E-2</v>
      </c>
      <c r="S489" s="179"/>
      <c r="T489" s="181">
        <f>SUM(T490:T507)</f>
        <v>0</v>
      </c>
      <c r="AR489" s="182" t="s">
        <v>87</v>
      </c>
      <c r="AT489" s="183" t="s">
        <v>76</v>
      </c>
      <c r="AU489" s="183" t="s">
        <v>85</v>
      </c>
      <c r="AY489" s="182" t="s">
        <v>138</v>
      </c>
      <c r="BK489" s="184">
        <f>SUM(BK490:BK507)</f>
        <v>0</v>
      </c>
    </row>
    <row r="490" spans="1:65" s="2" customFormat="1" ht="16.5" customHeight="1">
      <c r="A490" s="34"/>
      <c r="B490" s="35"/>
      <c r="C490" s="185" t="s">
        <v>947</v>
      </c>
      <c r="D490" s="185" t="s">
        <v>139</v>
      </c>
      <c r="E490" s="186" t="s">
        <v>948</v>
      </c>
      <c r="F490" s="187" t="s">
        <v>949</v>
      </c>
      <c r="G490" s="188" t="s">
        <v>262</v>
      </c>
      <c r="H490" s="189">
        <v>1</v>
      </c>
      <c r="I490" s="190"/>
      <c r="J490" s="191">
        <f>ROUND(I490*H490,2)</f>
        <v>0</v>
      </c>
      <c r="K490" s="192"/>
      <c r="L490" s="39"/>
      <c r="M490" s="193" t="s">
        <v>1</v>
      </c>
      <c r="N490" s="194" t="s">
        <v>42</v>
      </c>
      <c r="O490" s="71"/>
      <c r="P490" s="195">
        <f>O490*H490</f>
        <v>0</v>
      </c>
      <c r="Q490" s="195">
        <v>0</v>
      </c>
      <c r="R490" s="195">
        <f>Q490*H490</f>
        <v>0</v>
      </c>
      <c r="S490" s="195">
        <v>0</v>
      </c>
      <c r="T490" s="196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97" t="s">
        <v>220</v>
      </c>
      <c r="AT490" s="197" t="s">
        <v>139</v>
      </c>
      <c r="AU490" s="197" t="s">
        <v>87</v>
      </c>
      <c r="AY490" s="17" t="s">
        <v>138</v>
      </c>
      <c r="BE490" s="198">
        <f>IF(N490="základní",J490,0)</f>
        <v>0</v>
      </c>
      <c r="BF490" s="198">
        <f>IF(N490="snížená",J490,0)</f>
        <v>0</v>
      </c>
      <c r="BG490" s="198">
        <f>IF(N490="zákl. přenesená",J490,0)</f>
        <v>0</v>
      </c>
      <c r="BH490" s="198">
        <f>IF(N490="sníž. přenesená",J490,0)</f>
        <v>0</v>
      </c>
      <c r="BI490" s="198">
        <f>IF(N490="nulová",J490,0)</f>
        <v>0</v>
      </c>
      <c r="BJ490" s="17" t="s">
        <v>85</v>
      </c>
      <c r="BK490" s="198">
        <f>ROUND(I490*H490,2)</f>
        <v>0</v>
      </c>
      <c r="BL490" s="17" t="s">
        <v>220</v>
      </c>
      <c r="BM490" s="197" t="s">
        <v>950</v>
      </c>
    </row>
    <row r="491" spans="1:65" s="2" customFormat="1" ht="16.5" customHeight="1">
      <c r="A491" s="34"/>
      <c r="B491" s="35"/>
      <c r="C491" s="217" t="s">
        <v>951</v>
      </c>
      <c r="D491" s="217" t="s">
        <v>215</v>
      </c>
      <c r="E491" s="218" t="s">
        <v>952</v>
      </c>
      <c r="F491" s="219" t="s">
        <v>953</v>
      </c>
      <c r="G491" s="220" t="s">
        <v>262</v>
      </c>
      <c r="H491" s="221">
        <v>1</v>
      </c>
      <c r="I491" s="222"/>
      <c r="J491" s="223">
        <f>ROUND(I491*H491,2)</f>
        <v>0</v>
      </c>
      <c r="K491" s="224"/>
      <c r="L491" s="225"/>
      <c r="M491" s="226" t="s">
        <v>1</v>
      </c>
      <c r="N491" s="227" t="s">
        <v>42</v>
      </c>
      <c r="O491" s="71"/>
      <c r="P491" s="195">
        <f>O491*H491</f>
        <v>0</v>
      </c>
      <c r="Q491" s="195">
        <v>1E-3</v>
      </c>
      <c r="R491" s="195">
        <f>Q491*H491</f>
        <v>1E-3</v>
      </c>
      <c r="S491" s="195">
        <v>0</v>
      </c>
      <c r="T491" s="196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7" t="s">
        <v>303</v>
      </c>
      <c r="AT491" s="197" t="s">
        <v>215</v>
      </c>
      <c r="AU491" s="197" t="s">
        <v>87</v>
      </c>
      <c r="AY491" s="17" t="s">
        <v>138</v>
      </c>
      <c r="BE491" s="198">
        <f>IF(N491="základní",J491,0)</f>
        <v>0</v>
      </c>
      <c r="BF491" s="198">
        <f>IF(N491="snížená",J491,0)</f>
        <v>0</v>
      </c>
      <c r="BG491" s="198">
        <f>IF(N491="zákl. přenesená",J491,0)</f>
        <v>0</v>
      </c>
      <c r="BH491" s="198">
        <f>IF(N491="sníž. přenesená",J491,0)</f>
        <v>0</v>
      </c>
      <c r="BI491" s="198">
        <f>IF(N491="nulová",J491,0)</f>
        <v>0</v>
      </c>
      <c r="BJ491" s="17" t="s">
        <v>85</v>
      </c>
      <c r="BK491" s="198">
        <f>ROUND(I491*H491,2)</f>
        <v>0</v>
      </c>
      <c r="BL491" s="17" t="s">
        <v>220</v>
      </c>
      <c r="BM491" s="197" t="s">
        <v>954</v>
      </c>
    </row>
    <row r="492" spans="1:65" s="2" customFormat="1" ht="19.5">
      <c r="A492" s="34"/>
      <c r="B492" s="35"/>
      <c r="C492" s="36"/>
      <c r="D492" s="203" t="s">
        <v>174</v>
      </c>
      <c r="E492" s="36"/>
      <c r="F492" s="213" t="s">
        <v>955</v>
      </c>
      <c r="G492" s="36"/>
      <c r="H492" s="36"/>
      <c r="I492" s="214"/>
      <c r="J492" s="36"/>
      <c r="K492" s="36"/>
      <c r="L492" s="39"/>
      <c r="M492" s="215"/>
      <c r="N492" s="216"/>
      <c r="O492" s="71"/>
      <c r="P492" s="71"/>
      <c r="Q492" s="71"/>
      <c r="R492" s="71"/>
      <c r="S492" s="71"/>
      <c r="T492" s="72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7" t="s">
        <v>174</v>
      </c>
      <c r="AU492" s="17" t="s">
        <v>87</v>
      </c>
    </row>
    <row r="493" spans="1:65" s="2" customFormat="1" ht="16.5" customHeight="1">
      <c r="A493" s="34"/>
      <c r="B493" s="35"/>
      <c r="C493" s="185" t="s">
        <v>956</v>
      </c>
      <c r="D493" s="185" t="s">
        <v>139</v>
      </c>
      <c r="E493" s="186" t="s">
        <v>957</v>
      </c>
      <c r="F493" s="187" t="s">
        <v>958</v>
      </c>
      <c r="G493" s="188" t="s">
        <v>262</v>
      </c>
      <c r="H493" s="189">
        <v>1</v>
      </c>
      <c r="I493" s="190"/>
      <c r="J493" s="191">
        <f>ROUND(I493*H493,2)</f>
        <v>0</v>
      </c>
      <c r="K493" s="192"/>
      <c r="L493" s="39"/>
      <c r="M493" s="193" t="s">
        <v>1</v>
      </c>
      <c r="N493" s="194" t="s">
        <v>42</v>
      </c>
      <c r="O493" s="71"/>
      <c r="P493" s="195">
        <f>O493*H493</f>
        <v>0</v>
      </c>
      <c r="Q493" s="195">
        <v>0</v>
      </c>
      <c r="R493" s="195">
        <f>Q493*H493</f>
        <v>0</v>
      </c>
      <c r="S493" s="195">
        <v>0</v>
      </c>
      <c r="T493" s="196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97" t="s">
        <v>220</v>
      </c>
      <c r="AT493" s="197" t="s">
        <v>139</v>
      </c>
      <c r="AU493" s="197" t="s">
        <v>87</v>
      </c>
      <c r="AY493" s="17" t="s">
        <v>138</v>
      </c>
      <c r="BE493" s="198">
        <f>IF(N493="základní",J493,0)</f>
        <v>0</v>
      </c>
      <c r="BF493" s="198">
        <f>IF(N493="snížená",J493,0)</f>
        <v>0</v>
      </c>
      <c r="BG493" s="198">
        <f>IF(N493="zákl. přenesená",J493,0)</f>
        <v>0</v>
      </c>
      <c r="BH493" s="198">
        <f>IF(N493="sníž. přenesená",J493,0)</f>
        <v>0</v>
      </c>
      <c r="BI493" s="198">
        <f>IF(N493="nulová",J493,0)</f>
        <v>0</v>
      </c>
      <c r="BJ493" s="17" t="s">
        <v>85</v>
      </c>
      <c r="BK493" s="198">
        <f>ROUND(I493*H493,2)</f>
        <v>0</v>
      </c>
      <c r="BL493" s="17" t="s">
        <v>220</v>
      </c>
      <c r="BM493" s="197" t="s">
        <v>959</v>
      </c>
    </row>
    <row r="494" spans="1:65" s="2" customFormat="1" ht="21.75" customHeight="1">
      <c r="A494" s="34"/>
      <c r="B494" s="35"/>
      <c r="C494" s="217" t="s">
        <v>960</v>
      </c>
      <c r="D494" s="217" t="s">
        <v>215</v>
      </c>
      <c r="E494" s="218" t="s">
        <v>961</v>
      </c>
      <c r="F494" s="219" t="s">
        <v>962</v>
      </c>
      <c r="G494" s="220" t="s">
        <v>262</v>
      </c>
      <c r="H494" s="221">
        <v>1</v>
      </c>
      <c r="I494" s="222"/>
      <c r="J494" s="223">
        <f>ROUND(I494*H494,2)</f>
        <v>0</v>
      </c>
      <c r="K494" s="224"/>
      <c r="L494" s="225"/>
      <c r="M494" s="226" t="s">
        <v>1</v>
      </c>
      <c r="N494" s="227" t="s">
        <v>42</v>
      </c>
      <c r="O494" s="71"/>
      <c r="P494" s="195">
        <f>O494*H494</f>
        <v>0</v>
      </c>
      <c r="Q494" s="195">
        <v>1.4E-3</v>
      </c>
      <c r="R494" s="195">
        <f>Q494*H494</f>
        <v>1.4E-3</v>
      </c>
      <c r="S494" s="195">
        <v>0</v>
      </c>
      <c r="T494" s="196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7" t="s">
        <v>303</v>
      </c>
      <c r="AT494" s="197" t="s">
        <v>215</v>
      </c>
      <c r="AU494" s="197" t="s">
        <v>87</v>
      </c>
      <c r="AY494" s="17" t="s">
        <v>138</v>
      </c>
      <c r="BE494" s="198">
        <f>IF(N494="základní",J494,0)</f>
        <v>0</v>
      </c>
      <c r="BF494" s="198">
        <f>IF(N494="snížená",J494,0)</f>
        <v>0</v>
      </c>
      <c r="BG494" s="198">
        <f>IF(N494="zákl. přenesená",J494,0)</f>
        <v>0</v>
      </c>
      <c r="BH494" s="198">
        <f>IF(N494="sníž. přenesená",J494,0)</f>
        <v>0</v>
      </c>
      <c r="BI494" s="198">
        <f>IF(N494="nulová",J494,0)</f>
        <v>0</v>
      </c>
      <c r="BJ494" s="17" t="s">
        <v>85</v>
      </c>
      <c r="BK494" s="198">
        <f>ROUND(I494*H494,2)</f>
        <v>0</v>
      </c>
      <c r="BL494" s="17" t="s">
        <v>220</v>
      </c>
      <c r="BM494" s="197" t="s">
        <v>963</v>
      </c>
    </row>
    <row r="495" spans="1:65" s="2" customFormat="1" ht="16.5" customHeight="1">
      <c r="A495" s="34"/>
      <c r="B495" s="35"/>
      <c r="C495" s="185" t="s">
        <v>964</v>
      </c>
      <c r="D495" s="185" t="s">
        <v>139</v>
      </c>
      <c r="E495" s="186" t="s">
        <v>965</v>
      </c>
      <c r="F495" s="187" t="s">
        <v>966</v>
      </c>
      <c r="G495" s="188" t="s">
        <v>157</v>
      </c>
      <c r="H495" s="189">
        <v>250</v>
      </c>
      <c r="I495" s="190"/>
      <c r="J495" s="191">
        <f>ROUND(I495*H495,2)</f>
        <v>0</v>
      </c>
      <c r="K495" s="192"/>
      <c r="L495" s="39"/>
      <c r="M495" s="193" t="s">
        <v>1</v>
      </c>
      <c r="N495" s="194" t="s">
        <v>42</v>
      </c>
      <c r="O495" s="71"/>
      <c r="P495" s="195">
        <f>O495*H495</f>
        <v>0</v>
      </c>
      <c r="Q495" s="195">
        <v>0</v>
      </c>
      <c r="R495" s="195">
        <f>Q495*H495</f>
        <v>0</v>
      </c>
      <c r="S495" s="195">
        <v>0</v>
      </c>
      <c r="T495" s="196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97" t="s">
        <v>143</v>
      </c>
      <c r="AT495" s="197" t="s">
        <v>139</v>
      </c>
      <c r="AU495" s="197" t="s">
        <v>87</v>
      </c>
      <c r="AY495" s="17" t="s">
        <v>138</v>
      </c>
      <c r="BE495" s="198">
        <f>IF(N495="základní",J495,0)</f>
        <v>0</v>
      </c>
      <c r="BF495" s="198">
        <f>IF(N495="snížená",J495,0)</f>
        <v>0</v>
      </c>
      <c r="BG495" s="198">
        <f>IF(N495="zákl. přenesená",J495,0)</f>
        <v>0</v>
      </c>
      <c r="BH495" s="198">
        <f>IF(N495="sníž. přenesená",J495,0)</f>
        <v>0</v>
      </c>
      <c r="BI495" s="198">
        <f>IF(N495="nulová",J495,0)</f>
        <v>0</v>
      </c>
      <c r="BJ495" s="17" t="s">
        <v>85</v>
      </c>
      <c r="BK495" s="198">
        <f>ROUND(I495*H495,2)</f>
        <v>0</v>
      </c>
      <c r="BL495" s="17" t="s">
        <v>143</v>
      </c>
      <c r="BM495" s="197" t="s">
        <v>967</v>
      </c>
    </row>
    <row r="496" spans="1:65" s="2" customFormat="1" ht="48.75">
      <c r="A496" s="34"/>
      <c r="B496" s="35"/>
      <c r="C496" s="36"/>
      <c r="D496" s="203" t="s">
        <v>174</v>
      </c>
      <c r="E496" s="36"/>
      <c r="F496" s="213" t="s">
        <v>968</v>
      </c>
      <c r="G496" s="36"/>
      <c r="H496" s="36"/>
      <c r="I496" s="214"/>
      <c r="J496" s="36"/>
      <c r="K496" s="36"/>
      <c r="L496" s="39"/>
      <c r="M496" s="215"/>
      <c r="N496" s="216"/>
      <c r="O496" s="71"/>
      <c r="P496" s="71"/>
      <c r="Q496" s="71"/>
      <c r="R496" s="71"/>
      <c r="S496" s="71"/>
      <c r="T496" s="72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7" t="s">
        <v>174</v>
      </c>
      <c r="AU496" s="17" t="s">
        <v>87</v>
      </c>
    </row>
    <row r="497" spans="1:65" s="2" customFormat="1" ht="16.5" customHeight="1">
      <c r="A497" s="34"/>
      <c r="B497" s="35"/>
      <c r="C497" s="217" t="s">
        <v>969</v>
      </c>
      <c r="D497" s="217" t="s">
        <v>215</v>
      </c>
      <c r="E497" s="218" t="s">
        <v>970</v>
      </c>
      <c r="F497" s="219" t="s">
        <v>971</v>
      </c>
      <c r="G497" s="220" t="s">
        <v>157</v>
      </c>
      <c r="H497" s="221">
        <v>250</v>
      </c>
      <c r="I497" s="222"/>
      <c r="J497" s="223">
        <f>ROUND(I497*H497,2)</f>
        <v>0</v>
      </c>
      <c r="K497" s="224"/>
      <c r="L497" s="225"/>
      <c r="M497" s="226" t="s">
        <v>1</v>
      </c>
      <c r="N497" s="227" t="s">
        <v>42</v>
      </c>
      <c r="O497" s="71"/>
      <c r="P497" s="195">
        <f>O497*H497</f>
        <v>0</v>
      </c>
      <c r="Q497" s="195">
        <v>2.5999999999999998E-4</v>
      </c>
      <c r="R497" s="195">
        <f>Q497*H497</f>
        <v>6.4999999999999988E-2</v>
      </c>
      <c r="S497" s="195">
        <v>0</v>
      </c>
      <c r="T497" s="196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7" t="s">
        <v>182</v>
      </c>
      <c r="AT497" s="197" t="s">
        <v>215</v>
      </c>
      <c r="AU497" s="197" t="s">
        <v>87</v>
      </c>
      <c r="AY497" s="17" t="s">
        <v>138</v>
      </c>
      <c r="BE497" s="198">
        <f>IF(N497="základní",J497,0)</f>
        <v>0</v>
      </c>
      <c r="BF497" s="198">
        <f>IF(N497="snížená",J497,0)</f>
        <v>0</v>
      </c>
      <c r="BG497" s="198">
        <f>IF(N497="zákl. přenesená",J497,0)</f>
        <v>0</v>
      </c>
      <c r="BH497" s="198">
        <f>IF(N497="sníž. přenesená",J497,0)</f>
        <v>0</v>
      </c>
      <c r="BI497" s="198">
        <f>IF(N497="nulová",J497,0)</f>
        <v>0</v>
      </c>
      <c r="BJ497" s="17" t="s">
        <v>85</v>
      </c>
      <c r="BK497" s="198">
        <f>ROUND(I497*H497,2)</f>
        <v>0</v>
      </c>
      <c r="BL497" s="17" t="s">
        <v>143</v>
      </c>
      <c r="BM497" s="197" t="s">
        <v>972</v>
      </c>
    </row>
    <row r="498" spans="1:65" s="13" customFormat="1" ht="11.25">
      <c r="B498" s="201"/>
      <c r="C498" s="202"/>
      <c r="D498" s="203" t="s">
        <v>152</v>
      </c>
      <c r="E498" s="202"/>
      <c r="F498" s="205" t="s">
        <v>973</v>
      </c>
      <c r="G498" s="202"/>
      <c r="H498" s="206">
        <v>250</v>
      </c>
      <c r="I498" s="207"/>
      <c r="J498" s="202"/>
      <c r="K498" s="202"/>
      <c r="L498" s="208"/>
      <c r="M498" s="209"/>
      <c r="N498" s="210"/>
      <c r="O498" s="210"/>
      <c r="P498" s="210"/>
      <c r="Q498" s="210"/>
      <c r="R498" s="210"/>
      <c r="S498" s="210"/>
      <c r="T498" s="211"/>
      <c r="AT498" s="212" t="s">
        <v>152</v>
      </c>
      <c r="AU498" s="212" t="s">
        <v>87</v>
      </c>
      <c r="AV498" s="13" t="s">
        <v>87</v>
      </c>
      <c r="AW498" s="13" t="s">
        <v>4</v>
      </c>
      <c r="AX498" s="13" t="s">
        <v>85</v>
      </c>
      <c r="AY498" s="212" t="s">
        <v>138</v>
      </c>
    </row>
    <row r="499" spans="1:65" s="2" customFormat="1" ht="16.5" customHeight="1">
      <c r="A499" s="34"/>
      <c r="B499" s="35"/>
      <c r="C499" s="185" t="s">
        <v>974</v>
      </c>
      <c r="D499" s="185" t="s">
        <v>139</v>
      </c>
      <c r="E499" s="186" t="s">
        <v>975</v>
      </c>
      <c r="F499" s="187" t="s">
        <v>976</v>
      </c>
      <c r="G499" s="188" t="s">
        <v>157</v>
      </c>
      <c r="H499" s="189">
        <v>950</v>
      </c>
      <c r="I499" s="190"/>
      <c r="J499" s="191">
        <f>ROUND(I499*H499,2)</f>
        <v>0</v>
      </c>
      <c r="K499" s="192"/>
      <c r="L499" s="39"/>
      <c r="M499" s="193" t="s">
        <v>1</v>
      </c>
      <c r="N499" s="194" t="s">
        <v>42</v>
      </c>
      <c r="O499" s="71"/>
      <c r="P499" s="195">
        <f>O499*H499</f>
        <v>0</v>
      </c>
      <c r="Q499" s="195">
        <v>0</v>
      </c>
      <c r="R499" s="195">
        <f>Q499*H499</f>
        <v>0</v>
      </c>
      <c r="S499" s="195">
        <v>0</v>
      </c>
      <c r="T499" s="196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97" t="s">
        <v>220</v>
      </c>
      <c r="AT499" s="197" t="s">
        <v>139</v>
      </c>
      <c r="AU499" s="197" t="s">
        <v>87</v>
      </c>
      <c r="AY499" s="17" t="s">
        <v>138</v>
      </c>
      <c r="BE499" s="198">
        <f>IF(N499="základní",J499,0)</f>
        <v>0</v>
      </c>
      <c r="BF499" s="198">
        <f>IF(N499="snížená",J499,0)</f>
        <v>0</v>
      </c>
      <c r="BG499" s="198">
        <f>IF(N499="zákl. přenesená",J499,0)</f>
        <v>0</v>
      </c>
      <c r="BH499" s="198">
        <f>IF(N499="sníž. přenesená",J499,0)</f>
        <v>0</v>
      </c>
      <c r="BI499" s="198">
        <f>IF(N499="nulová",J499,0)</f>
        <v>0</v>
      </c>
      <c r="BJ499" s="17" t="s">
        <v>85</v>
      </c>
      <c r="BK499" s="198">
        <f>ROUND(I499*H499,2)</f>
        <v>0</v>
      </c>
      <c r="BL499" s="17" t="s">
        <v>220</v>
      </c>
      <c r="BM499" s="197" t="s">
        <v>977</v>
      </c>
    </row>
    <row r="500" spans="1:65" s="2" customFormat="1" ht="21.75" customHeight="1">
      <c r="A500" s="34"/>
      <c r="B500" s="35"/>
      <c r="C500" s="217" t="s">
        <v>978</v>
      </c>
      <c r="D500" s="217" t="s">
        <v>215</v>
      </c>
      <c r="E500" s="218" t="s">
        <v>979</v>
      </c>
      <c r="F500" s="219" t="s">
        <v>980</v>
      </c>
      <c r="G500" s="220" t="s">
        <v>157</v>
      </c>
      <c r="H500" s="221">
        <v>1045</v>
      </c>
      <c r="I500" s="222"/>
      <c r="J500" s="223">
        <f>ROUND(I500*H500,2)</f>
        <v>0</v>
      </c>
      <c r="K500" s="224"/>
      <c r="L500" s="225"/>
      <c r="M500" s="226" t="s">
        <v>1</v>
      </c>
      <c r="N500" s="227" t="s">
        <v>42</v>
      </c>
      <c r="O500" s="71"/>
      <c r="P500" s="195">
        <f>O500*H500</f>
        <v>0</v>
      </c>
      <c r="Q500" s="195">
        <v>3.0000000000000001E-5</v>
      </c>
      <c r="R500" s="195">
        <f>Q500*H500</f>
        <v>3.1350000000000003E-2</v>
      </c>
      <c r="S500" s="195">
        <v>0</v>
      </c>
      <c r="T500" s="196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7" t="s">
        <v>808</v>
      </c>
      <c r="AT500" s="197" t="s">
        <v>215</v>
      </c>
      <c r="AU500" s="197" t="s">
        <v>87</v>
      </c>
      <c r="AY500" s="17" t="s">
        <v>138</v>
      </c>
      <c r="BE500" s="198">
        <f>IF(N500="základní",J500,0)</f>
        <v>0</v>
      </c>
      <c r="BF500" s="198">
        <f>IF(N500="snížená",J500,0)</f>
        <v>0</v>
      </c>
      <c r="BG500" s="198">
        <f>IF(N500="zákl. přenesená",J500,0)</f>
        <v>0</v>
      </c>
      <c r="BH500" s="198">
        <f>IF(N500="sníž. přenesená",J500,0)</f>
        <v>0</v>
      </c>
      <c r="BI500" s="198">
        <f>IF(N500="nulová",J500,0)</f>
        <v>0</v>
      </c>
      <c r="BJ500" s="17" t="s">
        <v>85</v>
      </c>
      <c r="BK500" s="198">
        <f>ROUND(I500*H500,2)</f>
        <v>0</v>
      </c>
      <c r="BL500" s="17" t="s">
        <v>808</v>
      </c>
      <c r="BM500" s="197" t="s">
        <v>981</v>
      </c>
    </row>
    <row r="501" spans="1:65" s="2" customFormat="1" ht="19.5">
      <c r="A501" s="34"/>
      <c r="B501" s="35"/>
      <c r="C501" s="36"/>
      <c r="D501" s="203" t="s">
        <v>174</v>
      </c>
      <c r="E501" s="36"/>
      <c r="F501" s="213" t="s">
        <v>982</v>
      </c>
      <c r="G501" s="36"/>
      <c r="H501" s="36"/>
      <c r="I501" s="214"/>
      <c r="J501" s="36"/>
      <c r="K501" s="36"/>
      <c r="L501" s="39"/>
      <c r="M501" s="215"/>
      <c r="N501" s="216"/>
      <c r="O501" s="71"/>
      <c r="P501" s="71"/>
      <c r="Q501" s="71"/>
      <c r="R501" s="71"/>
      <c r="S501" s="71"/>
      <c r="T501" s="72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T501" s="17" t="s">
        <v>174</v>
      </c>
      <c r="AU501" s="17" t="s">
        <v>87</v>
      </c>
    </row>
    <row r="502" spans="1:65" s="13" customFormat="1" ht="11.25">
      <c r="B502" s="201"/>
      <c r="C502" s="202"/>
      <c r="D502" s="203" t="s">
        <v>152</v>
      </c>
      <c r="E502" s="202"/>
      <c r="F502" s="205" t="s">
        <v>983</v>
      </c>
      <c r="G502" s="202"/>
      <c r="H502" s="206">
        <v>1045</v>
      </c>
      <c r="I502" s="207"/>
      <c r="J502" s="202"/>
      <c r="K502" s="202"/>
      <c r="L502" s="208"/>
      <c r="M502" s="209"/>
      <c r="N502" s="210"/>
      <c r="O502" s="210"/>
      <c r="P502" s="210"/>
      <c r="Q502" s="210"/>
      <c r="R502" s="210"/>
      <c r="S502" s="210"/>
      <c r="T502" s="211"/>
      <c r="AT502" s="212" t="s">
        <v>152</v>
      </c>
      <c r="AU502" s="212" t="s">
        <v>87</v>
      </c>
      <c r="AV502" s="13" t="s">
        <v>87</v>
      </c>
      <c r="AW502" s="13" t="s">
        <v>4</v>
      </c>
      <c r="AX502" s="13" t="s">
        <v>85</v>
      </c>
      <c r="AY502" s="212" t="s">
        <v>138</v>
      </c>
    </row>
    <row r="503" spans="1:65" s="2" customFormat="1" ht="21.75" customHeight="1">
      <c r="A503" s="34"/>
      <c r="B503" s="35"/>
      <c r="C503" s="185" t="s">
        <v>984</v>
      </c>
      <c r="D503" s="185" t="s">
        <v>139</v>
      </c>
      <c r="E503" s="186" t="s">
        <v>985</v>
      </c>
      <c r="F503" s="187" t="s">
        <v>986</v>
      </c>
      <c r="G503" s="188" t="s">
        <v>262</v>
      </c>
      <c r="H503" s="189">
        <v>20</v>
      </c>
      <c r="I503" s="190"/>
      <c r="J503" s="191">
        <f>ROUND(I503*H503,2)</f>
        <v>0</v>
      </c>
      <c r="K503" s="192"/>
      <c r="L503" s="39"/>
      <c r="M503" s="193" t="s">
        <v>1</v>
      </c>
      <c r="N503" s="194" t="s">
        <v>42</v>
      </c>
      <c r="O503" s="71"/>
      <c r="P503" s="195">
        <f>O503*H503</f>
        <v>0</v>
      </c>
      <c r="Q503" s="195">
        <v>0</v>
      </c>
      <c r="R503" s="195">
        <f>Q503*H503</f>
        <v>0</v>
      </c>
      <c r="S503" s="195">
        <v>0</v>
      </c>
      <c r="T503" s="196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97" t="s">
        <v>220</v>
      </c>
      <c r="AT503" s="197" t="s">
        <v>139</v>
      </c>
      <c r="AU503" s="197" t="s">
        <v>87</v>
      </c>
      <c r="AY503" s="17" t="s">
        <v>138</v>
      </c>
      <c r="BE503" s="198">
        <f>IF(N503="základní",J503,0)</f>
        <v>0</v>
      </c>
      <c r="BF503" s="198">
        <f>IF(N503="snížená",J503,0)</f>
        <v>0</v>
      </c>
      <c r="BG503" s="198">
        <f>IF(N503="zákl. přenesená",J503,0)</f>
        <v>0</v>
      </c>
      <c r="BH503" s="198">
        <f>IF(N503="sníž. přenesená",J503,0)</f>
        <v>0</v>
      </c>
      <c r="BI503" s="198">
        <f>IF(N503="nulová",J503,0)</f>
        <v>0</v>
      </c>
      <c r="BJ503" s="17" t="s">
        <v>85</v>
      </c>
      <c r="BK503" s="198">
        <f>ROUND(I503*H503,2)</f>
        <v>0</v>
      </c>
      <c r="BL503" s="17" t="s">
        <v>220</v>
      </c>
      <c r="BM503" s="197" t="s">
        <v>987</v>
      </c>
    </row>
    <row r="504" spans="1:65" s="2" customFormat="1" ht="21.75" customHeight="1">
      <c r="A504" s="34"/>
      <c r="B504" s="35"/>
      <c r="C504" s="217" t="s">
        <v>988</v>
      </c>
      <c r="D504" s="217" t="s">
        <v>215</v>
      </c>
      <c r="E504" s="218" t="s">
        <v>989</v>
      </c>
      <c r="F504" s="219" t="s">
        <v>990</v>
      </c>
      <c r="G504" s="220" t="s">
        <v>262</v>
      </c>
      <c r="H504" s="221">
        <v>20</v>
      </c>
      <c r="I504" s="222"/>
      <c r="J504" s="223">
        <f>ROUND(I504*H504,2)</f>
        <v>0</v>
      </c>
      <c r="K504" s="224"/>
      <c r="L504" s="225"/>
      <c r="M504" s="226" t="s">
        <v>1</v>
      </c>
      <c r="N504" s="227" t="s">
        <v>42</v>
      </c>
      <c r="O504" s="71"/>
      <c r="P504" s="195">
        <f>O504*H504</f>
        <v>0</v>
      </c>
      <c r="Q504" s="195">
        <v>5.0000000000000002E-5</v>
      </c>
      <c r="R504" s="195">
        <f>Q504*H504</f>
        <v>1E-3</v>
      </c>
      <c r="S504" s="195">
        <v>0</v>
      </c>
      <c r="T504" s="196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7" t="s">
        <v>808</v>
      </c>
      <c r="AT504" s="197" t="s">
        <v>215</v>
      </c>
      <c r="AU504" s="197" t="s">
        <v>87</v>
      </c>
      <c r="AY504" s="17" t="s">
        <v>138</v>
      </c>
      <c r="BE504" s="198">
        <f>IF(N504="základní",J504,0)</f>
        <v>0</v>
      </c>
      <c r="BF504" s="198">
        <f>IF(N504="snížená",J504,0)</f>
        <v>0</v>
      </c>
      <c r="BG504" s="198">
        <f>IF(N504="zákl. přenesená",J504,0)</f>
        <v>0</v>
      </c>
      <c r="BH504" s="198">
        <f>IF(N504="sníž. přenesená",J504,0)</f>
        <v>0</v>
      </c>
      <c r="BI504" s="198">
        <f>IF(N504="nulová",J504,0)</f>
        <v>0</v>
      </c>
      <c r="BJ504" s="17" t="s">
        <v>85</v>
      </c>
      <c r="BK504" s="198">
        <f>ROUND(I504*H504,2)</f>
        <v>0</v>
      </c>
      <c r="BL504" s="17" t="s">
        <v>808</v>
      </c>
      <c r="BM504" s="197" t="s">
        <v>991</v>
      </c>
    </row>
    <row r="505" spans="1:65" s="2" customFormat="1" ht="44.25" customHeight="1">
      <c r="A505" s="34"/>
      <c r="B505" s="35"/>
      <c r="C505" s="185" t="s">
        <v>992</v>
      </c>
      <c r="D505" s="185" t="s">
        <v>139</v>
      </c>
      <c r="E505" s="186" t="s">
        <v>993</v>
      </c>
      <c r="F505" s="187" t="s">
        <v>994</v>
      </c>
      <c r="G505" s="188" t="s">
        <v>142</v>
      </c>
      <c r="H505" s="189">
        <v>1</v>
      </c>
      <c r="I505" s="190"/>
      <c r="J505" s="191">
        <f>ROUND(I505*H505,2)</f>
        <v>0</v>
      </c>
      <c r="K505" s="192"/>
      <c r="L505" s="39"/>
      <c r="M505" s="193" t="s">
        <v>1</v>
      </c>
      <c r="N505" s="194" t="s">
        <v>42</v>
      </c>
      <c r="O505" s="71"/>
      <c r="P505" s="195">
        <f>O505*H505</f>
        <v>0</v>
      </c>
      <c r="Q505" s="195">
        <v>3.0000000000000001E-5</v>
      </c>
      <c r="R505" s="195">
        <f>Q505*H505</f>
        <v>3.0000000000000001E-5</v>
      </c>
      <c r="S505" s="195">
        <v>0</v>
      </c>
      <c r="T505" s="196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7" t="s">
        <v>483</v>
      </c>
      <c r="AT505" s="197" t="s">
        <v>139</v>
      </c>
      <c r="AU505" s="197" t="s">
        <v>87</v>
      </c>
      <c r="AY505" s="17" t="s">
        <v>138</v>
      </c>
      <c r="BE505" s="198">
        <f>IF(N505="základní",J505,0)</f>
        <v>0</v>
      </c>
      <c r="BF505" s="198">
        <f>IF(N505="snížená",J505,0)</f>
        <v>0</v>
      </c>
      <c r="BG505" s="198">
        <f>IF(N505="zákl. přenesená",J505,0)</f>
        <v>0</v>
      </c>
      <c r="BH505" s="198">
        <f>IF(N505="sníž. přenesená",J505,0)</f>
        <v>0</v>
      </c>
      <c r="BI505" s="198">
        <f>IF(N505="nulová",J505,0)</f>
        <v>0</v>
      </c>
      <c r="BJ505" s="17" t="s">
        <v>85</v>
      </c>
      <c r="BK505" s="198">
        <f>ROUND(I505*H505,2)</f>
        <v>0</v>
      </c>
      <c r="BL505" s="17" t="s">
        <v>483</v>
      </c>
      <c r="BM505" s="197" t="s">
        <v>995</v>
      </c>
    </row>
    <row r="506" spans="1:65" s="2" customFormat="1" ht="48.75">
      <c r="A506" s="34"/>
      <c r="B506" s="35"/>
      <c r="C506" s="36"/>
      <c r="D506" s="203" t="s">
        <v>174</v>
      </c>
      <c r="E506" s="36"/>
      <c r="F506" s="213" t="s">
        <v>996</v>
      </c>
      <c r="G506" s="36"/>
      <c r="H506" s="36"/>
      <c r="I506" s="214"/>
      <c r="J506" s="36"/>
      <c r="K506" s="36"/>
      <c r="L506" s="39"/>
      <c r="M506" s="215"/>
      <c r="N506" s="216"/>
      <c r="O506" s="71"/>
      <c r="P506" s="71"/>
      <c r="Q506" s="71"/>
      <c r="R506" s="71"/>
      <c r="S506" s="71"/>
      <c r="T506" s="72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7" t="s">
        <v>174</v>
      </c>
      <c r="AU506" s="17" t="s">
        <v>87</v>
      </c>
    </row>
    <row r="507" spans="1:65" s="2" customFormat="1" ht="21.75" customHeight="1">
      <c r="A507" s="34"/>
      <c r="B507" s="35"/>
      <c r="C507" s="185" t="s">
        <v>997</v>
      </c>
      <c r="D507" s="185" t="s">
        <v>139</v>
      </c>
      <c r="E507" s="186" t="s">
        <v>998</v>
      </c>
      <c r="F507" s="187" t="s">
        <v>999</v>
      </c>
      <c r="G507" s="188" t="s">
        <v>884</v>
      </c>
      <c r="H507" s="250"/>
      <c r="I507" s="190"/>
      <c r="J507" s="191">
        <f>ROUND(I507*H507,2)</f>
        <v>0</v>
      </c>
      <c r="K507" s="192"/>
      <c r="L507" s="39"/>
      <c r="M507" s="193" t="s">
        <v>1</v>
      </c>
      <c r="N507" s="194" t="s">
        <v>42</v>
      </c>
      <c r="O507" s="71"/>
      <c r="P507" s="195">
        <f>O507*H507</f>
        <v>0</v>
      </c>
      <c r="Q507" s="195">
        <v>0</v>
      </c>
      <c r="R507" s="195">
        <f>Q507*H507</f>
        <v>0</v>
      </c>
      <c r="S507" s="195">
        <v>0</v>
      </c>
      <c r="T507" s="196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97" t="s">
        <v>220</v>
      </c>
      <c r="AT507" s="197" t="s">
        <v>139</v>
      </c>
      <c r="AU507" s="197" t="s">
        <v>87</v>
      </c>
      <c r="AY507" s="17" t="s">
        <v>138</v>
      </c>
      <c r="BE507" s="198">
        <f>IF(N507="základní",J507,0)</f>
        <v>0</v>
      </c>
      <c r="BF507" s="198">
        <f>IF(N507="snížená",J507,0)</f>
        <v>0</v>
      </c>
      <c r="BG507" s="198">
        <f>IF(N507="zákl. přenesená",J507,0)</f>
        <v>0</v>
      </c>
      <c r="BH507" s="198">
        <f>IF(N507="sníž. přenesená",J507,0)</f>
        <v>0</v>
      </c>
      <c r="BI507" s="198">
        <f>IF(N507="nulová",J507,0)</f>
        <v>0</v>
      </c>
      <c r="BJ507" s="17" t="s">
        <v>85</v>
      </c>
      <c r="BK507" s="198">
        <f>ROUND(I507*H507,2)</f>
        <v>0</v>
      </c>
      <c r="BL507" s="17" t="s">
        <v>220</v>
      </c>
      <c r="BM507" s="197" t="s">
        <v>1000</v>
      </c>
    </row>
    <row r="508" spans="1:65" s="12" customFormat="1" ht="22.9" customHeight="1">
      <c r="B508" s="171"/>
      <c r="C508" s="172"/>
      <c r="D508" s="173" t="s">
        <v>76</v>
      </c>
      <c r="E508" s="199" t="s">
        <v>1001</v>
      </c>
      <c r="F508" s="199" t="s">
        <v>1002</v>
      </c>
      <c r="G508" s="172"/>
      <c r="H508" s="172"/>
      <c r="I508" s="175"/>
      <c r="J508" s="200">
        <f>BK508</f>
        <v>0</v>
      </c>
      <c r="K508" s="172"/>
      <c r="L508" s="177"/>
      <c r="M508" s="178"/>
      <c r="N508" s="179"/>
      <c r="O508" s="179"/>
      <c r="P508" s="180">
        <f>SUM(P509:P527)</f>
        <v>0</v>
      </c>
      <c r="Q508" s="179"/>
      <c r="R508" s="180">
        <f>SUM(R509:R527)</f>
        <v>0</v>
      </c>
      <c r="S508" s="179"/>
      <c r="T508" s="181">
        <f>SUM(T509:T527)</f>
        <v>0.06</v>
      </c>
      <c r="AR508" s="182" t="s">
        <v>87</v>
      </c>
      <c r="AT508" s="183" t="s">
        <v>76</v>
      </c>
      <c r="AU508" s="183" t="s">
        <v>85</v>
      </c>
      <c r="AY508" s="182" t="s">
        <v>138</v>
      </c>
      <c r="BK508" s="184">
        <f>SUM(BK509:BK527)</f>
        <v>0</v>
      </c>
    </row>
    <row r="509" spans="1:65" s="2" customFormat="1" ht="66.75" customHeight="1">
      <c r="A509" s="34"/>
      <c r="B509" s="35"/>
      <c r="C509" s="185" t="s">
        <v>1003</v>
      </c>
      <c r="D509" s="185" t="s">
        <v>139</v>
      </c>
      <c r="E509" s="186" t="s">
        <v>1004</v>
      </c>
      <c r="F509" s="187" t="s">
        <v>1005</v>
      </c>
      <c r="G509" s="188" t="s">
        <v>157</v>
      </c>
      <c r="H509" s="189">
        <v>120</v>
      </c>
      <c r="I509" s="190"/>
      <c r="J509" s="191">
        <f>ROUND(I509*H509,2)</f>
        <v>0</v>
      </c>
      <c r="K509" s="192"/>
      <c r="L509" s="39"/>
      <c r="M509" s="193" t="s">
        <v>1</v>
      </c>
      <c r="N509" s="194" t="s">
        <v>42</v>
      </c>
      <c r="O509" s="71"/>
      <c r="P509" s="195">
        <f>O509*H509</f>
        <v>0</v>
      </c>
      <c r="Q509" s="195">
        <v>0</v>
      </c>
      <c r="R509" s="195">
        <f>Q509*H509</f>
        <v>0</v>
      </c>
      <c r="S509" s="195">
        <v>0</v>
      </c>
      <c r="T509" s="196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97" t="s">
        <v>483</v>
      </c>
      <c r="AT509" s="197" t="s">
        <v>139</v>
      </c>
      <c r="AU509" s="197" t="s">
        <v>87</v>
      </c>
      <c r="AY509" s="17" t="s">
        <v>138</v>
      </c>
      <c r="BE509" s="198">
        <f>IF(N509="základní",J509,0)</f>
        <v>0</v>
      </c>
      <c r="BF509" s="198">
        <f>IF(N509="snížená",J509,0)</f>
        <v>0</v>
      </c>
      <c r="BG509" s="198">
        <f>IF(N509="zákl. přenesená",J509,0)</f>
        <v>0</v>
      </c>
      <c r="BH509" s="198">
        <f>IF(N509="sníž. přenesená",J509,0)</f>
        <v>0</v>
      </c>
      <c r="BI509" s="198">
        <f>IF(N509="nulová",J509,0)</f>
        <v>0</v>
      </c>
      <c r="BJ509" s="17" t="s">
        <v>85</v>
      </c>
      <c r="BK509" s="198">
        <f>ROUND(I509*H509,2)</f>
        <v>0</v>
      </c>
      <c r="BL509" s="17" t="s">
        <v>483</v>
      </c>
      <c r="BM509" s="197" t="s">
        <v>1006</v>
      </c>
    </row>
    <row r="510" spans="1:65" s="2" customFormat="1" ht="58.5">
      <c r="A510" s="34"/>
      <c r="B510" s="35"/>
      <c r="C510" s="36"/>
      <c r="D510" s="203" t="s">
        <v>174</v>
      </c>
      <c r="E510" s="36"/>
      <c r="F510" s="213" t="s">
        <v>1007</v>
      </c>
      <c r="G510" s="36"/>
      <c r="H510" s="36"/>
      <c r="I510" s="214"/>
      <c r="J510" s="36"/>
      <c r="K510" s="36"/>
      <c r="L510" s="39"/>
      <c r="M510" s="215"/>
      <c r="N510" s="216"/>
      <c r="O510" s="71"/>
      <c r="P510" s="71"/>
      <c r="Q510" s="71"/>
      <c r="R510" s="71"/>
      <c r="S510" s="71"/>
      <c r="T510" s="72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7" t="s">
        <v>174</v>
      </c>
      <c r="AU510" s="17" t="s">
        <v>87</v>
      </c>
    </row>
    <row r="511" spans="1:65" s="2" customFormat="1" ht="33" customHeight="1">
      <c r="A511" s="34"/>
      <c r="B511" s="35"/>
      <c r="C511" s="185" t="s">
        <v>1008</v>
      </c>
      <c r="D511" s="185" t="s">
        <v>139</v>
      </c>
      <c r="E511" s="186" t="s">
        <v>1009</v>
      </c>
      <c r="F511" s="187" t="s">
        <v>1010</v>
      </c>
      <c r="G511" s="188" t="s">
        <v>142</v>
      </c>
      <c r="H511" s="189">
        <v>1</v>
      </c>
      <c r="I511" s="190"/>
      <c r="J511" s="191">
        <f>ROUND(I511*H511,2)</f>
        <v>0</v>
      </c>
      <c r="K511" s="192"/>
      <c r="L511" s="39"/>
      <c r="M511" s="193" t="s">
        <v>1</v>
      </c>
      <c r="N511" s="194" t="s">
        <v>42</v>
      </c>
      <c r="O511" s="71"/>
      <c r="P511" s="195">
        <f>O511*H511</f>
        <v>0</v>
      </c>
      <c r="Q511" s="195">
        <v>0</v>
      </c>
      <c r="R511" s="195">
        <f>Q511*H511</f>
        <v>0</v>
      </c>
      <c r="S511" s="195">
        <v>0</v>
      </c>
      <c r="T511" s="196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7" t="s">
        <v>143</v>
      </c>
      <c r="AT511" s="197" t="s">
        <v>139</v>
      </c>
      <c r="AU511" s="197" t="s">
        <v>87</v>
      </c>
      <c r="AY511" s="17" t="s">
        <v>138</v>
      </c>
      <c r="BE511" s="198">
        <f>IF(N511="základní",J511,0)</f>
        <v>0</v>
      </c>
      <c r="BF511" s="198">
        <f>IF(N511="snížená",J511,0)</f>
        <v>0</v>
      </c>
      <c r="BG511" s="198">
        <f>IF(N511="zákl. přenesená",J511,0)</f>
        <v>0</v>
      </c>
      <c r="BH511" s="198">
        <f>IF(N511="sníž. přenesená",J511,0)</f>
        <v>0</v>
      </c>
      <c r="BI511" s="198">
        <f>IF(N511="nulová",J511,0)</f>
        <v>0</v>
      </c>
      <c r="BJ511" s="17" t="s">
        <v>85</v>
      </c>
      <c r="BK511" s="198">
        <f>ROUND(I511*H511,2)</f>
        <v>0</v>
      </c>
      <c r="BL511" s="17" t="s">
        <v>143</v>
      </c>
      <c r="BM511" s="197" t="s">
        <v>1011</v>
      </c>
    </row>
    <row r="512" spans="1:65" s="2" customFormat="1" ht="21.75" customHeight="1">
      <c r="A512" s="34"/>
      <c r="B512" s="35"/>
      <c r="C512" s="185" t="s">
        <v>1012</v>
      </c>
      <c r="D512" s="185" t="s">
        <v>139</v>
      </c>
      <c r="E512" s="186" t="s">
        <v>1013</v>
      </c>
      <c r="F512" s="187" t="s">
        <v>1014</v>
      </c>
      <c r="G512" s="188" t="s">
        <v>142</v>
      </c>
      <c r="H512" s="189">
        <v>1</v>
      </c>
      <c r="I512" s="190"/>
      <c r="J512" s="191">
        <f>ROUND(I512*H512,2)</f>
        <v>0</v>
      </c>
      <c r="K512" s="192"/>
      <c r="L512" s="39"/>
      <c r="M512" s="193" t="s">
        <v>1</v>
      </c>
      <c r="N512" s="194" t="s">
        <v>42</v>
      </c>
      <c r="O512" s="71"/>
      <c r="P512" s="195">
        <f>O512*H512</f>
        <v>0</v>
      </c>
      <c r="Q512" s="195">
        <v>0</v>
      </c>
      <c r="R512" s="195">
        <f>Q512*H512</f>
        <v>0</v>
      </c>
      <c r="S512" s="195">
        <v>0</v>
      </c>
      <c r="T512" s="196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97" t="s">
        <v>483</v>
      </c>
      <c r="AT512" s="197" t="s">
        <v>139</v>
      </c>
      <c r="AU512" s="197" t="s">
        <v>87</v>
      </c>
      <c r="AY512" s="17" t="s">
        <v>138</v>
      </c>
      <c r="BE512" s="198">
        <f>IF(N512="základní",J512,0)</f>
        <v>0</v>
      </c>
      <c r="BF512" s="198">
        <f>IF(N512="snížená",J512,0)</f>
        <v>0</v>
      </c>
      <c r="BG512" s="198">
        <f>IF(N512="zákl. přenesená",J512,0)</f>
        <v>0</v>
      </c>
      <c r="BH512" s="198">
        <f>IF(N512="sníž. přenesená",J512,0)</f>
        <v>0</v>
      </c>
      <c r="BI512" s="198">
        <f>IF(N512="nulová",J512,0)</f>
        <v>0</v>
      </c>
      <c r="BJ512" s="17" t="s">
        <v>85</v>
      </c>
      <c r="BK512" s="198">
        <f>ROUND(I512*H512,2)</f>
        <v>0</v>
      </c>
      <c r="BL512" s="17" t="s">
        <v>483</v>
      </c>
      <c r="BM512" s="197" t="s">
        <v>1015</v>
      </c>
    </row>
    <row r="513" spans="1:65" s="2" customFormat="1" ht="66.75" customHeight="1">
      <c r="A513" s="34"/>
      <c r="B513" s="35"/>
      <c r="C513" s="185" t="s">
        <v>1016</v>
      </c>
      <c r="D513" s="185" t="s">
        <v>139</v>
      </c>
      <c r="E513" s="186" t="s">
        <v>1017</v>
      </c>
      <c r="F513" s="187" t="s">
        <v>1018</v>
      </c>
      <c r="G513" s="188" t="s">
        <v>157</v>
      </c>
      <c r="H513" s="189">
        <v>250</v>
      </c>
      <c r="I513" s="190"/>
      <c r="J513" s="191">
        <f>ROUND(I513*H513,2)</f>
        <v>0</v>
      </c>
      <c r="K513" s="192"/>
      <c r="L513" s="39"/>
      <c r="M513" s="193" t="s">
        <v>1</v>
      </c>
      <c r="N513" s="194" t="s">
        <v>42</v>
      </c>
      <c r="O513" s="71"/>
      <c r="P513" s="195">
        <f>O513*H513</f>
        <v>0</v>
      </c>
      <c r="Q513" s="195">
        <v>0</v>
      </c>
      <c r="R513" s="195">
        <f>Q513*H513</f>
        <v>0</v>
      </c>
      <c r="S513" s="195">
        <v>0</v>
      </c>
      <c r="T513" s="196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7" t="s">
        <v>483</v>
      </c>
      <c r="AT513" s="197" t="s">
        <v>139</v>
      </c>
      <c r="AU513" s="197" t="s">
        <v>87</v>
      </c>
      <c r="AY513" s="17" t="s">
        <v>138</v>
      </c>
      <c r="BE513" s="198">
        <f>IF(N513="základní",J513,0)</f>
        <v>0</v>
      </c>
      <c r="BF513" s="198">
        <f>IF(N513="snížená",J513,0)</f>
        <v>0</v>
      </c>
      <c r="BG513" s="198">
        <f>IF(N513="zákl. přenesená",J513,0)</f>
        <v>0</v>
      </c>
      <c r="BH513" s="198">
        <f>IF(N513="sníž. přenesená",J513,0)</f>
        <v>0</v>
      </c>
      <c r="BI513" s="198">
        <f>IF(N513="nulová",J513,0)</f>
        <v>0</v>
      </c>
      <c r="BJ513" s="17" t="s">
        <v>85</v>
      </c>
      <c r="BK513" s="198">
        <f>ROUND(I513*H513,2)</f>
        <v>0</v>
      </c>
      <c r="BL513" s="17" t="s">
        <v>483</v>
      </c>
      <c r="BM513" s="197" t="s">
        <v>1019</v>
      </c>
    </row>
    <row r="514" spans="1:65" s="2" customFormat="1" ht="68.25">
      <c r="A514" s="34"/>
      <c r="B514" s="35"/>
      <c r="C514" s="36"/>
      <c r="D514" s="203" t="s">
        <v>174</v>
      </c>
      <c r="E514" s="36"/>
      <c r="F514" s="213" t="s">
        <v>1020</v>
      </c>
      <c r="G514" s="36"/>
      <c r="H514" s="36"/>
      <c r="I514" s="214"/>
      <c r="J514" s="36"/>
      <c r="K514" s="36"/>
      <c r="L514" s="39"/>
      <c r="M514" s="215"/>
      <c r="N514" s="216"/>
      <c r="O514" s="71"/>
      <c r="P514" s="71"/>
      <c r="Q514" s="71"/>
      <c r="R514" s="71"/>
      <c r="S514" s="71"/>
      <c r="T514" s="72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7" t="s">
        <v>174</v>
      </c>
      <c r="AU514" s="17" t="s">
        <v>87</v>
      </c>
    </row>
    <row r="515" spans="1:65" s="2" customFormat="1" ht="16.5" customHeight="1">
      <c r="A515" s="34"/>
      <c r="B515" s="35"/>
      <c r="C515" s="185" t="s">
        <v>1021</v>
      </c>
      <c r="D515" s="185" t="s">
        <v>139</v>
      </c>
      <c r="E515" s="186" t="s">
        <v>1022</v>
      </c>
      <c r="F515" s="187" t="s">
        <v>1023</v>
      </c>
      <c r="G515" s="188" t="s">
        <v>262</v>
      </c>
      <c r="H515" s="189">
        <v>8</v>
      </c>
      <c r="I515" s="190"/>
      <c r="J515" s="191">
        <f>ROUND(I515*H515,2)</f>
        <v>0</v>
      </c>
      <c r="K515" s="192"/>
      <c r="L515" s="39"/>
      <c r="M515" s="193" t="s">
        <v>1</v>
      </c>
      <c r="N515" s="194" t="s">
        <v>42</v>
      </c>
      <c r="O515" s="71"/>
      <c r="P515" s="195">
        <f>O515*H515</f>
        <v>0</v>
      </c>
      <c r="Q515" s="195">
        <v>0</v>
      </c>
      <c r="R515" s="195">
        <f>Q515*H515</f>
        <v>0</v>
      </c>
      <c r="S515" s="195">
        <v>7.4999999999999997E-3</v>
      </c>
      <c r="T515" s="196">
        <f>S515*H515</f>
        <v>0.06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7" t="s">
        <v>220</v>
      </c>
      <c r="AT515" s="197" t="s">
        <v>139</v>
      </c>
      <c r="AU515" s="197" t="s">
        <v>87</v>
      </c>
      <c r="AY515" s="17" t="s">
        <v>138</v>
      </c>
      <c r="BE515" s="198">
        <f>IF(N515="základní",J515,0)</f>
        <v>0</v>
      </c>
      <c r="BF515" s="198">
        <f>IF(N515="snížená",J515,0)</f>
        <v>0</v>
      </c>
      <c r="BG515" s="198">
        <f>IF(N515="zákl. přenesená",J515,0)</f>
        <v>0</v>
      </c>
      <c r="BH515" s="198">
        <f>IF(N515="sníž. přenesená",J515,0)</f>
        <v>0</v>
      </c>
      <c r="BI515" s="198">
        <f>IF(N515="nulová",J515,0)</f>
        <v>0</v>
      </c>
      <c r="BJ515" s="17" t="s">
        <v>85</v>
      </c>
      <c r="BK515" s="198">
        <f>ROUND(I515*H515,2)</f>
        <v>0</v>
      </c>
      <c r="BL515" s="17" t="s">
        <v>220</v>
      </c>
      <c r="BM515" s="197" t="s">
        <v>1024</v>
      </c>
    </row>
    <row r="516" spans="1:65" s="2" customFormat="1" ht="21.75" customHeight="1">
      <c r="A516" s="34"/>
      <c r="B516" s="35"/>
      <c r="C516" s="185" t="s">
        <v>1025</v>
      </c>
      <c r="D516" s="185" t="s">
        <v>139</v>
      </c>
      <c r="E516" s="186" t="s">
        <v>1026</v>
      </c>
      <c r="F516" s="187" t="s">
        <v>1027</v>
      </c>
      <c r="G516" s="188" t="s">
        <v>891</v>
      </c>
      <c r="H516" s="189">
        <v>15</v>
      </c>
      <c r="I516" s="190"/>
      <c r="J516" s="191">
        <f>ROUND(I516*H516,2)</f>
        <v>0</v>
      </c>
      <c r="K516" s="192"/>
      <c r="L516" s="39"/>
      <c r="M516" s="193" t="s">
        <v>1</v>
      </c>
      <c r="N516" s="194" t="s">
        <v>42</v>
      </c>
      <c r="O516" s="71"/>
      <c r="P516" s="195">
        <f>O516*H516</f>
        <v>0</v>
      </c>
      <c r="Q516" s="195">
        <v>0</v>
      </c>
      <c r="R516" s="195">
        <f>Q516*H516</f>
        <v>0</v>
      </c>
      <c r="S516" s="195">
        <v>0</v>
      </c>
      <c r="T516" s="196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97" t="s">
        <v>220</v>
      </c>
      <c r="AT516" s="197" t="s">
        <v>139</v>
      </c>
      <c r="AU516" s="197" t="s">
        <v>87</v>
      </c>
      <c r="AY516" s="17" t="s">
        <v>138</v>
      </c>
      <c r="BE516" s="198">
        <f>IF(N516="základní",J516,0)</f>
        <v>0</v>
      </c>
      <c r="BF516" s="198">
        <f>IF(N516="snížená",J516,0)</f>
        <v>0</v>
      </c>
      <c r="BG516" s="198">
        <f>IF(N516="zákl. přenesená",J516,0)</f>
        <v>0</v>
      </c>
      <c r="BH516" s="198">
        <f>IF(N516="sníž. přenesená",J516,0)</f>
        <v>0</v>
      </c>
      <c r="BI516" s="198">
        <f>IF(N516="nulová",J516,0)</f>
        <v>0</v>
      </c>
      <c r="BJ516" s="17" t="s">
        <v>85</v>
      </c>
      <c r="BK516" s="198">
        <f>ROUND(I516*H516,2)</f>
        <v>0</v>
      </c>
      <c r="BL516" s="17" t="s">
        <v>220</v>
      </c>
      <c r="BM516" s="197" t="s">
        <v>1028</v>
      </c>
    </row>
    <row r="517" spans="1:65" s="13" customFormat="1" ht="11.25">
      <c r="B517" s="201"/>
      <c r="C517" s="202"/>
      <c r="D517" s="203" t="s">
        <v>152</v>
      </c>
      <c r="E517" s="204" t="s">
        <v>1</v>
      </c>
      <c r="F517" s="205" t="s">
        <v>1029</v>
      </c>
      <c r="G517" s="202"/>
      <c r="H517" s="206">
        <v>7</v>
      </c>
      <c r="I517" s="207"/>
      <c r="J517" s="202"/>
      <c r="K517" s="202"/>
      <c r="L517" s="208"/>
      <c r="M517" s="209"/>
      <c r="N517" s="210"/>
      <c r="O517" s="210"/>
      <c r="P517" s="210"/>
      <c r="Q517" s="210"/>
      <c r="R517" s="210"/>
      <c r="S517" s="210"/>
      <c r="T517" s="211"/>
      <c r="AT517" s="212" t="s">
        <v>152</v>
      </c>
      <c r="AU517" s="212" t="s">
        <v>87</v>
      </c>
      <c r="AV517" s="13" t="s">
        <v>87</v>
      </c>
      <c r="AW517" s="13" t="s">
        <v>34</v>
      </c>
      <c r="AX517" s="13" t="s">
        <v>77</v>
      </c>
      <c r="AY517" s="212" t="s">
        <v>138</v>
      </c>
    </row>
    <row r="518" spans="1:65" s="13" customFormat="1" ht="11.25">
      <c r="B518" s="201"/>
      <c r="C518" s="202"/>
      <c r="D518" s="203" t="s">
        <v>152</v>
      </c>
      <c r="E518" s="204" t="s">
        <v>1</v>
      </c>
      <c r="F518" s="205" t="s">
        <v>1030</v>
      </c>
      <c r="G518" s="202"/>
      <c r="H518" s="206">
        <v>3</v>
      </c>
      <c r="I518" s="207"/>
      <c r="J518" s="202"/>
      <c r="K518" s="202"/>
      <c r="L518" s="208"/>
      <c r="M518" s="209"/>
      <c r="N518" s="210"/>
      <c r="O518" s="210"/>
      <c r="P518" s="210"/>
      <c r="Q518" s="210"/>
      <c r="R518" s="210"/>
      <c r="S518" s="210"/>
      <c r="T518" s="211"/>
      <c r="AT518" s="212" t="s">
        <v>152</v>
      </c>
      <c r="AU518" s="212" t="s">
        <v>87</v>
      </c>
      <c r="AV518" s="13" t="s">
        <v>87</v>
      </c>
      <c r="AW518" s="13" t="s">
        <v>34</v>
      </c>
      <c r="AX518" s="13" t="s">
        <v>77</v>
      </c>
      <c r="AY518" s="212" t="s">
        <v>138</v>
      </c>
    </row>
    <row r="519" spans="1:65" s="13" customFormat="1" ht="11.25">
      <c r="B519" s="201"/>
      <c r="C519" s="202"/>
      <c r="D519" s="203" t="s">
        <v>152</v>
      </c>
      <c r="E519" s="204" t="s">
        <v>1</v>
      </c>
      <c r="F519" s="205" t="s">
        <v>1031</v>
      </c>
      <c r="G519" s="202"/>
      <c r="H519" s="206">
        <v>4</v>
      </c>
      <c r="I519" s="207"/>
      <c r="J519" s="202"/>
      <c r="K519" s="202"/>
      <c r="L519" s="208"/>
      <c r="M519" s="209"/>
      <c r="N519" s="210"/>
      <c r="O519" s="210"/>
      <c r="P519" s="210"/>
      <c r="Q519" s="210"/>
      <c r="R519" s="210"/>
      <c r="S519" s="210"/>
      <c r="T519" s="211"/>
      <c r="AT519" s="212" t="s">
        <v>152</v>
      </c>
      <c r="AU519" s="212" t="s">
        <v>87</v>
      </c>
      <c r="AV519" s="13" t="s">
        <v>87</v>
      </c>
      <c r="AW519" s="13" t="s">
        <v>34</v>
      </c>
      <c r="AX519" s="13" t="s">
        <v>77</v>
      </c>
      <c r="AY519" s="212" t="s">
        <v>138</v>
      </c>
    </row>
    <row r="520" spans="1:65" s="13" customFormat="1" ht="11.25">
      <c r="B520" s="201"/>
      <c r="C520" s="202"/>
      <c r="D520" s="203" t="s">
        <v>152</v>
      </c>
      <c r="E520" s="204" t="s">
        <v>1</v>
      </c>
      <c r="F520" s="205" t="s">
        <v>1032</v>
      </c>
      <c r="G520" s="202"/>
      <c r="H520" s="206">
        <v>1</v>
      </c>
      <c r="I520" s="207"/>
      <c r="J520" s="202"/>
      <c r="K520" s="202"/>
      <c r="L520" s="208"/>
      <c r="M520" s="209"/>
      <c r="N520" s="210"/>
      <c r="O520" s="210"/>
      <c r="P520" s="210"/>
      <c r="Q520" s="210"/>
      <c r="R520" s="210"/>
      <c r="S520" s="210"/>
      <c r="T520" s="211"/>
      <c r="AT520" s="212" t="s">
        <v>152</v>
      </c>
      <c r="AU520" s="212" t="s">
        <v>87</v>
      </c>
      <c r="AV520" s="13" t="s">
        <v>87</v>
      </c>
      <c r="AW520" s="13" t="s">
        <v>34</v>
      </c>
      <c r="AX520" s="13" t="s">
        <v>77</v>
      </c>
      <c r="AY520" s="212" t="s">
        <v>138</v>
      </c>
    </row>
    <row r="521" spans="1:65" s="14" customFormat="1" ht="11.25">
      <c r="B521" s="228"/>
      <c r="C521" s="229"/>
      <c r="D521" s="203" t="s">
        <v>152</v>
      </c>
      <c r="E521" s="230" t="s">
        <v>1</v>
      </c>
      <c r="F521" s="231" t="s">
        <v>232</v>
      </c>
      <c r="G521" s="229"/>
      <c r="H521" s="232">
        <v>15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152</v>
      </c>
      <c r="AU521" s="238" t="s">
        <v>87</v>
      </c>
      <c r="AV521" s="14" t="s">
        <v>143</v>
      </c>
      <c r="AW521" s="14" t="s">
        <v>34</v>
      </c>
      <c r="AX521" s="14" t="s">
        <v>85</v>
      </c>
      <c r="AY521" s="238" t="s">
        <v>138</v>
      </c>
    </row>
    <row r="522" spans="1:65" s="2" customFormat="1" ht="21.75" customHeight="1">
      <c r="A522" s="34"/>
      <c r="B522" s="35"/>
      <c r="C522" s="217" t="s">
        <v>1033</v>
      </c>
      <c r="D522" s="217" t="s">
        <v>215</v>
      </c>
      <c r="E522" s="218" t="s">
        <v>1034</v>
      </c>
      <c r="F522" s="219" t="s">
        <v>1035</v>
      </c>
      <c r="G522" s="220" t="s">
        <v>891</v>
      </c>
      <c r="H522" s="221">
        <v>14</v>
      </c>
      <c r="I522" s="222"/>
      <c r="J522" s="223">
        <f>ROUND(I522*H522,2)</f>
        <v>0</v>
      </c>
      <c r="K522" s="224"/>
      <c r="L522" s="225"/>
      <c r="M522" s="226" t="s">
        <v>1</v>
      </c>
      <c r="N522" s="227" t="s">
        <v>42</v>
      </c>
      <c r="O522" s="71"/>
      <c r="P522" s="195">
        <f>O522*H522</f>
        <v>0</v>
      </c>
      <c r="Q522" s="195">
        <v>0</v>
      </c>
      <c r="R522" s="195">
        <f>Q522*H522</f>
        <v>0</v>
      </c>
      <c r="S522" s="195">
        <v>0</v>
      </c>
      <c r="T522" s="196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97" t="s">
        <v>303</v>
      </c>
      <c r="AT522" s="197" t="s">
        <v>215</v>
      </c>
      <c r="AU522" s="197" t="s">
        <v>87</v>
      </c>
      <c r="AY522" s="17" t="s">
        <v>138</v>
      </c>
      <c r="BE522" s="198">
        <f>IF(N522="základní",J522,0)</f>
        <v>0</v>
      </c>
      <c r="BF522" s="198">
        <f>IF(N522="snížená",J522,0)</f>
        <v>0</v>
      </c>
      <c r="BG522" s="198">
        <f>IF(N522="zákl. přenesená",J522,0)</f>
        <v>0</v>
      </c>
      <c r="BH522" s="198">
        <f>IF(N522="sníž. přenesená",J522,0)</f>
        <v>0</v>
      </c>
      <c r="BI522" s="198">
        <f>IF(N522="nulová",J522,0)</f>
        <v>0</v>
      </c>
      <c r="BJ522" s="17" t="s">
        <v>85</v>
      </c>
      <c r="BK522" s="198">
        <f>ROUND(I522*H522,2)</f>
        <v>0</v>
      </c>
      <c r="BL522" s="17" t="s">
        <v>220</v>
      </c>
      <c r="BM522" s="197" t="s">
        <v>1036</v>
      </c>
    </row>
    <row r="523" spans="1:65" s="2" customFormat="1" ht="39">
      <c r="A523" s="34"/>
      <c r="B523" s="35"/>
      <c r="C523" s="36"/>
      <c r="D523" s="203" t="s">
        <v>174</v>
      </c>
      <c r="E523" s="36"/>
      <c r="F523" s="213" t="s">
        <v>1037</v>
      </c>
      <c r="G523" s="36"/>
      <c r="H523" s="36"/>
      <c r="I523" s="214"/>
      <c r="J523" s="36"/>
      <c r="K523" s="36"/>
      <c r="L523" s="39"/>
      <c r="M523" s="215"/>
      <c r="N523" s="216"/>
      <c r="O523" s="71"/>
      <c r="P523" s="71"/>
      <c r="Q523" s="71"/>
      <c r="R523" s="71"/>
      <c r="S523" s="71"/>
      <c r="T523" s="72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7" t="s">
        <v>174</v>
      </c>
      <c r="AU523" s="17" t="s">
        <v>87</v>
      </c>
    </row>
    <row r="524" spans="1:65" s="2" customFormat="1" ht="21.75" customHeight="1">
      <c r="A524" s="34"/>
      <c r="B524" s="35"/>
      <c r="C524" s="217" t="s">
        <v>1038</v>
      </c>
      <c r="D524" s="217" t="s">
        <v>215</v>
      </c>
      <c r="E524" s="218" t="s">
        <v>1039</v>
      </c>
      <c r="F524" s="219" t="s">
        <v>1040</v>
      </c>
      <c r="G524" s="220" t="s">
        <v>891</v>
      </c>
      <c r="H524" s="221">
        <v>14</v>
      </c>
      <c r="I524" s="222"/>
      <c r="J524" s="223">
        <f>ROUND(I524*H524,2)</f>
        <v>0</v>
      </c>
      <c r="K524" s="224"/>
      <c r="L524" s="225"/>
      <c r="M524" s="226" t="s">
        <v>1</v>
      </c>
      <c r="N524" s="227" t="s">
        <v>42</v>
      </c>
      <c r="O524" s="71"/>
      <c r="P524" s="195">
        <f>O524*H524</f>
        <v>0</v>
      </c>
      <c r="Q524" s="195">
        <v>0</v>
      </c>
      <c r="R524" s="195">
        <f>Q524*H524</f>
        <v>0</v>
      </c>
      <c r="S524" s="195">
        <v>0</v>
      </c>
      <c r="T524" s="196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97" t="s">
        <v>303</v>
      </c>
      <c r="AT524" s="197" t="s">
        <v>215</v>
      </c>
      <c r="AU524" s="197" t="s">
        <v>87</v>
      </c>
      <c r="AY524" s="17" t="s">
        <v>138</v>
      </c>
      <c r="BE524" s="198">
        <f>IF(N524="základní",J524,0)</f>
        <v>0</v>
      </c>
      <c r="BF524" s="198">
        <f>IF(N524="snížená",J524,0)</f>
        <v>0</v>
      </c>
      <c r="BG524" s="198">
        <f>IF(N524="zákl. přenesená",J524,0)</f>
        <v>0</v>
      </c>
      <c r="BH524" s="198">
        <f>IF(N524="sníž. přenesená",J524,0)</f>
        <v>0</v>
      </c>
      <c r="BI524" s="198">
        <f>IF(N524="nulová",J524,0)</f>
        <v>0</v>
      </c>
      <c r="BJ524" s="17" t="s">
        <v>85</v>
      </c>
      <c r="BK524" s="198">
        <f>ROUND(I524*H524,2)</f>
        <v>0</v>
      </c>
      <c r="BL524" s="17" t="s">
        <v>220</v>
      </c>
      <c r="BM524" s="197" t="s">
        <v>1041</v>
      </c>
    </row>
    <row r="525" spans="1:65" s="2" customFormat="1" ht="21.75" customHeight="1">
      <c r="A525" s="34"/>
      <c r="B525" s="35"/>
      <c r="C525" s="217" t="s">
        <v>1042</v>
      </c>
      <c r="D525" s="217" t="s">
        <v>215</v>
      </c>
      <c r="E525" s="218" t="s">
        <v>1043</v>
      </c>
      <c r="F525" s="219" t="s">
        <v>1044</v>
      </c>
      <c r="G525" s="220" t="s">
        <v>891</v>
      </c>
      <c r="H525" s="221">
        <v>1</v>
      </c>
      <c r="I525" s="222"/>
      <c r="J525" s="223">
        <f>ROUND(I525*H525,2)</f>
        <v>0</v>
      </c>
      <c r="K525" s="224"/>
      <c r="L525" s="225"/>
      <c r="M525" s="226" t="s">
        <v>1</v>
      </c>
      <c r="N525" s="227" t="s">
        <v>42</v>
      </c>
      <c r="O525" s="71"/>
      <c r="P525" s="195">
        <f>O525*H525</f>
        <v>0</v>
      </c>
      <c r="Q525" s="195">
        <v>0</v>
      </c>
      <c r="R525" s="195">
        <f>Q525*H525</f>
        <v>0</v>
      </c>
      <c r="S525" s="195">
        <v>0</v>
      </c>
      <c r="T525" s="196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7" t="s">
        <v>303</v>
      </c>
      <c r="AT525" s="197" t="s">
        <v>215</v>
      </c>
      <c r="AU525" s="197" t="s">
        <v>87</v>
      </c>
      <c r="AY525" s="17" t="s">
        <v>138</v>
      </c>
      <c r="BE525" s="198">
        <f>IF(N525="základní",J525,0)</f>
        <v>0</v>
      </c>
      <c r="BF525" s="198">
        <f>IF(N525="snížená",J525,0)</f>
        <v>0</v>
      </c>
      <c r="BG525" s="198">
        <f>IF(N525="zákl. přenesená",J525,0)</f>
        <v>0</v>
      </c>
      <c r="BH525" s="198">
        <f>IF(N525="sníž. přenesená",J525,0)</f>
        <v>0</v>
      </c>
      <c r="BI525" s="198">
        <f>IF(N525="nulová",J525,0)</f>
        <v>0</v>
      </c>
      <c r="BJ525" s="17" t="s">
        <v>85</v>
      </c>
      <c r="BK525" s="198">
        <f>ROUND(I525*H525,2)</f>
        <v>0</v>
      </c>
      <c r="BL525" s="17" t="s">
        <v>220</v>
      </c>
      <c r="BM525" s="197" t="s">
        <v>1045</v>
      </c>
    </row>
    <row r="526" spans="1:65" s="2" customFormat="1" ht="39">
      <c r="A526" s="34"/>
      <c r="B526" s="35"/>
      <c r="C526" s="36"/>
      <c r="D526" s="203" t="s">
        <v>174</v>
      </c>
      <c r="E526" s="36"/>
      <c r="F526" s="213" t="s">
        <v>1037</v>
      </c>
      <c r="G526" s="36"/>
      <c r="H526" s="36"/>
      <c r="I526" s="214"/>
      <c r="J526" s="36"/>
      <c r="K526" s="36"/>
      <c r="L526" s="39"/>
      <c r="M526" s="215"/>
      <c r="N526" s="216"/>
      <c r="O526" s="71"/>
      <c r="P526" s="71"/>
      <c r="Q526" s="71"/>
      <c r="R526" s="71"/>
      <c r="S526" s="71"/>
      <c r="T526" s="72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7" t="s">
        <v>174</v>
      </c>
      <c r="AU526" s="17" t="s">
        <v>87</v>
      </c>
    </row>
    <row r="527" spans="1:65" s="2" customFormat="1" ht="21.75" customHeight="1">
      <c r="A527" s="34"/>
      <c r="B527" s="35"/>
      <c r="C527" s="185" t="s">
        <v>1046</v>
      </c>
      <c r="D527" s="185" t="s">
        <v>139</v>
      </c>
      <c r="E527" s="186" t="s">
        <v>902</v>
      </c>
      <c r="F527" s="187" t="s">
        <v>903</v>
      </c>
      <c r="G527" s="188" t="s">
        <v>884</v>
      </c>
      <c r="H527" s="250"/>
      <c r="I527" s="190"/>
      <c r="J527" s="191">
        <f>ROUND(I527*H527,2)</f>
        <v>0</v>
      </c>
      <c r="K527" s="192"/>
      <c r="L527" s="39"/>
      <c r="M527" s="193" t="s">
        <v>1</v>
      </c>
      <c r="N527" s="194" t="s">
        <v>42</v>
      </c>
      <c r="O527" s="71"/>
      <c r="P527" s="195">
        <f>O527*H527</f>
        <v>0</v>
      </c>
      <c r="Q527" s="195">
        <v>0</v>
      </c>
      <c r="R527" s="195">
        <f>Q527*H527</f>
        <v>0</v>
      </c>
      <c r="S527" s="195">
        <v>0</v>
      </c>
      <c r="T527" s="196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7" t="s">
        <v>220</v>
      </c>
      <c r="AT527" s="197" t="s">
        <v>139</v>
      </c>
      <c r="AU527" s="197" t="s">
        <v>87</v>
      </c>
      <c r="AY527" s="17" t="s">
        <v>138</v>
      </c>
      <c r="BE527" s="198">
        <f>IF(N527="základní",J527,0)</f>
        <v>0</v>
      </c>
      <c r="BF527" s="198">
        <f>IF(N527="snížená",J527,0)</f>
        <v>0</v>
      </c>
      <c r="BG527" s="198">
        <f>IF(N527="zákl. přenesená",J527,0)</f>
        <v>0</v>
      </c>
      <c r="BH527" s="198">
        <f>IF(N527="sníž. přenesená",J527,0)</f>
        <v>0</v>
      </c>
      <c r="BI527" s="198">
        <f>IF(N527="nulová",J527,0)</f>
        <v>0</v>
      </c>
      <c r="BJ527" s="17" t="s">
        <v>85</v>
      </c>
      <c r="BK527" s="198">
        <f>ROUND(I527*H527,2)</f>
        <v>0</v>
      </c>
      <c r="BL527" s="17" t="s">
        <v>220</v>
      </c>
      <c r="BM527" s="197" t="s">
        <v>1047</v>
      </c>
    </row>
    <row r="528" spans="1:65" s="12" customFormat="1" ht="22.9" customHeight="1">
      <c r="B528" s="171"/>
      <c r="C528" s="172"/>
      <c r="D528" s="173" t="s">
        <v>76</v>
      </c>
      <c r="E528" s="199" t="s">
        <v>1048</v>
      </c>
      <c r="F528" s="199" t="s">
        <v>1049</v>
      </c>
      <c r="G528" s="172"/>
      <c r="H528" s="172"/>
      <c r="I528" s="175"/>
      <c r="J528" s="200">
        <f>BK528</f>
        <v>0</v>
      </c>
      <c r="K528" s="172"/>
      <c r="L528" s="177"/>
      <c r="M528" s="178"/>
      <c r="N528" s="179"/>
      <c r="O528" s="179"/>
      <c r="P528" s="180">
        <f>SUM(P529:P549)</f>
        <v>0</v>
      </c>
      <c r="Q528" s="179"/>
      <c r="R528" s="180">
        <f>SUM(R529:R549)</f>
        <v>1.6740379999999999</v>
      </c>
      <c r="S528" s="179"/>
      <c r="T528" s="181">
        <f>SUM(T529:T549)</f>
        <v>0.6940630000000001</v>
      </c>
      <c r="AR528" s="182" t="s">
        <v>87</v>
      </c>
      <c r="AT528" s="183" t="s">
        <v>76</v>
      </c>
      <c r="AU528" s="183" t="s">
        <v>85</v>
      </c>
      <c r="AY528" s="182" t="s">
        <v>138</v>
      </c>
      <c r="BK528" s="184">
        <f>SUM(BK529:BK549)</f>
        <v>0</v>
      </c>
    </row>
    <row r="529" spans="1:65" s="2" customFormat="1" ht="16.5" customHeight="1">
      <c r="A529" s="34"/>
      <c r="B529" s="35"/>
      <c r="C529" s="185" t="s">
        <v>1050</v>
      </c>
      <c r="D529" s="185" t="s">
        <v>139</v>
      </c>
      <c r="E529" s="186" t="s">
        <v>1051</v>
      </c>
      <c r="F529" s="187" t="s">
        <v>1052</v>
      </c>
      <c r="G529" s="188" t="s">
        <v>162</v>
      </c>
      <c r="H529" s="189">
        <v>9</v>
      </c>
      <c r="I529" s="190"/>
      <c r="J529" s="191">
        <f>ROUND(I529*H529,2)</f>
        <v>0</v>
      </c>
      <c r="K529" s="192"/>
      <c r="L529" s="39"/>
      <c r="M529" s="193" t="s">
        <v>1</v>
      </c>
      <c r="N529" s="194" t="s">
        <v>42</v>
      </c>
      <c r="O529" s="71"/>
      <c r="P529" s="195">
        <f>O529*H529</f>
        <v>0</v>
      </c>
      <c r="Q529" s="195">
        <v>0</v>
      </c>
      <c r="R529" s="195">
        <f>Q529*H529</f>
        <v>0</v>
      </c>
      <c r="S529" s="195">
        <v>5.94E-3</v>
      </c>
      <c r="T529" s="196">
        <f>S529*H529</f>
        <v>5.3460000000000001E-2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97" t="s">
        <v>220</v>
      </c>
      <c r="AT529" s="197" t="s">
        <v>139</v>
      </c>
      <c r="AU529" s="197" t="s">
        <v>87</v>
      </c>
      <c r="AY529" s="17" t="s">
        <v>138</v>
      </c>
      <c r="BE529" s="198">
        <f>IF(N529="základní",J529,0)</f>
        <v>0</v>
      </c>
      <c r="BF529" s="198">
        <f>IF(N529="snížená",J529,0)</f>
        <v>0</v>
      </c>
      <c r="BG529" s="198">
        <f>IF(N529="zákl. přenesená",J529,0)</f>
        <v>0</v>
      </c>
      <c r="BH529" s="198">
        <f>IF(N529="sníž. přenesená",J529,0)</f>
        <v>0</v>
      </c>
      <c r="BI529" s="198">
        <f>IF(N529="nulová",J529,0)</f>
        <v>0</v>
      </c>
      <c r="BJ529" s="17" t="s">
        <v>85</v>
      </c>
      <c r="BK529" s="198">
        <f>ROUND(I529*H529,2)</f>
        <v>0</v>
      </c>
      <c r="BL529" s="17" t="s">
        <v>220</v>
      </c>
      <c r="BM529" s="197" t="s">
        <v>1053</v>
      </c>
    </row>
    <row r="530" spans="1:65" s="13" customFormat="1" ht="11.25">
      <c r="B530" s="201"/>
      <c r="C530" s="202"/>
      <c r="D530" s="203" t="s">
        <v>152</v>
      </c>
      <c r="E530" s="204" t="s">
        <v>1</v>
      </c>
      <c r="F530" s="205" t="s">
        <v>1054</v>
      </c>
      <c r="G530" s="202"/>
      <c r="H530" s="206">
        <v>9</v>
      </c>
      <c r="I530" s="207"/>
      <c r="J530" s="202"/>
      <c r="K530" s="202"/>
      <c r="L530" s="208"/>
      <c r="M530" s="209"/>
      <c r="N530" s="210"/>
      <c r="O530" s="210"/>
      <c r="P530" s="210"/>
      <c r="Q530" s="210"/>
      <c r="R530" s="210"/>
      <c r="S530" s="210"/>
      <c r="T530" s="211"/>
      <c r="AT530" s="212" t="s">
        <v>152</v>
      </c>
      <c r="AU530" s="212" t="s">
        <v>87</v>
      </c>
      <c r="AV530" s="13" t="s">
        <v>87</v>
      </c>
      <c r="AW530" s="13" t="s">
        <v>34</v>
      </c>
      <c r="AX530" s="13" t="s">
        <v>85</v>
      </c>
      <c r="AY530" s="212" t="s">
        <v>138</v>
      </c>
    </row>
    <row r="531" spans="1:65" s="2" customFormat="1" ht="21.75" customHeight="1">
      <c r="A531" s="34"/>
      <c r="B531" s="35"/>
      <c r="C531" s="185" t="s">
        <v>1055</v>
      </c>
      <c r="D531" s="185" t="s">
        <v>139</v>
      </c>
      <c r="E531" s="186" t="s">
        <v>1056</v>
      </c>
      <c r="F531" s="187" t="s">
        <v>1057</v>
      </c>
      <c r="G531" s="188" t="s">
        <v>162</v>
      </c>
      <c r="H531" s="189">
        <v>9</v>
      </c>
      <c r="I531" s="190"/>
      <c r="J531" s="191">
        <f>ROUND(I531*H531,2)</f>
        <v>0</v>
      </c>
      <c r="K531" s="192"/>
      <c r="L531" s="39"/>
      <c r="M531" s="193" t="s">
        <v>1</v>
      </c>
      <c r="N531" s="194" t="s">
        <v>42</v>
      </c>
      <c r="O531" s="71"/>
      <c r="P531" s="195">
        <f>O531*H531</f>
        <v>0</v>
      </c>
      <c r="Q531" s="195">
        <v>6.6E-3</v>
      </c>
      <c r="R531" s="195">
        <f>Q531*H531</f>
        <v>5.9400000000000001E-2</v>
      </c>
      <c r="S531" s="195">
        <v>0</v>
      </c>
      <c r="T531" s="196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7" t="s">
        <v>220</v>
      </c>
      <c r="AT531" s="197" t="s">
        <v>139</v>
      </c>
      <c r="AU531" s="197" t="s">
        <v>87</v>
      </c>
      <c r="AY531" s="17" t="s">
        <v>138</v>
      </c>
      <c r="BE531" s="198">
        <f>IF(N531="základní",J531,0)</f>
        <v>0</v>
      </c>
      <c r="BF531" s="198">
        <f>IF(N531="snížená",J531,0)</f>
        <v>0</v>
      </c>
      <c r="BG531" s="198">
        <f>IF(N531="zákl. přenesená",J531,0)</f>
        <v>0</v>
      </c>
      <c r="BH531" s="198">
        <f>IF(N531="sníž. přenesená",J531,0)</f>
        <v>0</v>
      </c>
      <c r="BI531" s="198">
        <f>IF(N531="nulová",J531,0)</f>
        <v>0</v>
      </c>
      <c r="BJ531" s="17" t="s">
        <v>85</v>
      </c>
      <c r="BK531" s="198">
        <f>ROUND(I531*H531,2)</f>
        <v>0</v>
      </c>
      <c r="BL531" s="17" t="s">
        <v>220</v>
      </c>
      <c r="BM531" s="197" t="s">
        <v>1058</v>
      </c>
    </row>
    <row r="532" spans="1:65" s="2" customFormat="1" ht="19.5">
      <c r="A532" s="34"/>
      <c r="B532" s="35"/>
      <c r="C532" s="36"/>
      <c r="D532" s="203" t="s">
        <v>174</v>
      </c>
      <c r="E532" s="36"/>
      <c r="F532" s="213" t="s">
        <v>1059</v>
      </c>
      <c r="G532" s="36"/>
      <c r="H532" s="36"/>
      <c r="I532" s="214"/>
      <c r="J532" s="36"/>
      <c r="K532" s="36"/>
      <c r="L532" s="39"/>
      <c r="M532" s="215"/>
      <c r="N532" s="216"/>
      <c r="O532" s="71"/>
      <c r="P532" s="71"/>
      <c r="Q532" s="71"/>
      <c r="R532" s="71"/>
      <c r="S532" s="71"/>
      <c r="T532" s="72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7" t="s">
        <v>174</v>
      </c>
      <c r="AU532" s="17" t="s">
        <v>87</v>
      </c>
    </row>
    <row r="533" spans="1:65" s="2" customFormat="1" ht="33" customHeight="1">
      <c r="A533" s="34"/>
      <c r="B533" s="35"/>
      <c r="C533" s="185" t="s">
        <v>1060</v>
      </c>
      <c r="D533" s="185" t="s">
        <v>139</v>
      </c>
      <c r="E533" s="186" t="s">
        <v>1061</v>
      </c>
      <c r="F533" s="187" t="s">
        <v>1062</v>
      </c>
      <c r="G533" s="188" t="s">
        <v>162</v>
      </c>
      <c r="H533" s="189">
        <v>9</v>
      </c>
      <c r="I533" s="190"/>
      <c r="J533" s="191">
        <f>ROUND(I533*H533,2)</f>
        <v>0</v>
      </c>
      <c r="K533" s="192"/>
      <c r="L533" s="39"/>
      <c r="M533" s="193" t="s">
        <v>1</v>
      </c>
      <c r="N533" s="194" t="s">
        <v>42</v>
      </c>
      <c r="O533" s="71"/>
      <c r="P533" s="195">
        <f>O533*H533</f>
        <v>0</v>
      </c>
      <c r="Q533" s="195">
        <v>3.5E-4</v>
      </c>
      <c r="R533" s="195">
        <f>Q533*H533</f>
        <v>3.15E-3</v>
      </c>
      <c r="S533" s="195">
        <v>0</v>
      </c>
      <c r="T533" s="196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7" t="s">
        <v>220</v>
      </c>
      <c r="AT533" s="197" t="s">
        <v>139</v>
      </c>
      <c r="AU533" s="197" t="s">
        <v>87</v>
      </c>
      <c r="AY533" s="17" t="s">
        <v>138</v>
      </c>
      <c r="BE533" s="198">
        <f>IF(N533="základní",J533,0)</f>
        <v>0</v>
      </c>
      <c r="BF533" s="198">
        <f>IF(N533="snížená",J533,0)</f>
        <v>0</v>
      </c>
      <c r="BG533" s="198">
        <f>IF(N533="zákl. přenesená",J533,0)</f>
        <v>0</v>
      </c>
      <c r="BH533" s="198">
        <f>IF(N533="sníž. přenesená",J533,0)</f>
        <v>0</v>
      </c>
      <c r="BI533" s="198">
        <f>IF(N533="nulová",J533,0)</f>
        <v>0</v>
      </c>
      <c r="BJ533" s="17" t="s">
        <v>85</v>
      </c>
      <c r="BK533" s="198">
        <f>ROUND(I533*H533,2)</f>
        <v>0</v>
      </c>
      <c r="BL533" s="17" t="s">
        <v>220</v>
      </c>
      <c r="BM533" s="197" t="s">
        <v>1063</v>
      </c>
    </row>
    <row r="534" spans="1:65" s="2" customFormat="1" ht="21.75" customHeight="1">
      <c r="A534" s="34"/>
      <c r="B534" s="35"/>
      <c r="C534" s="185" t="s">
        <v>1064</v>
      </c>
      <c r="D534" s="185" t="s">
        <v>139</v>
      </c>
      <c r="E534" s="186" t="s">
        <v>1065</v>
      </c>
      <c r="F534" s="187" t="s">
        <v>1066</v>
      </c>
      <c r="G534" s="188" t="s">
        <v>157</v>
      </c>
      <c r="H534" s="189">
        <v>144</v>
      </c>
      <c r="I534" s="190"/>
      <c r="J534" s="191">
        <f>ROUND(I534*H534,2)</f>
        <v>0</v>
      </c>
      <c r="K534" s="192"/>
      <c r="L534" s="39"/>
      <c r="M534" s="193" t="s">
        <v>1</v>
      </c>
      <c r="N534" s="194" t="s">
        <v>42</v>
      </c>
      <c r="O534" s="71"/>
      <c r="P534" s="195">
        <f>O534*H534</f>
        <v>0</v>
      </c>
      <c r="Q534" s="195">
        <v>0</v>
      </c>
      <c r="R534" s="195">
        <f>Q534*H534</f>
        <v>0</v>
      </c>
      <c r="S534" s="195">
        <v>1.91E-3</v>
      </c>
      <c r="T534" s="196">
        <f>S534*H534</f>
        <v>0.27504000000000001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7" t="s">
        <v>220</v>
      </c>
      <c r="AT534" s="197" t="s">
        <v>139</v>
      </c>
      <c r="AU534" s="197" t="s">
        <v>87</v>
      </c>
      <c r="AY534" s="17" t="s">
        <v>138</v>
      </c>
      <c r="BE534" s="198">
        <f>IF(N534="základní",J534,0)</f>
        <v>0</v>
      </c>
      <c r="BF534" s="198">
        <f>IF(N534="snížená",J534,0)</f>
        <v>0</v>
      </c>
      <c r="BG534" s="198">
        <f>IF(N534="zákl. přenesená",J534,0)</f>
        <v>0</v>
      </c>
      <c r="BH534" s="198">
        <f>IF(N534="sníž. přenesená",J534,0)</f>
        <v>0</v>
      </c>
      <c r="BI534" s="198">
        <f>IF(N534="nulová",J534,0)</f>
        <v>0</v>
      </c>
      <c r="BJ534" s="17" t="s">
        <v>85</v>
      </c>
      <c r="BK534" s="198">
        <f>ROUND(I534*H534,2)</f>
        <v>0</v>
      </c>
      <c r="BL534" s="17" t="s">
        <v>220</v>
      </c>
      <c r="BM534" s="197" t="s">
        <v>1067</v>
      </c>
    </row>
    <row r="535" spans="1:65" s="13" customFormat="1" ht="11.25">
      <c r="B535" s="201"/>
      <c r="C535" s="202"/>
      <c r="D535" s="203" t="s">
        <v>152</v>
      </c>
      <c r="E535" s="204" t="s">
        <v>1</v>
      </c>
      <c r="F535" s="205" t="s">
        <v>1068</v>
      </c>
      <c r="G535" s="202"/>
      <c r="H535" s="206">
        <v>144</v>
      </c>
      <c r="I535" s="207"/>
      <c r="J535" s="202"/>
      <c r="K535" s="202"/>
      <c r="L535" s="208"/>
      <c r="M535" s="209"/>
      <c r="N535" s="210"/>
      <c r="O535" s="210"/>
      <c r="P535" s="210"/>
      <c r="Q535" s="210"/>
      <c r="R535" s="210"/>
      <c r="S535" s="210"/>
      <c r="T535" s="211"/>
      <c r="AT535" s="212" t="s">
        <v>152</v>
      </c>
      <c r="AU535" s="212" t="s">
        <v>87</v>
      </c>
      <c r="AV535" s="13" t="s">
        <v>87</v>
      </c>
      <c r="AW535" s="13" t="s">
        <v>34</v>
      </c>
      <c r="AX535" s="13" t="s">
        <v>85</v>
      </c>
      <c r="AY535" s="212" t="s">
        <v>138</v>
      </c>
    </row>
    <row r="536" spans="1:65" s="2" customFormat="1" ht="33" customHeight="1">
      <c r="A536" s="34"/>
      <c r="B536" s="35"/>
      <c r="C536" s="185" t="s">
        <v>1069</v>
      </c>
      <c r="D536" s="185" t="s">
        <v>139</v>
      </c>
      <c r="E536" s="186" t="s">
        <v>1070</v>
      </c>
      <c r="F536" s="187" t="s">
        <v>1071</v>
      </c>
      <c r="G536" s="188" t="s">
        <v>157</v>
      </c>
      <c r="H536" s="189">
        <v>144</v>
      </c>
      <c r="I536" s="190"/>
      <c r="J536" s="191">
        <f>ROUND(I536*H536,2)</f>
        <v>0</v>
      </c>
      <c r="K536" s="192"/>
      <c r="L536" s="39"/>
      <c r="M536" s="193" t="s">
        <v>1</v>
      </c>
      <c r="N536" s="194" t="s">
        <v>42</v>
      </c>
      <c r="O536" s="71"/>
      <c r="P536" s="195">
        <f>O536*H536</f>
        <v>0</v>
      </c>
      <c r="Q536" s="195">
        <v>5.8399999999999997E-3</v>
      </c>
      <c r="R536" s="195">
        <f>Q536*H536</f>
        <v>0.84095999999999993</v>
      </c>
      <c r="S536" s="195">
        <v>0</v>
      </c>
      <c r="T536" s="196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97" t="s">
        <v>220</v>
      </c>
      <c r="AT536" s="197" t="s">
        <v>139</v>
      </c>
      <c r="AU536" s="197" t="s">
        <v>87</v>
      </c>
      <c r="AY536" s="17" t="s">
        <v>138</v>
      </c>
      <c r="BE536" s="198">
        <f>IF(N536="základní",J536,0)</f>
        <v>0</v>
      </c>
      <c r="BF536" s="198">
        <f>IF(N536="snížená",J536,0)</f>
        <v>0</v>
      </c>
      <c r="BG536" s="198">
        <f>IF(N536="zákl. přenesená",J536,0)</f>
        <v>0</v>
      </c>
      <c r="BH536" s="198">
        <f>IF(N536="sníž. přenesená",J536,0)</f>
        <v>0</v>
      </c>
      <c r="BI536" s="198">
        <f>IF(N536="nulová",J536,0)</f>
        <v>0</v>
      </c>
      <c r="BJ536" s="17" t="s">
        <v>85</v>
      </c>
      <c r="BK536" s="198">
        <f>ROUND(I536*H536,2)</f>
        <v>0</v>
      </c>
      <c r="BL536" s="17" t="s">
        <v>220</v>
      </c>
      <c r="BM536" s="197" t="s">
        <v>1072</v>
      </c>
    </row>
    <row r="537" spans="1:65" s="2" customFormat="1" ht="19.5">
      <c r="A537" s="34"/>
      <c r="B537" s="35"/>
      <c r="C537" s="36"/>
      <c r="D537" s="203" t="s">
        <v>174</v>
      </c>
      <c r="E537" s="36"/>
      <c r="F537" s="213" t="s">
        <v>1073</v>
      </c>
      <c r="G537" s="36"/>
      <c r="H537" s="36"/>
      <c r="I537" s="214"/>
      <c r="J537" s="36"/>
      <c r="K537" s="36"/>
      <c r="L537" s="39"/>
      <c r="M537" s="215"/>
      <c r="N537" s="216"/>
      <c r="O537" s="71"/>
      <c r="P537" s="71"/>
      <c r="Q537" s="71"/>
      <c r="R537" s="71"/>
      <c r="S537" s="71"/>
      <c r="T537" s="72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7" t="s">
        <v>174</v>
      </c>
      <c r="AU537" s="17" t="s">
        <v>87</v>
      </c>
    </row>
    <row r="538" spans="1:65" s="2" customFormat="1" ht="33" customHeight="1">
      <c r="A538" s="34"/>
      <c r="B538" s="35"/>
      <c r="C538" s="185" t="s">
        <v>1074</v>
      </c>
      <c r="D538" s="185" t="s">
        <v>139</v>
      </c>
      <c r="E538" s="186" t="s">
        <v>1075</v>
      </c>
      <c r="F538" s="187" t="s">
        <v>1076</v>
      </c>
      <c r="G538" s="188" t="s">
        <v>262</v>
      </c>
      <c r="H538" s="189">
        <v>12</v>
      </c>
      <c r="I538" s="190"/>
      <c r="J538" s="191">
        <f>ROUND(I538*H538,2)</f>
        <v>0</v>
      </c>
      <c r="K538" s="192"/>
      <c r="L538" s="39"/>
      <c r="M538" s="193" t="s">
        <v>1</v>
      </c>
      <c r="N538" s="194" t="s">
        <v>42</v>
      </c>
      <c r="O538" s="71"/>
      <c r="P538" s="195">
        <f>O538*H538</f>
        <v>0</v>
      </c>
      <c r="Q538" s="195">
        <v>0</v>
      </c>
      <c r="R538" s="195">
        <f>Q538*H538</f>
        <v>0</v>
      </c>
      <c r="S538" s="195">
        <v>0</v>
      </c>
      <c r="T538" s="196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7" t="s">
        <v>220</v>
      </c>
      <c r="AT538" s="197" t="s">
        <v>139</v>
      </c>
      <c r="AU538" s="197" t="s">
        <v>87</v>
      </c>
      <c r="AY538" s="17" t="s">
        <v>138</v>
      </c>
      <c r="BE538" s="198">
        <f>IF(N538="základní",J538,0)</f>
        <v>0</v>
      </c>
      <c r="BF538" s="198">
        <f>IF(N538="snížená",J538,0)</f>
        <v>0</v>
      </c>
      <c r="BG538" s="198">
        <f>IF(N538="zákl. přenesená",J538,0)</f>
        <v>0</v>
      </c>
      <c r="BH538" s="198">
        <f>IF(N538="sníž. přenesená",J538,0)</f>
        <v>0</v>
      </c>
      <c r="BI538" s="198">
        <f>IF(N538="nulová",J538,0)</f>
        <v>0</v>
      </c>
      <c r="BJ538" s="17" t="s">
        <v>85</v>
      </c>
      <c r="BK538" s="198">
        <f>ROUND(I538*H538,2)</f>
        <v>0</v>
      </c>
      <c r="BL538" s="17" t="s">
        <v>220</v>
      </c>
      <c r="BM538" s="197" t="s">
        <v>1077</v>
      </c>
    </row>
    <row r="539" spans="1:65" s="2" customFormat="1" ht="16.5" customHeight="1">
      <c r="A539" s="34"/>
      <c r="B539" s="35"/>
      <c r="C539" s="185" t="s">
        <v>1078</v>
      </c>
      <c r="D539" s="185" t="s">
        <v>139</v>
      </c>
      <c r="E539" s="186" t="s">
        <v>1079</v>
      </c>
      <c r="F539" s="187" t="s">
        <v>1080</v>
      </c>
      <c r="G539" s="188" t="s">
        <v>157</v>
      </c>
      <c r="H539" s="189">
        <v>218.9</v>
      </c>
      <c r="I539" s="190"/>
      <c r="J539" s="191">
        <f>ROUND(I539*H539,2)</f>
        <v>0</v>
      </c>
      <c r="K539" s="192"/>
      <c r="L539" s="39"/>
      <c r="M539" s="193" t="s">
        <v>1</v>
      </c>
      <c r="N539" s="194" t="s">
        <v>42</v>
      </c>
      <c r="O539" s="71"/>
      <c r="P539" s="195">
        <f>O539*H539</f>
        <v>0</v>
      </c>
      <c r="Q539" s="195">
        <v>0</v>
      </c>
      <c r="R539" s="195">
        <f>Q539*H539</f>
        <v>0</v>
      </c>
      <c r="S539" s="195">
        <v>1.67E-3</v>
      </c>
      <c r="T539" s="196">
        <f>S539*H539</f>
        <v>0.36556300000000003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97" t="s">
        <v>220</v>
      </c>
      <c r="AT539" s="197" t="s">
        <v>139</v>
      </c>
      <c r="AU539" s="197" t="s">
        <v>87</v>
      </c>
      <c r="AY539" s="17" t="s">
        <v>138</v>
      </c>
      <c r="BE539" s="198">
        <f>IF(N539="základní",J539,0)</f>
        <v>0</v>
      </c>
      <c r="BF539" s="198">
        <f>IF(N539="snížená",J539,0)</f>
        <v>0</v>
      </c>
      <c r="BG539" s="198">
        <f>IF(N539="zákl. přenesená",J539,0)</f>
        <v>0</v>
      </c>
      <c r="BH539" s="198">
        <f>IF(N539="sníž. přenesená",J539,0)</f>
        <v>0</v>
      </c>
      <c r="BI539" s="198">
        <f>IF(N539="nulová",J539,0)</f>
        <v>0</v>
      </c>
      <c r="BJ539" s="17" t="s">
        <v>85</v>
      </c>
      <c r="BK539" s="198">
        <f>ROUND(I539*H539,2)</f>
        <v>0</v>
      </c>
      <c r="BL539" s="17" t="s">
        <v>220</v>
      </c>
      <c r="BM539" s="197" t="s">
        <v>1081</v>
      </c>
    </row>
    <row r="540" spans="1:65" s="13" customFormat="1" ht="11.25">
      <c r="B540" s="201"/>
      <c r="C540" s="202"/>
      <c r="D540" s="203" t="s">
        <v>152</v>
      </c>
      <c r="E540" s="204" t="s">
        <v>1</v>
      </c>
      <c r="F540" s="205" t="s">
        <v>1082</v>
      </c>
      <c r="G540" s="202"/>
      <c r="H540" s="206">
        <v>105.8</v>
      </c>
      <c r="I540" s="207"/>
      <c r="J540" s="202"/>
      <c r="K540" s="202"/>
      <c r="L540" s="208"/>
      <c r="M540" s="209"/>
      <c r="N540" s="210"/>
      <c r="O540" s="210"/>
      <c r="P540" s="210"/>
      <c r="Q540" s="210"/>
      <c r="R540" s="210"/>
      <c r="S540" s="210"/>
      <c r="T540" s="211"/>
      <c r="AT540" s="212" t="s">
        <v>152</v>
      </c>
      <c r="AU540" s="212" t="s">
        <v>87</v>
      </c>
      <c r="AV540" s="13" t="s">
        <v>87</v>
      </c>
      <c r="AW540" s="13" t="s">
        <v>34</v>
      </c>
      <c r="AX540" s="13" t="s">
        <v>77</v>
      </c>
      <c r="AY540" s="212" t="s">
        <v>138</v>
      </c>
    </row>
    <row r="541" spans="1:65" s="13" customFormat="1" ht="11.25">
      <c r="B541" s="201"/>
      <c r="C541" s="202"/>
      <c r="D541" s="203" t="s">
        <v>152</v>
      </c>
      <c r="E541" s="204" t="s">
        <v>1</v>
      </c>
      <c r="F541" s="205" t="s">
        <v>1083</v>
      </c>
      <c r="G541" s="202"/>
      <c r="H541" s="206">
        <v>4.5</v>
      </c>
      <c r="I541" s="207"/>
      <c r="J541" s="202"/>
      <c r="K541" s="202"/>
      <c r="L541" s="208"/>
      <c r="M541" s="209"/>
      <c r="N541" s="210"/>
      <c r="O541" s="210"/>
      <c r="P541" s="210"/>
      <c r="Q541" s="210"/>
      <c r="R541" s="210"/>
      <c r="S541" s="210"/>
      <c r="T541" s="211"/>
      <c r="AT541" s="212" t="s">
        <v>152</v>
      </c>
      <c r="AU541" s="212" t="s">
        <v>87</v>
      </c>
      <c r="AV541" s="13" t="s">
        <v>87</v>
      </c>
      <c r="AW541" s="13" t="s">
        <v>34</v>
      </c>
      <c r="AX541" s="13" t="s">
        <v>77</v>
      </c>
      <c r="AY541" s="212" t="s">
        <v>138</v>
      </c>
    </row>
    <row r="542" spans="1:65" s="13" customFormat="1" ht="11.25">
      <c r="B542" s="201"/>
      <c r="C542" s="202"/>
      <c r="D542" s="203" t="s">
        <v>152</v>
      </c>
      <c r="E542" s="204" t="s">
        <v>1</v>
      </c>
      <c r="F542" s="205" t="s">
        <v>1084</v>
      </c>
      <c r="G542" s="202"/>
      <c r="H542" s="206">
        <v>11.9</v>
      </c>
      <c r="I542" s="207"/>
      <c r="J542" s="202"/>
      <c r="K542" s="202"/>
      <c r="L542" s="208"/>
      <c r="M542" s="209"/>
      <c r="N542" s="210"/>
      <c r="O542" s="210"/>
      <c r="P542" s="210"/>
      <c r="Q542" s="210"/>
      <c r="R542" s="210"/>
      <c r="S542" s="210"/>
      <c r="T542" s="211"/>
      <c r="AT542" s="212" t="s">
        <v>152</v>
      </c>
      <c r="AU542" s="212" t="s">
        <v>87</v>
      </c>
      <c r="AV542" s="13" t="s">
        <v>87</v>
      </c>
      <c r="AW542" s="13" t="s">
        <v>34</v>
      </c>
      <c r="AX542" s="13" t="s">
        <v>77</v>
      </c>
      <c r="AY542" s="212" t="s">
        <v>138</v>
      </c>
    </row>
    <row r="543" spans="1:65" s="13" customFormat="1" ht="11.25">
      <c r="B543" s="201"/>
      <c r="C543" s="202"/>
      <c r="D543" s="203" t="s">
        <v>152</v>
      </c>
      <c r="E543" s="204" t="s">
        <v>1</v>
      </c>
      <c r="F543" s="205" t="s">
        <v>1085</v>
      </c>
      <c r="G543" s="202"/>
      <c r="H543" s="206">
        <v>96.7</v>
      </c>
      <c r="I543" s="207"/>
      <c r="J543" s="202"/>
      <c r="K543" s="202"/>
      <c r="L543" s="208"/>
      <c r="M543" s="209"/>
      <c r="N543" s="210"/>
      <c r="O543" s="210"/>
      <c r="P543" s="210"/>
      <c r="Q543" s="210"/>
      <c r="R543" s="210"/>
      <c r="S543" s="210"/>
      <c r="T543" s="211"/>
      <c r="AT543" s="212" t="s">
        <v>152</v>
      </c>
      <c r="AU543" s="212" t="s">
        <v>87</v>
      </c>
      <c r="AV543" s="13" t="s">
        <v>87</v>
      </c>
      <c r="AW543" s="13" t="s">
        <v>34</v>
      </c>
      <c r="AX543" s="13" t="s">
        <v>77</v>
      </c>
      <c r="AY543" s="212" t="s">
        <v>138</v>
      </c>
    </row>
    <row r="544" spans="1:65" s="14" customFormat="1" ht="11.25">
      <c r="B544" s="228"/>
      <c r="C544" s="229"/>
      <c r="D544" s="203" t="s">
        <v>152</v>
      </c>
      <c r="E544" s="230" t="s">
        <v>1</v>
      </c>
      <c r="F544" s="231" t="s">
        <v>232</v>
      </c>
      <c r="G544" s="229"/>
      <c r="H544" s="232">
        <v>218.9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AT544" s="238" t="s">
        <v>152</v>
      </c>
      <c r="AU544" s="238" t="s">
        <v>87</v>
      </c>
      <c r="AV544" s="14" t="s">
        <v>143</v>
      </c>
      <c r="AW544" s="14" t="s">
        <v>34</v>
      </c>
      <c r="AX544" s="14" t="s">
        <v>85</v>
      </c>
      <c r="AY544" s="238" t="s">
        <v>138</v>
      </c>
    </row>
    <row r="545" spans="1:65" s="2" customFormat="1" ht="33" customHeight="1">
      <c r="A545" s="34"/>
      <c r="B545" s="35"/>
      <c r="C545" s="185" t="s">
        <v>1086</v>
      </c>
      <c r="D545" s="185" t="s">
        <v>139</v>
      </c>
      <c r="E545" s="186" t="s">
        <v>1087</v>
      </c>
      <c r="F545" s="187" t="s">
        <v>1088</v>
      </c>
      <c r="G545" s="188" t="s">
        <v>157</v>
      </c>
      <c r="H545" s="189">
        <v>218.9</v>
      </c>
      <c r="I545" s="190"/>
      <c r="J545" s="191">
        <f>ROUND(I545*H545,2)</f>
        <v>0</v>
      </c>
      <c r="K545" s="192"/>
      <c r="L545" s="39"/>
      <c r="M545" s="193" t="s">
        <v>1</v>
      </c>
      <c r="N545" s="194" t="s">
        <v>42</v>
      </c>
      <c r="O545" s="71"/>
      <c r="P545" s="195">
        <f>O545*H545</f>
        <v>0</v>
      </c>
      <c r="Q545" s="195">
        <v>3.5200000000000001E-3</v>
      </c>
      <c r="R545" s="195">
        <f>Q545*H545</f>
        <v>0.7705280000000001</v>
      </c>
      <c r="S545" s="195">
        <v>0</v>
      </c>
      <c r="T545" s="196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7" t="s">
        <v>220</v>
      </c>
      <c r="AT545" s="197" t="s">
        <v>139</v>
      </c>
      <c r="AU545" s="197" t="s">
        <v>87</v>
      </c>
      <c r="AY545" s="17" t="s">
        <v>138</v>
      </c>
      <c r="BE545" s="198">
        <f>IF(N545="základní",J545,0)</f>
        <v>0</v>
      </c>
      <c r="BF545" s="198">
        <f>IF(N545="snížená",J545,0)</f>
        <v>0</v>
      </c>
      <c r="BG545" s="198">
        <f>IF(N545="zákl. přenesená",J545,0)</f>
        <v>0</v>
      </c>
      <c r="BH545" s="198">
        <f>IF(N545="sníž. přenesená",J545,0)</f>
        <v>0</v>
      </c>
      <c r="BI545" s="198">
        <f>IF(N545="nulová",J545,0)</f>
        <v>0</v>
      </c>
      <c r="BJ545" s="17" t="s">
        <v>85</v>
      </c>
      <c r="BK545" s="198">
        <f>ROUND(I545*H545,2)</f>
        <v>0</v>
      </c>
      <c r="BL545" s="17" t="s">
        <v>220</v>
      </c>
      <c r="BM545" s="197" t="s">
        <v>1089</v>
      </c>
    </row>
    <row r="546" spans="1:65" s="2" customFormat="1" ht="29.25">
      <c r="A546" s="34"/>
      <c r="B546" s="35"/>
      <c r="C546" s="36"/>
      <c r="D546" s="203" t="s">
        <v>174</v>
      </c>
      <c r="E546" s="36"/>
      <c r="F546" s="213" t="s">
        <v>1090</v>
      </c>
      <c r="G546" s="36"/>
      <c r="H546" s="36"/>
      <c r="I546" s="214"/>
      <c r="J546" s="36"/>
      <c r="K546" s="36"/>
      <c r="L546" s="39"/>
      <c r="M546" s="215"/>
      <c r="N546" s="216"/>
      <c r="O546" s="71"/>
      <c r="P546" s="71"/>
      <c r="Q546" s="71"/>
      <c r="R546" s="71"/>
      <c r="S546" s="71"/>
      <c r="T546" s="72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7" t="s">
        <v>174</v>
      </c>
      <c r="AU546" s="17" t="s">
        <v>87</v>
      </c>
    </row>
    <row r="547" spans="1:65" s="2" customFormat="1" ht="33" customHeight="1">
      <c r="A547" s="34"/>
      <c r="B547" s="35"/>
      <c r="C547" s="185" t="s">
        <v>1091</v>
      </c>
      <c r="D547" s="185" t="s">
        <v>139</v>
      </c>
      <c r="E547" s="186" t="s">
        <v>1092</v>
      </c>
      <c r="F547" s="187" t="s">
        <v>1093</v>
      </c>
      <c r="G547" s="188" t="s">
        <v>262</v>
      </c>
      <c r="H547" s="189">
        <v>280</v>
      </c>
      <c r="I547" s="190"/>
      <c r="J547" s="191">
        <f>ROUND(I547*H547,2)</f>
        <v>0</v>
      </c>
      <c r="K547" s="192"/>
      <c r="L547" s="39"/>
      <c r="M547" s="193" t="s">
        <v>1</v>
      </c>
      <c r="N547" s="194" t="s">
        <v>42</v>
      </c>
      <c r="O547" s="71"/>
      <c r="P547" s="195">
        <f>O547*H547</f>
        <v>0</v>
      </c>
      <c r="Q547" s="195">
        <v>0</v>
      </c>
      <c r="R547" s="195">
        <f>Q547*H547</f>
        <v>0</v>
      </c>
      <c r="S547" s="195">
        <v>0</v>
      </c>
      <c r="T547" s="196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7" t="s">
        <v>220</v>
      </c>
      <c r="AT547" s="197" t="s">
        <v>139</v>
      </c>
      <c r="AU547" s="197" t="s">
        <v>87</v>
      </c>
      <c r="AY547" s="17" t="s">
        <v>138</v>
      </c>
      <c r="BE547" s="198">
        <f>IF(N547="základní",J547,0)</f>
        <v>0</v>
      </c>
      <c r="BF547" s="198">
        <f>IF(N547="snížená",J547,0)</f>
        <v>0</v>
      </c>
      <c r="BG547" s="198">
        <f>IF(N547="zákl. přenesená",J547,0)</f>
        <v>0</v>
      </c>
      <c r="BH547" s="198">
        <f>IF(N547="sníž. přenesená",J547,0)</f>
        <v>0</v>
      </c>
      <c r="BI547" s="198">
        <f>IF(N547="nulová",J547,0)</f>
        <v>0</v>
      </c>
      <c r="BJ547" s="17" t="s">
        <v>85</v>
      </c>
      <c r="BK547" s="198">
        <f>ROUND(I547*H547,2)</f>
        <v>0</v>
      </c>
      <c r="BL547" s="17" t="s">
        <v>220</v>
      </c>
      <c r="BM547" s="197" t="s">
        <v>1094</v>
      </c>
    </row>
    <row r="548" spans="1:65" s="13" customFormat="1" ht="11.25">
      <c r="B548" s="201"/>
      <c r="C548" s="202"/>
      <c r="D548" s="203" t="s">
        <v>152</v>
      </c>
      <c r="E548" s="204" t="s">
        <v>1</v>
      </c>
      <c r="F548" s="205" t="s">
        <v>1095</v>
      </c>
      <c r="G548" s="202"/>
      <c r="H548" s="206">
        <v>280</v>
      </c>
      <c r="I548" s="207"/>
      <c r="J548" s="202"/>
      <c r="K548" s="202"/>
      <c r="L548" s="208"/>
      <c r="M548" s="209"/>
      <c r="N548" s="210"/>
      <c r="O548" s="210"/>
      <c r="P548" s="210"/>
      <c r="Q548" s="210"/>
      <c r="R548" s="210"/>
      <c r="S548" s="210"/>
      <c r="T548" s="211"/>
      <c r="AT548" s="212" t="s">
        <v>152</v>
      </c>
      <c r="AU548" s="212" t="s">
        <v>87</v>
      </c>
      <c r="AV548" s="13" t="s">
        <v>87</v>
      </c>
      <c r="AW548" s="13" t="s">
        <v>34</v>
      </c>
      <c r="AX548" s="13" t="s">
        <v>85</v>
      </c>
      <c r="AY548" s="212" t="s">
        <v>138</v>
      </c>
    </row>
    <row r="549" spans="1:65" s="2" customFormat="1" ht="21.75" customHeight="1">
      <c r="A549" s="34"/>
      <c r="B549" s="35"/>
      <c r="C549" s="185" t="s">
        <v>1096</v>
      </c>
      <c r="D549" s="185" t="s">
        <v>139</v>
      </c>
      <c r="E549" s="186" t="s">
        <v>1097</v>
      </c>
      <c r="F549" s="187" t="s">
        <v>1098</v>
      </c>
      <c r="G549" s="188" t="s">
        <v>884</v>
      </c>
      <c r="H549" s="250"/>
      <c r="I549" s="190"/>
      <c r="J549" s="191">
        <f>ROUND(I549*H549,2)</f>
        <v>0</v>
      </c>
      <c r="K549" s="192"/>
      <c r="L549" s="39"/>
      <c r="M549" s="193" t="s">
        <v>1</v>
      </c>
      <c r="N549" s="194" t="s">
        <v>42</v>
      </c>
      <c r="O549" s="71"/>
      <c r="P549" s="195">
        <f>O549*H549</f>
        <v>0</v>
      </c>
      <c r="Q549" s="195">
        <v>0</v>
      </c>
      <c r="R549" s="195">
        <f>Q549*H549</f>
        <v>0</v>
      </c>
      <c r="S549" s="195">
        <v>0</v>
      </c>
      <c r="T549" s="196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7" t="s">
        <v>220</v>
      </c>
      <c r="AT549" s="197" t="s">
        <v>139</v>
      </c>
      <c r="AU549" s="197" t="s">
        <v>87</v>
      </c>
      <c r="AY549" s="17" t="s">
        <v>138</v>
      </c>
      <c r="BE549" s="198">
        <f>IF(N549="základní",J549,0)</f>
        <v>0</v>
      </c>
      <c r="BF549" s="198">
        <f>IF(N549="snížená",J549,0)</f>
        <v>0</v>
      </c>
      <c r="BG549" s="198">
        <f>IF(N549="zákl. přenesená",J549,0)</f>
        <v>0</v>
      </c>
      <c r="BH549" s="198">
        <f>IF(N549="sníž. přenesená",J549,0)</f>
        <v>0</v>
      </c>
      <c r="BI549" s="198">
        <f>IF(N549="nulová",J549,0)</f>
        <v>0</v>
      </c>
      <c r="BJ549" s="17" t="s">
        <v>85</v>
      </c>
      <c r="BK549" s="198">
        <f>ROUND(I549*H549,2)</f>
        <v>0</v>
      </c>
      <c r="BL549" s="17" t="s">
        <v>220</v>
      </c>
      <c r="BM549" s="197" t="s">
        <v>1099</v>
      </c>
    </row>
    <row r="550" spans="1:65" s="12" customFormat="1" ht="22.9" customHeight="1">
      <c r="B550" s="171"/>
      <c r="C550" s="172"/>
      <c r="D550" s="173" t="s">
        <v>76</v>
      </c>
      <c r="E550" s="199" t="s">
        <v>1100</v>
      </c>
      <c r="F550" s="199" t="s">
        <v>1101</v>
      </c>
      <c r="G550" s="172"/>
      <c r="H550" s="172"/>
      <c r="I550" s="175"/>
      <c r="J550" s="200">
        <f>BK550</f>
        <v>0</v>
      </c>
      <c r="K550" s="172"/>
      <c r="L550" s="177"/>
      <c r="M550" s="178"/>
      <c r="N550" s="179"/>
      <c r="O550" s="179"/>
      <c r="P550" s="180">
        <f>SUM(P551:P609)</f>
        <v>0</v>
      </c>
      <c r="Q550" s="179"/>
      <c r="R550" s="180">
        <f>SUM(R551:R609)</f>
        <v>1.564122</v>
      </c>
      <c r="S550" s="179"/>
      <c r="T550" s="181">
        <f>SUM(T551:T609)</f>
        <v>1.0338000000000001</v>
      </c>
      <c r="AR550" s="182" t="s">
        <v>87</v>
      </c>
      <c r="AT550" s="183" t="s">
        <v>76</v>
      </c>
      <c r="AU550" s="183" t="s">
        <v>85</v>
      </c>
      <c r="AY550" s="182" t="s">
        <v>138</v>
      </c>
      <c r="BK550" s="184">
        <f>SUM(BK551:BK609)</f>
        <v>0</v>
      </c>
    </row>
    <row r="551" spans="1:65" s="2" customFormat="1" ht="16.5" customHeight="1">
      <c r="A551" s="34"/>
      <c r="B551" s="35"/>
      <c r="C551" s="185" t="s">
        <v>1102</v>
      </c>
      <c r="D551" s="185" t="s">
        <v>139</v>
      </c>
      <c r="E551" s="186" t="s">
        <v>1103</v>
      </c>
      <c r="F551" s="187" t="s">
        <v>1104</v>
      </c>
      <c r="G551" s="188" t="s">
        <v>1105</v>
      </c>
      <c r="H551" s="189">
        <v>334</v>
      </c>
      <c r="I551" s="190"/>
      <c r="J551" s="191">
        <f>ROUND(I551*H551,2)</f>
        <v>0</v>
      </c>
      <c r="K551" s="192"/>
      <c r="L551" s="39"/>
      <c r="M551" s="193" t="s">
        <v>1</v>
      </c>
      <c r="N551" s="194" t="s">
        <v>42</v>
      </c>
      <c r="O551" s="71"/>
      <c r="P551" s="195">
        <f>O551*H551</f>
        <v>0</v>
      </c>
      <c r="Q551" s="195">
        <v>5.0000000000000002E-5</v>
      </c>
      <c r="R551" s="195">
        <f>Q551*H551</f>
        <v>1.67E-2</v>
      </c>
      <c r="S551" s="195">
        <v>0</v>
      </c>
      <c r="T551" s="196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7" t="s">
        <v>220</v>
      </c>
      <c r="AT551" s="197" t="s">
        <v>139</v>
      </c>
      <c r="AU551" s="197" t="s">
        <v>87</v>
      </c>
      <c r="AY551" s="17" t="s">
        <v>138</v>
      </c>
      <c r="BE551" s="198">
        <f>IF(N551="základní",J551,0)</f>
        <v>0</v>
      </c>
      <c r="BF551" s="198">
        <f>IF(N551="snížená",J551,0)</f>
        <v>0</v>
      </c>
      <c r="BG551" s="198">
        <f>IF(N551="zákl. přenesená",J551,0)</f>
        <v>0</v>
      </c>
      <c r="BH551" s="198">
        <f>IF(N551="sníž. přenesená",J551,0)</f>
        <v>0</v>
      </c>
      <c r="BI551" s="198">
        <f>IF(N551="nulová",J551,0)</f>
        <v>0</v>
      </c>
      <c r="BJ551" s="17" t="s">
        <v>85</v>
      </c>
      <c r="BK551" s="198">
        <f>ROUND(I551*H551,2)</f>
        <v>0</v>
      </c>
      <c r="BL551" s="17" t="s">
        <v>220</v>
      </c>
      <c r="BM551" s="197" t="s">
        <v>1106</v>
      </c>
    </row>
    <row r="552" spans="1:65" s="13" customFormat="1" ht="11.25">
      <c r="B552" s="201"/>
      <c r="C552" s="202"/>
      <c r="D552" s="203" t="s">
        <v>152</v>
      </c>
      <c r="E552" s="204" t="s">
        <v>1</v>
      </c>
      <c r="F552" s="205" t="s">
        <v>1107</v>
      </c>
      <c r="G552" s="202"/>
      <c r="H552" s="206">
        <v>334</v>
      </c>
      <c r="I552" s="207"/>
      <c r="J552" s="202"/>
      <c r="K552" s="202"/>
      <c r="L552" s="208"/>
      <c r="M552" s="209"/>
      <c r="N552" s="210"/>
      <c r="O552" s="210"/>
      <c r="P552" s="210"/>
      <c r="Q552" s="210"/>
      <c r="R552" s="210"/>
      <c r="S552" s="210"/>
      <c r="T552" s="211"/>
      <c r="AT552" s="212" t="s">
        <v>152</v>
      </c>
      <c r="AU552" s="212" t="s">
        <v>87</v>
      </c>
      <c r="AV552" s="13" t="s">
        <v>87</v>
      </c>
      <c r="AW552" s="13" t="s">
        <v>34</v>
      </c>
      <c r="AX552" s="13" t="s">
        <v>85</v>
      </c>
      <c r="AY552" s="212" t="s">
        <v>138</v>
      </c>
    </row>
    <row r="553" spans="1:65" s="2" customFormat="1" ht="33" customHeight="1">
      <c r="A553" s="34"/>
      <c r="B553" s="35"/>
      <c r="C553" s="217" t="s">
        <v>1108</v>
      </c>
      <c r="D553" s="217" t="s">
        <v>215</v>
      </c>
      <c r="E553" s="218" t="s">
        <v>1109</v>
      </c>
      <c r="F553" s="219" t="s">
        <v>1110</v>
      </c>
      <c r="G553" s="220" t="s">
        <v>262</v>
      </c>
      <c r="H553" s="221">
        <v>2</v>
      </c>
      <c r="I553" s="222"/>
      <c r="J553" s="223">
        <f>ROUND(I553*H553,2)</f>
        <v>0</v>
      </c>
      <c r="K553" s="224"/>
      <c r="L553" s="225"/>
      <c r="M553" s="226" t="s">
        <v>1</v>
      </c>
      <c r="N553" s="227" t="s">
        <v>42</v>
      </c>
      <c r="O553" s="71"/>
      <c r="P553" s="195">
        <f>O553*H553</f>
        <v>0</v>
      </c>
      <c r="Q553" s="195">
        <v>0.16700000000000001</v>
      </c>
      <c r="R553" s="195">
        <f>Q553*H553</f>
        <v>0.33400000000000002</v>
      </c>
      <c r="S553" s="195">
        <v>0</v>
      </c>
      <c r="T553" s="196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7" t="s">
        <v>808</v>
      </c>
      <c r="AT553" s="197" t="s">
        <v>215</v>
      </c>
      <c r="AU553" s="197" t="s">
        <v>87</v>
      </c>
      <c r="AY553" s="17" t="s">
        <v>138</v>
      </c>
      <c r="BE553" s="198">
        <f>IF(N553="základní",J553,0)</f>
        <v>0</v>
      </c>
      <c r="BF553" s="198">
        <f>IF(N553="snížená",J553,0)</f>
        <v>0</v>
      </c>
      <c r="BG553" s="198">
        <f>IF(N553="zákl. přenesená",J553,0)</f>
        <v>0</v>
      </c>
      <c r="BH553" s="198">
        <f>IF(N553="sníž. přenesená",J553,0)</f>
        <v>0</v>
      </c>
      <c r="BI553" s="198">
        <f>IF(N553="nulová",J553,0)</f>
        <v>0</v>
      </c>
      <c r="BJ553" s="17" t="s">
        <v>85</v>
      </c>
      <c r="BK553" s="198">
        <f>ROUND(I553*H553,2)</f>
        <v>0</v>
      </c>
      <c r="BL553" s="17" t="s">
        <v>808</v>
      </c>
      <c r="BM553" s="197" t="s">
        <v>1111</v>
      </c>
    </row>
    <row r="554" spans="1:65" s="2" customFormat="1" ht="21.75" customHeight="1">
      <c r="A554" s="34"/>
      <c r="B554" s="35"/>
      <c r="C554" s="185" t="s">
        <v>1112</v>
      </c>
      <c r="D554" s="185" t="s">
        <v>139</v>
      </c>
      <c r="E554" s="186" t="s">
        <v>1113</v>
      </c>
      <c r="F554" s="187" t="s">
        <v>1114</v>
      </c>
      <c r="G554" s="188" t="s">
        <v>162</v>
      </c>
      <c r="H554" s="189">
        <v>1</v>
      </c>
      <c r="I554" s="190"/>
      <c r="J554" s="191">
        <f>ROUND(I554*H554,2)</f>
        <v>0</v>
      </c>
      <c r="K554" s="192"/>
      <c r="L554" s="39"/>
      <c r="M554" s="193" t="s">
        <v>1</v>
      </c>
      <c r="N554" s="194" t="s">
        <v>42</v>
      </c>
      <c r="O554" s="71"/>
      <c r="P554" s="195">
        <f>O554*H554</f>
        <v>0</v>
      </c>
      <c r="Q554" s="195">
        <v>0</v>
      </c>
      <c r="R554" s="195">
        <f>Q554*H554</f>
        <v>0</v>
      </c>
      <c r="S554" s="195">
        <v>0</v>
      </c>
      <c r="T554" s="196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7" t="s">
        <v>220</v>
      </c>
      <c r="AT554" s="197" t="s">
        <v>139</v>
      </c>
      <c r="AU554" s="197" t="s">
        <v>87</v>
      </c>
      <c r="AY554" s="17" t="s">
        <v>138</v>
      </c>
      <c r="BE554" s="198">
        <f>IF(N554="základní",J554,0)</f>
        <v>0</v>
      </c>
      <c r="BF554" s="198">
        <f>IF(N554="snížená",J554,0)</f>
        <v>0</v>
      </c>
      <c r="BG554" s="198">
        <f>IF(N554="zákl. přenesená",J554,0)</f>
        <v>0</v>
      </c>
      <c r="BH554" s="198">
        <f>IF(N554="sníž. přenesená",J554,0)</f>
        <v>0</v>
      </c>
      <c r="BI554" s="198">
        <f>IF(N554="nulová",J554,0)</f>
        <v>0</v>
      </c>
      <c r="BJ554" s="17" t="s">
        <v>85</v>
      </c>
      <c r="BK554" s="198">
        <f>ROUND(I554*H554,2)</f>
        <v>0</v>
      </c>
      <c r="BL554" s="17" t="s">
        <v>220</v>
      </c>
      <c r="BM554" s="197" t="s">
        <v>1115</v>
      </c>
    </row>
    <row r="555" spans="1:65" s="13" customFormat="1" ht="11.25">
      <c r="B555" s="201"/>
      <c r="C555" s="202"/>
      <c r="D555" s="203" t="s">
        <v>152</v>
      </c>
      <c r="E555" s="204" t="s">
        <v>1</v>
      </c>
      <c r="F555" s="205" t="s">
        <v>1116</v>
      </c>
      <c r="G555" s="202"/>
      <c r="H555" s="206">
        <v>1</v>
      </c>
      <c r="I555" s="207"/>
      <c r="J555" s="202"/>
      <c r="K555" s="202"/>
      <c r="L555" s="208"/>
      <c r="M555" s="209"/>
      <c r="N555" s="210"/>
      <c r="O555" s="210"/>
      <c r="P555" s="210"/>
      <c r="Q555" s="210"/>
      <c r="R555" s="210"/>
      <c r="S555" s="210"/>
      <c r="T555" s="211"/>
      <c r="AT555" s="212" t="s">
        <v>152</v>
      </c>
      <c r="AU555" s="212" t="s">
        <v>87</v>
      </c>
      <c r="AV555" s="13" t="s">
        <v>87</v>
      </c>
      <c r="AW555" s="13" t="s">
        <v>34</v>
      </c>
      <c r="AX555" s="13" t="s">
        <v>85</v>
      </c>
      <c r="AY555" s="212" t="s">
        <v>138</v>
      </c>
    </row>
    <row r="556" spans="1:65" s="2" customFormat="1" ht="33" customHeight="1">
      <c r="A556" s="34"/>
      <c r="B556" s="35"/>
      <c r="C556" s="217" t="s">
        <v>1117</v>
      </c>
      <c r="D556" s="217" t="s">
        <v>215</v>
      </c>
      <c r="E556" s="218" t="s">
        <v>1118</v>
      </c>
      <c r="F556" s="219" t="s">
        <v>1119</v>
      </c>
      <c r="G556" s="220" t="s">
        <v>162</v>
      </c>
      <c r="H556" s="221">
        <v>1</v>
      </c>
      <c r="I556" s="222"/>
      <c r="J556" s="223">
        <f>ROUND(I556*H556,2)</f>
        <v>0</v>
      </c>
      <c r="K556" s="224"/>
      <c r="L556" s="225"/>
      <c r="M556" s="226" t="s">
        <v>1</v>
      </c>
      <c r="N556" s="227" t="s">
        <v>42</v>
      </c>
      <c r="O556" s="71"/>
      <c r="P556" s="195">
        <f>O556*H556</f>
        <v>0</v>
      </c>
      <c r="Q556" s="195">
        <v>2.1999999999999999E-2</v>
      </c>
      <c r="R556" s="195">
        <f>Q556*H556</f>
        <v>2.1999999999999999E-2</v>
      </c>
      <c r="S556" s="195">
        <v>0</v>
      </c>
      <c r="T556" s="196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7" t="s">
        <v>303</v>
      </c>
      <c r="AT556" s="197" t="s">
        <v>215</v>
      </c>
      <c r="AU556" s="197" t="s">
        <v>87</v>
      </c>
      <c r="AY556" s="17" t="s">
        <v>138</v>
      </c>
      <c r="BE556" s="198">
        <f>IF(N556="základní",J556,0)</f>
        <v>0</v>
      </c>
      <c r="BF556" s="198">
        <f>IF(N556="snížená",J556,0)</f>
        <v>0</v>
      </c>
      <c r="BG556" s="198">
        <f>IF(N556="zákl. přenesená",J556,0)</f>
        <v>0</v>
      </c>
      <c r="BH556" s="198">
        <f>IF(N556="sníž. přenesená",J556,0)</f>
        <v>0</v>
      </c>
      <c r="BI556" s="198">
        <f>IF(N556="nulová",J556,0)</f>
        <v>0</v>
      </c>
      <c r="BJ556" s="17" t="s">
        <v>85</v>
      </c>
      <c r="BK556" s="198">
        <f>ROUND(I556*H556,2)</f>
        <v>0</v>
      </c>
      <c r="BL556" s="17" t="s">
        <v>220</v>
      </c>
      <c r="BM556" s="197" t="s">
        <v>1120</v>
      </c>
    </row>
    <row r="557" spans="1:65" s="2" customFormat="1" ht="21.75" customHeight="1">
      <c r="A557" s="34"/>
      <c r="B557" s="35"/>
      <c r="C557" s="185" t="s">
        <v>1121</v>
      </c>
      <c r="D557" s="185" t="s">
        <v>139</v>
      </c>
      <c r="E557" s="186" t="s">
        <v>1122</v>
      </c>
      <c r="F557" s="187" t="s">
        <v>1123</v>
      </c>
      <c r="G557" s="188" t="s">
        <v>157</v>
      </c>
      <c r="H557" s="189">
        <v>6</v>
      </c>
      <c r="I557" s="190"/>
      <c r="J557" s="191">
        <f>ROUND(I557*H557,2)</f>
        <v>0</v>
      </c>
      <c r="K557" s="192"/>
      <c r="L557" s="39"/>
      <c r="M557" s="193" t="s">
        <v>1</v>
      </c>
      <c r="N557" s="194" t="s">
        <v>42</v>
      </c>
      <c r="O557" s="71"/>
      <c r="P557" s="195">
        <f>O557*H557</f>
        <v>0</v>
      </c>
      <c r="Q557" s="195">
        <v>0</v>
      </c>
      <c r="R557" s="195">
        <f>Q557*H557</f>
        <v>0</v>
      </c>
      <c r="S557" s="195">
        <v>0</v>
      </c>
      <c r="T557" s="196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7" t="s">
        <v>220</v>
      </c>
      <c r="AT557" s="197" t="s">
        <v>139</v>
      </c>
      <c r="AU557" s="197" t="s">
        <v>87</v>
      </c>
      <c r="AY557" s="17" t="s">
        <v>138</v>
      </c>
      <c r="BE557" s="198">
        <f>IF(N557="základní",J557,0)</f>
        <v>0</v>
      </c>
      <c r="BF557" s="198">
        <f>IF(N557="snížená",J557,0)</f>
        <v>0</v>
      </c>
      <c r="BG557" s="198">
        <f>IF(N557="zákl. přenesená",J557,0)</f>
        <v>0</v>
      </c>
      <c r="BH557" s="198">
        <f>IF(N557="sníž. přenesená",J557,0)</f>
        <v>0</v>
      </c>
      <c r="BI557" s="198">
        <f>IF(N557="nulová",J557,0)</f>
        <v>0</v>
      </c>
      <c r="BJ557" s="17" t="s">
        <v>85</v>
      </c>
      <c r="BK557" s="198">
        <f>ROUND(I557*H557,2)</f>
        <v>0</v>
      </c>
      <c r="BL557" s="17" t="s">
        <v>220</v>
      </c>
      <c r="BM557" s="197" t="s">
        <v>1124</v>
      </c>
    </row>
    <row r="558" spans="1:65" s="13" customFormat="1" ht="11.25">
      <c r="B558" s="201"/>
      <c r="C558" s="202"/>
      <c r="D558" s="203" t="s">
        <v>152</v>
      </c>
      <c r="E558" s="204" t="s">
        <v>1</v>
      </c>
      <c r="F558" s="205" t="s">
        <v>1125</v>
      </c>
      <c r="G558" s="202"/>
      <c r="H558" s="206">
        <v>6</v>
      </c>
      <c r="I558" s="207"/>
      <c r="J558" s="202"/>
      <c r="K558" s="202"/>
      <c r="L558" s="208"/>
      <c r="M558" s="209"/>
      <c r="N558" s="210"/>
      <c r="O558" s="210"/>
      <c r="P558" s="210"/>
      <c r="Q558" s="210"/>
      <c r="R558" s="210"/>
      <c r="S558" s="210"/>
      <c r="T558" s="211"/>
      <c r="AT558" s="212" t="s">
        <v>152</v>
      </c>
      <c r="AU558" s="212" t="s">
        <v>87</v>
      </c>
      <c r="AV558" s="13" t="s">
        <v>87</v>
      </c>
      <c r="AW558" s="13" t="s">
        <v>34</v>
      </c>
      <c r="AX558" s="13" t="s">
        <v>85</v>
      </c>
      <c r="AY558" s="212" t="s">
        <v>138</v>
      </c>
    </row>
    <row r="559" spans="1:65" s="2" customFormat="1" ht="21.75" customHeight="1">
      <c r="A559" s="34"/>
      <c r="B559" s="35"/>
      <c r="C559" s="217" t="s">
        <v>1126</v>
      </c>
      <c r="D559" s="217" t="s">
        <v>215</v>
      </c>
      <c r="E559" s="218" t="s">
        <v>1127</v>
      </c>
      <c r="F559" s="219" t="s">
        <v>1128</v>
      </c>
      <c r="G559" s="220" t="s">
        <v>157</v>
      </c>
      <c r="H559" s="221">
        <v>6</v>
      </c>
      <c r="I559" s="222"/>
      <c r="J559" s="223">
        <f>ROUND(I559*H559,2)</f>
        <v>0</v>
      </c>
      <c r="K559" s="224"/>
      <c r="L559" s="225"/>
      <c r="M559" s="226" t="s">
        <v>1</v>
      </c>
      <c r="N559" s="227" t="s">
        <v>42</v>
      </c>
      <c r="O559" s="71"/>
      <c r="P559" s="195">
        <f>O559*H559</f>
        <v>0</v>
      </c>
      <c r="Q559" s="195">
        <v>2.0000000000000001E-4</v>
      </c>
      <c r="R559" s="195">
        <f>Q559*H559</f>
        <v>1.2000000000000001E-3</v>
      </c>
      <c r="S559" s="195">
        <v>0</v>
      </c>
      <c r="T559" s="196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7" t="s">
        <v>303</v>
      </c>
      <c r="AT559" s="197" t="s">
        <v>215</v>
      </c>
      <c r="AU559" s="197" t="s">
        <v>87</v>
      </c>
      <c r="AY559" s="17" t="s">
        <v>138</v>
      </c>
      <c r="BE559" s="198">
        <f>IF(N559="základní",J559,0)</f>
        <v>0</v>
      </c>
      <c r="BF559" s="198">
        <f>IF(N559="snížená",J559,0)</f>
        <v>0</v>
      </c>
      <c r="BG559" s="198">
        <f>IF(N559="zákl. přenesená",J559,0)</f>
        <v>0</v>
      </c>
      <c r="BH559" s="198">
        <f>IF(N559="sníž. přenesená",J559,0)</f>
        <v>0</v>
      </c>
      <c r="BI559" s="198">
        <f>IF(N559="nulová",J559,0)</f>
        <v>0</v>
      </c>
      <c r="BJ559" s="17" t="s">
        <v>85</v>
      </c>
      <c r="BK559" s="198">
        <f>ROUND(I559*H559,2)</f>
        <v>0</v>
      </c>
      <c r="BL559" s="17" t="s">
        <v>220</v>
      </c>
      <c r="BM559" s="197" t="s">
        <v>1129</v>
      </c>
    </row>
    <row r="560" spans="1:65" s="2" customFormat="1" ht="16.5" customHeight="1">
      <c r="A560" s="34"/>
      <c r="B560" s="35"/>
      <c r="C560" s="185" t="s">
        <v>1130</v>
      </c>
      <c r="D560" s="185" t="s">
        <v>139</v>
      </c>
      <c r="E560" s="186" t="s">
        <v>1131</v>
      </c>
      <c r="F560" s="187" t="s">
        <v>1132</v>
      </c>
      <c r="G560" s="188" t="s">
        <v>162</v>
      </c>
      <c r="H560" s="189">
        <v>2.2000000000000002</v>
      </c>
      <c r="I560" s="190"/>
      <c r="J560" s="191">
        <f>ROUND(I560*H560,2)</f>
        <v>0</v>
      </c>
      <c r="K560" s="192"/>
      <c r="L560" s="39"/>
      <c r="M560" s="193" t="s">
        <v>1</v>
      </c>
      <c r="N560" s="194" t="s">
        <v>42</v>
      </c>
      <c r="O560" s="71"/>
      <c r="P560" s="195">
        <f>O560*H560</f>
        <v>0</v>
      </c>
      <c r="Q560" s="195">
        <v>0</v>
      </c>
      <c r="R560" s="195">
        <f>Q560*H560</f>
        <v>0</v>
      </c>
      <c r="S560" s="195">
        <v>4.0000000000000001E-3</v>
      </c>
      <c r="T560" s="196">
        <f>S560*H560</f>
        <v>8.8000000000000005E-3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7" t="s">
        <v>220</v>
      </c>
      <c r="AT560" s="197" t="s">
        <v>139</v>
      </c>
      <c r="AU560" s="197" t="s">
        <v>87</v>
      </c>
      <c r="AY560" s="17" t="s">
        <v>138</v>
      </c>
      <c r="BE560" s="198">
        <f>IF(N560="základní",J560,0)</f>
        <v>0</v>
      </c>
      <c r="BF560" s="198">
        <f>IF(N560="snížená",J560,0)</f>
        <v>0</v>
      </c>
      <c r="BG560" s="198">
        <f>IF(N560="zákl. přenesená",J560,0)</f>
        <v>0</v>
      </c>
      <c r="BH560" s="198">
        <f>IF(N560="sníž. přenesená",J560,0)</f>
        <v>0</v>
      </c>
      <c r="BI560" s="198">
        <f>IF(N560="nulová",J560,0)</f>
        <v>0</v>
      </c>
      <c r="BJ560" s="17" t="s">
        <v>85</v>
      </c>
      <c r="BK560" s="198">
        <f>ROUND(I560*H560,2)</f>
        <v>0</v>
      </c>
      <c r="BL560" s="17" t="s">
        <v>220</v>
      </c>
      <c r="BM560" s="197" t="s">
        <v>1133</v>
      </c>
    </row>
    <row r="561" spans="1:65" s="13" customFormat="1" ht="11.25">
      <c r="B561" s="201"/>
      <c r="C561" s="202"/>
      <c r="D561" s="203" t="s">
        <v>152</v>
      </c>
      <c r="E561" s="204" t="s">
        <v>1</v>
      </c>
      <c r="F561" s="205" t="s">
        <v>1134</v>
      </c>
      <c r="G561" s="202"/>
      <c r="H561" s="206">
        <v>2.2000000000000002</v>
      </c>
      <c r="I561" s="207"/>
      <c r="J561" s="202"/>
      <c r="K561" s="202"/>
      <c r="L561" s="208"/>
      <c r="M561" s="209"/>
      <c r="N561" s="210"/>
      <c r="O561" s="210"/>
      <c r="P561" s="210"/>
      <c r="Q561" s="210"/>
      <c r="R561" s="210"/>
      <c r="S561" s="210"/>
      <c r="T561" s="211"/>
      <c r="AT561" s="212" t="s">
        <v>152</v>
      </c>
      <c r="AU561" s="212" t="s">
        <v>87</v>
      </c>
      <c r="AV561" s="13" t="s">
        <v>87</v>
      </c>
      <c r="AW561" s="13" t="s">
        <v>34</v>
      </c>
      <c r="AX561" s="13" t="s">
        <v>85</v>
      </c>
      <c r="AY561" s="212" t="s">
        <v>138</v>
      </c>
    </row>
    <row r="562" spans="1:65" s="2" customFormat="1" ht="21.75" customHeight="1">
      <c r="A562" s="34"/>
      <c r="B562" s="35"/>
      <c r="C562" s="185" t="s">
        <v>1135</v>
      </c>
      <c r="D562" s="185" t="s">
        <v>139</v>
      </c>
      <c r="E562" s="186" t="s">
        <v>1136</v>
      </c>
      <c r="F562" s="187" t="s">
        <v>1137</v>
      </c>
      <c r="G562" s="188" t="s">
        <v>162</v>
      </c>
      <c r="H562" s="189">
        <v>2.2000000000000002</v>
      </c>
      <c r="I562" s="190"/>
      <c r="J562" s="191">
        <f>ROUND(I562*H562,2)</f>
        <v>0</v>
      </c>
      <c r="K562" s="192"/>
      <c r="L562" s="39"/>
      <c r="M562" s="193" t="s">
        <v>1</v>
      </c>
      <c r="N562" s="194" t="s">
        <v>42</v>
      </c>
      <c r="O562" s="71"/>
      <c r="P562" s="195">
        <f>O562*H562</f>
        <v>0</v>
      </c>
      <c r="Q562" s="195">
        <v>3.0000000000000001E-5</v>
      </c>
      <c r="R562" s="195">
        <f>Q562*H562</f>
        <v>6.6000000000000005E-5</v>
      </c>
      <c r="S562" s="195">
        <v>0</v>
      </c>
      <c r="T562" s="196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97" t="s">
        <v>220</v>
      </c>
      <c r="AT562" s="197" t="s">
        <v>139</v>
      </c>
      <c r="AU562" s="197" t="s">
        <v>87</v>
      </c>
      <c r="AY562" s="17" t="s">
        <v>138</v>
      </c>
      <c r="BE562" s="198">
        <f>IF(N562="základní",J562,0)</f>
        <v>0</v>
      </c>
      <c r="BF562" s="198">
        <f>IF(N562="snížená",J562,0)</f>
        <v>0</v>
      </c>
      <c r="BG562" s="198">
        <f>IF(N562="zákl. přenesená",J562,0)</f>
        <v>0</v>
      </c>
      <c r="BH562" s="198">
        <f>IF(N562="sníž. přenesená",J562,0)</f>
        <v>0</v>
      </c>
      <c r="BI562" s="198">
        <f>IF(N562="nulová",J562,0)</f>
        <v>0</v>
      </c>
      <c r="BJ562" s="17" t="s">
        <v>85</v>
      </c>
      <c r="BK562" s="198">
        <f>ROUND(I562*H562,2)</f>
        <v>0</v>
      </c>
      <c r="BL562" s="17" t="s">
        <v>220</v>
      </c>
      <c r="BM562" s="197" t="s">
        <v>1138</v>
      </c>
    </row>
    <row r="563" spans="1:65" s="2" customFormat="1" ht="16.5" customHeight="1">
      <c r="A563" s="34"/>
      <c r="B563" s="35"/>
      <c r="C563" s="217" t="s">
        <v>1139</v>
      </c>
      <c r="D563" s="217" t="s">
        <v>215</v>
      </c>
      <c r="E563" s="218" t="s">
        <v>1140</v>
      </c>
      <c r="F563" s="219" t="s">
        <v>1141</v>
      </c>
      <c r="G563" s="220" t="s">
        <v>162</v>
      </c>
      <c r="H563" s="221">
        <v>2.42</v>
      </c>
      <c r="I563" s="222"/>
      <c r="J563" s="223">
        <f>ROUND(I563*H563,2)</f>
        <v>0</v>
      </c>
      <c r="K563" s="224"/>
      <c r="L563" s="225"/>
      <c r="M563" s="226" t="s">
        <v>1</v>
      </c>
      <c r="N563" s="227" t="s">
        <v>42</v>
      </c>
      <c r="O563" s="71"/>
      <c r="P563" s="195">
        <f>O563*H563</f>
        <v>0</v>
      </c>
      <c r="Q563" s="195">
        <v>1.2E-2</v>
      </c>
      <c r="R563" s="195">
        <f>Q563*H563</f>
        <v>2.904E-2</v>
      </c>
      <c r="S563" s="195">
        <v>0</v>
      </c>
      <c r="T563" s="196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97" t="s">
        <v>303</v>
      </c>
      <c r="AT563" s="197" t="s">
        <v>215</v>
      </c>
      <c r="AU563" s="197" t="s">
        <v>87</v>
      </c>
      <c r="AY563" s="17" t="s">
        <v>138</v>
      </c>
      <c r="BE563" s="198">
        <f>IF(N563="základní",J563,0)</f>
        <v>0</v>
      </c>
      <c r="BF563" s="198">
        <f>IF(N563="snížená",J563,0)</f>
        <v>0</v>
      </c>
      <c r="BG563" s="198">
        <f>IF(N563="zákl. přenesená",J563,0)</f>
        <v>0</v>
      </c>
      <c r="BH563" s="198">
        <f>IF(N563="sníž. přenesená",J563,0)</f>
        <v>0</v>
      </c>
      <c r="BI563" s="198">
        <f>IF(N563="nulová",J563,0)</f>
        <v>0</v>
      </c>
      <c r="BJ563" s="17" t="s">
        <v>85</v>
      </c>
      <c r="BK563" s="198">
        <f>ROUND(I563*H563,2)</f>
        <v>0</v>
      </c>
      <c r="BL563" s="17" t="s">
        <v>220</v>
      </c>
      <c r="BM563" s="197" t="s">
        <v>1142</v>
      </c>
    </row>
    <row r="564" spans="1:65" s="13" customFormat="1" ht="11.25">
      <c r="B564" s="201"/>
      <c r="C564" s="202"/>
      <c r="D564" s="203" t="s">
        <v>152</v>
      </c>
      <c r="E564" s="202"/>
      <c r="F564" s="205" t="s">
        <v>1143</v>
      </c>
      <c r="G564" s="202"/>
      <c r="H564" s="206">
        <v>2.42</v>
      </c>
      <c r="I564" s="207"/>
      <c r="J564" s="202"/>
      <c r="K564" s="202"/>
      <c r="L564" s="208"/>
      <c r="M564" s="209"/>
      <c r="N564" s="210"/>
      <c r="O564" s="210"/>
      <c r="P564" s="210"/>
      <c r="Q564" s="210"/>
      <c r="R564" s="210"/>
      <c r="S564" s="210"/>
      <c r="T564" s="211"/>
      <c r="AT564" s="212" t="s">
        <v>152</v>
      </c>
      <c r="AU564" s="212" t="s">
        <v>87</v>
      </c>
      <c r="AV564" s="13" t="s">
        <v>87</v>
      </c>
      <c r="AW564" s="13" t="s">
        <v>4</v>
      </c>
      <c r="AX564" s="13" t="s">
        <v>85</v>
      </c>
      <c r="AY564" s="212" t="s">
        <v>138</v>
      </c>
    </row>
    <row r="565" spans="1:65" s="2" customFormat="1" ht="55.5" customHeight="1">
      <c r="A565" s="34"/>
      <c r="B565" s="35"/>
      <c r="C565" s="185" t="s">
        <v>1144</v>
      </c>
      <c r="D565" s="185" t="s">
        <v>139</v>
      </c>
      <c r="E565" s="186" t="s">
        <v>1145</v>
      </c>
      <c r="F565" s="187" t="s">
        <v>1146</v>
      </c>
      <c r="G565" s="188" t="s">
        <v>262</v>
      </c>
      <c r="H565" s="189">
        <v>4</v>
      </c>
      <c r="I565" s="190"/>
      <c r="J565" s="191">
        <f>ROUND(I565*H565,2)</f>
        <v>0</v>
      </c>
      <c r="K565" s="192"/>
      <c r="L565" s="39"/>
      <c r="M565" s="193" t="s">
        <v>1</v>
      </c>
      <c r="N565" s="194" t="s">
        <v>42</v>
      </c>
      <c r="O565" s="71"/>
      <c r="P565" s="195">
        <f>O565*H565</f>
        <v>0</v>
      </c>
      <c r="Q565" s="195">
        <v>2.4000000000000001E-4</v>
      </c>
      <c r="R565" s="195">
        <f>Q565*H565</f>
        <v>9.6000000000000002E-4</v>
      </c>
      <c r="S565" s="195">
        <v>0</v>
      </c>
      <c r="T565" s="196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7" t="s">
        <v>220</v>
      </c>
      <c r="AT565" s="197" t="s">
        <v>139</v>
      </c>
      <c r="AU565" s="197" t="s">
        <v>87</v>
      </c>
      <c r="AY565" s="17" t="s">
        <v>138</v>
      </c>
      <c r="BE565" s="198">
        <f>IF(N565="základní",J565,0)</f>
        <v>0</v>
      </c>
      <c r="BF565" s="198">
        <f>IF(N565="snížená",J565,0)</f>
        <v>0</v>
      </c>
      <c r="BG565" s="198">
        <f>IF(N565="zákl. přenesená",J565,0)</f>
        <v>0</v>
      </c>
      <c r="BH565" s="198">
        <f>IF(N565="sníž. přenesená",J565,0)</f>
        <v>0</v>
      </c>
      <c r="BI565" s="198">
        <f>IF(N565="nulová",J565,0)</f>
        <v>0</v>
      </c>
      <c r="BJ565" s="17" t="s">
        <v>85</v>
      </c>
      <c r="BK565" s="198">
        <f>ROUND(I565*H565,2)</f>
        <v>0</v>
      </c>
      <c r="BL565" s="17" t="s">
        <v>220</v>
      </c>
      <c r="BM565" s="197" t="s">
        <v>1147</v>
      </c>
    </row>
    <row r="566" spans="1:65" s="2" customFormat="1" ht="33" customHeight="1">
      <c r="A566" s="34"/>
      <c r="B566" s="35"/>
      <c r="C566" s="185" t="s">
        <v>1148</v>
      </c>
      <c r="D566" s="185" t="s">
        <v>139</v>
      </c>
      <c r="E566" s="186" t="s">
        <v>1149</v>
      </c>
      <c r="F566" s="187" t="s">
        <v>1150</v>
      </c>
      <c r="G566" s="188" t="s">
        <v>162</v>
      </c>
      <c r="H566" s="189">
        <v>45.2</v>
      </c>
      <c r="I566" s="190"/>
      <c r="J566" s="191">
        <f>ROUND(I566*H566,2)</f>
        <v>0</v>
      </c>
      <c r="K566" s="192"/>
      <c r="L566" s="39"/>
      <c r="M566" s="193" t="s">
        <v>1</v>
      </c>
      <c r="N566" s="194" t="s">
        <v>42</v>
      </c>
      <c r="O566" s="71"/>
      <c r="P566" s="195">
        <f>O566*H566</f>
        <v>0</v>
      </c>
      <c r="Q566" s="195">
        <v>2.4000000000000001E-4</v>
      </c>
      <c r="R566" s="195">
        <f>Q566*H566</f>
        <v>1.0848000000000002E-2</v>
      </c>
      <c r="S566" s="195">
        <v>0</v>
      </c>
      <c r="T566" s="196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7" t="s">
        <v>220</v>
      </c>
      <c r="AT566" s="197" t="s">
        <v>139</v>
      </c>
      <c r="AU566" s="197" t="s">
        <v>87</v>
      </c>
      <c r="AY566" s="17" t="s">
        <v>138</v>
      </c>
      <c r="BE566" s="198">
        <f>IF(N566="základní",J566,0)</f>
        <v>0</v>
      </c>
      <c r="BF566" s="198">
        <f>IF(N566="snížená",J566,0)</f>
        <v>0</v>
      </c>
      <c r="BG566" s="198">
        <f>IF(N566="zákl. přenesená",J566,0)</f>
        <v>0</v>
      </c>
      <c r="BH566" s="198">
        <f>IF(N566="sníž. přenesená",J566,0)</f>
        <v>0</v>
      </c>
      <c r="BI566" s="198">
        <f>IF(N566="nulová",J566,0)</f>
        <v>0</v>
      </c>
      <c r="BJ566" s="17" t="s">
        <v>85</v>
      </c>
      <c r="BK566" s="198">
        <f>ROUND(I566*H566,2)</f>
        <v>0</v>
      </c>
      <c r="BL566" s="17" t="s">
        <v>220</v>
      </c>
      <c r="BM566" s="197" t="s">
        <v>1151</v>
      </c>
    </row>
    <row r="567" spans="1:65" s="13" customFormat="1" ht="11.25">
      <c r="B567" s="201"/>
      <c r="C567" s="202"/>
      <c r="D567" s="203" t="s">
        <v>152</v>
      </c>
      <c r="E567" s="204" t="s">
        <v>1</v>
      </c>
      <c r="F567" s="205" t="s">
        <v>1152</v>
      </c>
      <c r="G567" s="202"/>
      <c r="H567" s="206">
        <v>45.2</v>
      </c>
      <c r="I567" s="207"/>
      <c r="J567" s="202"/>
      <c r="K567" s="202"/>
      <c r="L567" s="208"/>
      <c r="M567" s="209"/>
      <c r="N567" s="210"/>
      <c r="O567" s="210"/>
      <c r="P567" s="210"/>
      <c r="Q567" s="210"/>
      <c r="R567" s="210"/>
      <c r="S567" s="210"/>
      <c r="T567" s="211"/>
      <c r="AT567" s="212" t="s">
        <v>152</v>
      </c>
      <c r="AU567" s="212" t="s">
        <v>87</v>
      </c>
      <c r="AV567" s="13" t="s">
        <v>87</v>
      </c>
      <c r="AW567" s="13" t="s">
        <v>34</v>
      </c>
      <c r="AX567" s="13" t="s">
        <v>85</v>
      </c>
      <c r="AY567" s="212" t="s">
        <v>138</v>
      </c>
    </row>
    <row r="568" spans="1:65" s="2" customFormat="1" ht="33" customHeight="1">
      <c r="A568" s="34"/>
      <c r="B568" s="35"/>
      <c r="C568" s="185" t="s">
        <v>1153</v>
      </c>
      <c r="D568" s="185" t="s">
        <v>139</v>
      </c>
      <c r="E568" s="186" t="s">
        <v>1154</v>
      </c>
      <c r="F568" s="187" t="s">
        <v>1155</v>
      </c>
      <c r="G568" s="188" t="s">
        <v>157</v>
      </c>
      <c r="H568" s="189">
        <v>16</v>
      </c>
      <c r="I568" s="190"/>
      <c r="J568" s="191">
        <f>ROUND(I568*H568,2)</f>
        <v>0</v>
      </c>
      <c r="K568" s="192"/>
      <c r="L568" s="39"/>
      <c r="M568" s="193" t="s">
        <v>1</v>
      </c>
      <c r="N568" s="194" t="s">
        <v>42</v>
      </c>
      <c r="O568" s="71"/>
      <c r="P568" s="195">
        <f>O568*H568</f>
        <v>0</v>
      </c>
      <c r="Q568" s="195">
        <v>2.4000000000000001E-4</v>
      </c>
      <c r="R568" s="195">
        <f>Q568*H568</f>
        <v>3.8400000000000001E-3</v>
      </c>
      <c r="S568" s="195">
        <v>0</v>
      </c>
      <c r="T568" s="196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7" t="s">
        <v>220</v>
      </c>
      <c r="AT568" s="197" t="s">
        <v>139</v>
      </c>
      <c r="AU568" s="197" t="s">
        <v>87</v>
      </c>
      <c r="AY568" s="17" t="s">
        <v>138</v>
      </c>
      <c r="BE568" s="198">
        <f>IF(N568="základní",J568,0)</f>
        <v>0</v>
      </c>
      <c r="BF568" s="198">
        <f>IF(N568="snížená",J568,0)</f>
        <v>0</v>
      </c>
      <c r="BG568" s="198">
        <f>IF(N568="zákl. přenesená",J568,0)</f>
        <v>0</v>
      </c>
      <c r="BH568" s="198">
        <f>IF(N568="sníž. přenesená",J568,0)</f>
        <v>0</v>
      </c>
      <c r="BI568" s="198">
        <f>IF(N568="nulová",J568,0)</f>
        <v>0</v>
      </c>
      <c r="BJ568" s="17" t="s">
        <v>85</v>
      </c>
      <c r="BK568" s="198">
        <f>ROUND(I568*H568,2)</f>
        <v>0</v>
      </c>
      <c r="BL568" s="17" t="s">
        <v>220</v>
      </c>
      <c r="BM568" s="197" t="s">
        <v>1156</v>
      </c>
    </row>
    <row r="569" spans="1:65" s="13" customFormat="1" ht="11.25">
      <c r="B569" s="201"/>
      <c r="C569" s="202"/>
      <c r="D569" s="203" t="s">
        <v>152</v>
      </c>
      <c r="E569" s="204" t="s">
        <v>1</v>
      </c>
      <c r="F569" s="205" t="s">
        <v>1157</v>
      </c>
      <c r="G569" s="202"/>
      <c r="H569" s="206">
        <v>16</v>
      </c>
      <c r="I569" s="207"/>
      <c r="J569" s="202"/>
      <c r="K569" s="202"/>
      <c r="L569" s="208"/>
      <c r="M569" s="209"/>
      <c r="N569" s="210"/>
      <c r="O569" s="210"/>
      <c r="P569" s="210"/>
      <c r="Q569" s="210"/>
      <c r="R569" s="210"/>
      <c r="S569" s="210"/>
      <c r="T569" s="211"/>
      <c r="AT569" s="212" t="s">
        <v>152</v>
      </c>
      <c r="AU569" s="212" t="s">
        <v>87</v>
      </c>
      <c r="AV569" s="13" t="s">
        <v>87</v>
      </c>
      <c r="AW569" s="13" t="s">
        <v>34</v>
      </c>
      <c r="AX569" s="13" t="s">
        <v>85</v>
      </c>
      <c r="AY569" s="212" t="s">
        <v>138</v>
      </c>
    </row>
    <row r="570" spans="1:65" s="2" customFormat="1" ht="21.75" customHeight="1">
      <c r="A570" s="34"/>
      <c r="B570" s="35"/>
      <c r="C570" s="185" t="s">
        <v>1158</v>
      </c>
      <c r="D570" s="185" t="s">
        <v>139</v>
      </c>
      <c r="E570" s="186" t="s">
        <v>1159</v>
      </c>
      <c r="F570" s="187" t="s">
        <v>1160</v>
      </c>
      <c r="G570" s="188" t="s">
        <v>157</v>
      </c>
      <c r="H570" s="189">
        <v>11.6</v>
      </c>
      <c r="I570" s="190"/>
      <c r="J570" s="191">
        <f>ROUND(I570*H570,2)</f>
        <v>0</v>
      </c>
      <c r="K570" s="192"/>
      <c r="L570" s="39"/>
      <c r="M570" s="193" t="s">
        <v>1</v>
      </c>
      <c r="N570" s="194" t="s">
        <v>42</v>
      </c>
      <c r="O570" s="71"/>
      <c r="P570" s="195">
        <f>O570*H570</f>
        <v>0</v>
      </c>
      <c r="Q570" s="195">
        <v>0</v>
      </c>
      <c r="R570" s="195">
        <f>Q570*H570</f>
        <v>0</v>
      </c>
      <c r="S570" s="195">
        <v>0</v>
      </c>
      <c r="T570" s="196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97" t="s">
        <v>220</v>
      </c>
      <c r="AT570" s="197" t="s">
        <v>139</v>
      </c>
      <c r="AU570" s="197" t="s">
        <v>87</v>
      </c>
      <c r="AY570" s="17" t="s">
        <v>138</v>
      </c>
      <c r="BE570" s="198">
        <f>IF(N570="základní",J570,0)</f>
        <v>0</v>
      </c>
      <c r="BF570" s="198">
        <f>IF(N570="snížená",J570,0)</f>
        <v>0</v>
      </c>
      <c r="BG570" s="198">
        <f>IF(N570="zákl. přenesená",J570,0)</f>
        <v>0</v>
      </c>
      <c r="BH570" s="198">
        <f>IF(N570="sníž. přenesená",J570,0)</f>
        <v>0</v>
      </c>
      <c r="BI570" s="198">
        <f>IF(N570="nulová",J570,0)</f>
        <v>0</v>
      </c>
      <c r="BJ570" s="17" t="s">
        <v>85</v>
      </c>
      <c r="BK570" s="198">
        <f>ROUND(I570*H570,2)</f>
        <v>0</v>
      </c>
      <c r="BL570" s="17" t="s">
        <v>220</v>
      </c>
      <c r="BM570" s="197" t="s">
        <v>1161</v>
      </c>
    </row>
    <row r="571" spans="1:65" s="13" customFormat="1" ht="11.25">
      <c r="B571" s="201"/>
      <c r="C571" s="202"/>
      <c r="D571" s="203" t="s">
        <v>152</v>
      </c>
      <c r="E571" s="204" t="s">
        <v>1</v>
      </c>
      <c r="F571" s="205" t="s">
        <v>1162</v>
      </c>
      <c r="G571" s="202"/>
      <c r="H571" s="206">
        <v>11.6</v>
      </c>
      <c r="I571" s="207"/>
      <c r="J571" s="202"/>
      <c r="K571" s="202"/>
      <c r="L571" s="208"/>
      <c r="M571" s="209"/>
      <c r="N571" s="210"/>
      <c r="O571" s="210"/>
      <c r="P571" s="210"/>
      <c r="Q571" s="210"/>
      <c r="R571" s="210"/>
      <c r="S571" s="210"/>
      <c r="T571" s="211"/>
      <c r="AT571" s="212" t="s">
        <v>152</v>
      </c>
      <c r="AU571" s="212" t="s">
        <v>87</v>
      </c>
      <c r="AV571" s="13" t="s">
        <v>87</v>
      </c>
      <c r="AW571" s="13" t="s">
        <v>34</v>
      </c>
      <c r="AX571" s="13" t="s">
        <v>85</v>
      </c>
      <c r="AY571" s="212" t="s">
        <v>138</v>
      </c>
    </row>
    <row r="572" spans="1:65" s="2" customFormat="1" ht="44.25" customHeight="1">
      <c r="A572" s="34"/>
      <c r="B572" s="35"/>
      <c r="C572" s="217" t="s">
        <v>1163</v>
      </c>
      <c r="D572" s="217" t="s">
        <v>215</v>
      </c>
      <c r="E572" s="218" t="s">
        <v>1164</v>
      </c>
      <c r="F572" s="219" t="s">
        <v>1165</v>
      </c>
      <c r="G572" s="220" t="s">
        <v>262</v>
      </c>
      <c r="H572" s="221">
        <v>2</v>
      </c>
      <c r="I572" s="222"/>
      <c r="J572" s="223">
        <f>ROUND(I572*H572,2)</f>
        <v>0</v>
      </c>
      <c r="K572" s="224"/>
      <c r="L572" s="225"/>
      <c r="M572" s="226" t="s">
        <v>1</v>
      </c>
      <c r="N572" s="227" t="s">
        <v>42</v>
      </c>
      <c r="O572" s="71"/>
      <c r="P572" s="195">
        <f>O572*H572</f>
        <v>0</v>
      </c>
      <c r="Q572" s="195">
        <v>4.8000000000000001E-2</v>
      </c>
      <c r="R572" s="195">
        <f>Q572*H572</f>
        <v>9.6000000000000002E-2</v>
      </c>
      <c r="S572" s="195">
        <v>0</v>
      </c>
      <c r="T572" s="196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7" t="s">
        <v>808</v>
      </c>
      <c r="AT572" s="197" t="s">
        <v>215</v>
      </c>
      <c r="AU572" s="197" t="s">
        <v>87</v>
      </c>
      <c r="AY572" s="17" t="s">
        <v>138</v>
      </c>
      <c r="BE572" s="198">
        <f>IF(N572="základní",J572,0)</f>
        <v>0</v>
      </c>
      <c r="BF572" s="198">
        <f>IF(N572="snížená",J572,0)</f>
        <v>0</v>
      </c>
      <c r="BG572" s="198">
        <f>IF(N572="zákl. přenesená",J572,0)</f>
        <v>0</v>
      </c>
      <c r="BH572" s="198">
        <f>IF(N572="sníž. přenesená",J572,0)</f>
        <v>0</v>
      </c>
      <c r="BI572" s="198">
        <f>IF(N572="nulová",J572,0)</f>
        <v>0</v>
      </c>
      <c r="BJ572" s="17" t="s">
        <v>85</v>
      </c>
      <c r="BK572" s="198">
        <f>ROUND(I572*H572,2)</f>
        <v>0</v>
      </c>
      <c r="BL572" s="17" t="s">
        <v>808</v>
      </c>
      <c r="BM572" s="197" t="s">
        <v>1166</v>
      </c>
    </row>
    <row r="573" spans="1:65" s="13" customFormat="1" ht="11.25">
      <c r="B573" s="201"/>
      <c r="C573" s="202"/>
      <c r="D573" s="203" t="s">
        <v>152</v>
      </c>
      <c r="E573" s="204" t="s">
        <v>1</v>
      </c>
      <c r="F573" s="205" t="s">
        <v>1167</v>
      </c>
      <c r="G573" s="202"/>
      <c r="H573" s="206">
        <v>1</v>
      </c>
      <c r="I573" s="207"/>
      <c r="J573" s="202"/>
      <c r="K573" s="202"/>
      <c r="L573" s="208"/>
      <c r="M573" s="209"/>
      <c r="N573" s="210"/>
      <c r="O573" s="210"/>
      <c r="P573" s="210"/>
      <c r="Q573" s="210"/>
      <c r="R573" s="210"/>
      <c r="S573" s="210"/>
      <c r="T573" s="211"/>
      <c r="AT573" s="212" t="s">
        <v>152</v>
      </c>
      <c r="AU573" s="212" t="s">
        <v>87</v>
      </c>
      <c r="AV573" s="13" t="s">
        <v>87</v>
      </c>
      <c r="AW573" s="13" t="s">
        <v>34</v>
      </c>
      <c r="AX573" s="13" t="s">
        <v>77</v>
      </c>
      <c r="AY573" s="212" t="s">
        <v>138</v>
      </c>
    </row>
    <row r="574" spans="1:65" s="13" customFormat="1" ht="11.25">
      <c r="B574" s="201"/>
      <c r="C574" s="202"/>
      <c r="D574" s="203" t="s">
        <v>152</v>
      </c>
      <c r="E574" s="204" t="s">
        <v>1</v>
      </c>
      <c r="F574" s="205" t="s">
        <v>1168</v>
      </c>
      <c r="G574" s="202"/>
      <c r="H574" s="206">
        <v>1</v>
      </c>
      <c r="I574" s="207"/>
      <c r="J574" s="202"/>
      <c r="K574" s="202"/>
      <c r="L574" s="208"/>
      <c r="M574" s="209"/>
      <c r="N574" s="210"/>
      <c r="O574" s="210"/>
      <c r="P574" s="210"/>
      <c r="Q574" s="210"/>
      <c r="R574" s="210"/>
      <c r="S574" s="210"/>
      <c r="T574" s="211"/>
      <c r="AT574" s="212" t="s">
        <v>152</v>
      </c>
      <c r="AU574" s="212" t="s">
        <v>87</v>
      </c>
      <c r="AV574" s="13" t="s">
        <v>87</v>
      </c>
      <c r="AW574" s="13" t="s">
        <v>34</v>
      </c>
      <c r="AX574" s="13" t="s">
        <v>77</v>
      </c>
      <c r="AY574" s="212" t="s">
        <v>138</v>
      </c>
    </row>
    <row r="575" spans="1:65" s="14" customFormat="1" ht="11.25">
      <c r="B575" s="228"/>
      <c r="C575" s="229"/>
      <c r="D575" s="203" t="s">
        <v>152</v>
      </c>
      <c r="E575" s="230" t="s">
        <v>1</v>
      </c>
      <c r="F575" s="231" t="s">
        <v>232</v>
      </c>
      <c r="G575" s="229"/>
      <c r="H575" s="232">
        <v>2</v>
      </c>
      <c r="I575" s="233"/>
      <c r="J575" s="229"/>
      <c r="K575" s="229"/>
      <c r="L575" s="234"/>
      <c r="M575" s="235"/>
      <c r="N575" s="236"/>
      <c r="O575" s="236"/>
      <c r="P575" s="236"/>
      <c r="Q575" s="236"/>
      <c r="R575" s="236"/>
      <c r="S575" s="236"/>
      <c r="T575" s="237"/>
      <c r="AT575" s="238" t="s">
        <v>152</v>
      </c>
      <c r="AU575" s="238" t="s">
        <v>87</v>
      </c>
      <c r="AV575" s="14" t="s">
        <v>143</v>
      </c>
      <c r="AW575" s="14" t="s">
        <v>34</v>
      </c>
      <c r="AX575" s="14" t="s">
        <v>85</v>
      </c>
      <c r="AY575" s="238" t="s">
        <v>138</v>
      </c>
    </row>
    <row r="576" spans="1:65" s="2" customFormat="1" ht="44.25" customHeight="1">
      <c r="A576" s="34"/>
      <c r="B576" s="35"/>
      <c r="C576" s="217" t="s">
        <v>1169</v>
      </c>
      <c r="D576" s="217" t="s">
        <v>215</v>
      </c>
      <c r="E576" s="218" t="s">
        <v>1170</v>
      </c>
      <c r="F576" s="219" t="s">
        <v>1171</v>
      </c>
      <c r="G576" s="220" t="s">
        <v>262</v>
      </c>
      <c r="H576" s="221">
        <v>1</v>
      </c>
      <c r="I576" s="222"/>
      <c r="J576" s="223">
        <f>ROUND(I576*H576,2)</f>
        <v>0</v>
      </c>
      <c r="K576" s="224"/>
      <c r="L576" s="225"/>
      <c r="M576" s="226" t="s">
        <v>1</v>
      </c>
      <c r="N576" s="227" t="s">
        <v>42</v>
      </c>
      <c r="O576" s="71"/>
      <c r="P576" s="195">
        <f>O576*H576</f>
        <v>0</v>
      </c>
      <c r="Q576" s="195">
        <v>4.8000000000000001E-2</v>
      </c>
      <c r="R576" s="195">
        <f>Q576*H576</f>
        <v>4.8000000000000001E-2</v>
      </c>
      <c r="S576" s="195">
        <v>0</v>
      </c>
      <c r="T576" s="196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97" t="s">
        <v>808</v>
      </c>
      <c r="AT576" s="197" t="s">
        <v>215</v>
      </c>
      <c r="AU576" s="197" t="s">
        <v>87</v>
      </c>
      <c r="AY576" s="17" t="s">
        <v>138</v>
      </c>
      <c r="BE576" s="198">
        <f>IF(N576="základní",J576,0)</f>
        <v>0</v>
      </c>
      <c r="BF576" s="198">
        <f>IF(N576="snížená",J576,0)</f>
        <v>0</v>
      </c>
      <c r="BG576" s="198">
        <f>IF(N576="zákl. přenesená",J576,0)</f>
        <v>0</v>
      </c>
      <c r="BH576" s="198">
        <f>IF(N576="sníž. přenesená",J576,0)</f>
        <v>0</v>
      </c>
      <c r="BI576" s="198">
        <f>IF(N576="nulová",J576,0)</f>
        <v>0</v>
      </c>
      <c r="BJ576" s="17" t="s">
        <v>85</v>
      </c>
      <c r="BK576" s="198">
        <f>ROUND(I576*H576,2)</f>
        <v>0</v>
      </c>
      <c r="BL576" s="17" t="s">
        <v>808</v>
      </c>
      <c r="BM576" s="197" t="s">
        <v>1172</v>
      </c>
    </row>
    <row r="577" spans="1:65" s="13" customFormat="1" ht="11.25">
      <c r="B577" s="201"/>
      <c r="C577" s="202"/>
      <c r="D577" s="203" t="s">
        <v>152</v>
      </c>
      <c r="E577" s="204" t="s">
        <v>1</v>
      </c>
      <c r="F577" s="205" t="s">
        <v>1173</v>
      </c>
      <c r="G577" s="202"/>
      <c r="H577" s="206">
        <v>1</v>
      </c>
      <c r="I577" s="207"/>
      <c r="J577" s="202"/>
      <c r="K577" s="202"/>
      <c r="L577" s="208"/>
      <c r="M577" s="209"/>
      <c r="N577" s="210"/>
      <c r="O577" s="210"/>
      <c r="P577" s="210"/>
      <c r="Q577" s="210"/>
      <c r="R577" s="210"/>
      <c r="S577" s="210"/>
      <c r="T577" s="211"/>
      <c r="AT577" s="212" t="s">
        <v>152</v>
      </c>
      <c r="AU577" s="212" t="s">
        <v>87</v>
      </c>
      <c r="AV577" s="13" t="s">
        <v>87</v>
      </c>
      <c r="AW577" s="13" t="s">
        <v>34</v>
      </c>
      <c r="AX577" s="13" t="s">
        <v>85</v>
      </c>
      <c r="AY577" s="212" t="s">
        <v>138</v>
      </c>
    </row>
    <row r="578" spans="1:65" s="2" customFormat="1" ht="44.25" customHeight="1">
      <c r="A578" s="34"/>
      <c r="B578" s="35"/>
      <c r="C578" s="217" t="s">
        <v>1174</v>
      </c>
      <c r="D578" s="217" t="s">
        <v>215</v>
      </c>
      <c r="E578" s="218" t="s">
        <v>1175</v>
      </c>
      <c r="F578" s="219" t="s">
        <v>1176</v>
      </c>
      <c r="G578" s="220" t="s">
        <v>262</v>
      </c>
      <c r="H578" s="221">
        <v>1</v>
      </c>
      <c r="I578" s="222"/>
      <c r="J578" s="223">
        <f>ROUND(I578*H578,2)</f>
        <v>0</v>
      </c>
      <c r="K578" s="224"/>
      <c r="L578" s="225"/>
      <c r="M578" s="226" t="s">
        <v>1</v>
      </c>
      <c r="N578" s="227" t="s">
        <v>42</v>
      </c>
      <c r="O578" s="71"/>
      <c r="P578" s="195">
        <f>O578*H578</f>
        <v>0</v>
      </c>
      <c r="Q578" s="195">
        <v>3.5999999999999997E-2</v>
      </c>
      <c r="R578" s="195">
        <f>Q578*H578</f>
        <v>3.5999999999999997E-2</v>
      </c>
      <c r="S578" s="195">
        <v>0</v>
      </c>
      <c r="T578" s="196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97" t="s">
        <v>303</v>
      </c>
      <c r="AT578" s="197" t="s">
        <v>215</v>
      </c>
      <c r="AU578" s="197" t="s">
        <v>87</v>
      </c>
      <c r="AY578" s="17" t="s">
        <v>138</v>
      </c>
      <c r="BE578" s="198">
        <f>IF(N578="základní",J578,0)</f>
        <v>0</v>
      </c>
      <c r="BF578" s="198">
        <f>IF(N578="snížená",J578,0)</f>
        <v>0</v>
      </c>
      <c r="BG578" s="198">
        <f>IF(N578="zákl. přenesená",J578,0)</f>
        <v>0</v>
      </c>
      <c r="BH578" s="198">
        <f>IF(N578="sníž. přenesená",J578,0)</f>
        <v>0</v>
      </c>
      <c r="BI578" s="198">
        <f>IF(N578="nulová",J578,0)</f>
        <v>0</v>
      </c>
      <c r="BJ578" s="17" t="s">
        <v>85</v>
      </c>
      <c r="BK578" s="198">
        <f>ROUND(I578*H578,2)</f>
        <v>0</v>
      </c>
      <c r="BL578" s="17" t="s">
        <v>220</v>
      </c>
      <c r="BM578" s="197" t="s">
        <v>1177</v>
      </c>
    </row>
    <row r="579" spans="1:65" s="13" customFormat="1" ht="11.25">
      <c r="B579" s="201"/>
      <c r="C579" s="202"/>
      <c r="D579" s="203" t="s">
        <v>152</v>
      </c>
      <c r="E579" s="204" t="s">
        <v>1</v>
      </c>
      <c r="F579" s="205" t="s">
        <v>1178</v>
      </c>
      <c r="G579" s="202"/>
      <c r="H579" s="206">
        <v>1</v>
      </c>
      <c r="I579" s="207"/>
      <c r="J579" s="202"/>
      <c r="K579" s="202"/>
      <c r="L579" s="208"/>
      <c r="M579" s="209"/>
      <c r="N579" s="210"/>
      <c r="O579" s="210"/>
      <c r="P579" s="210"/>
      <c r="Q579" s="210"/>
      <c r="R579" s="210"/>
      <c r="S579" s="210"/>
      <c r="T579" s="211"/>
      <c r="AT579" s="212" t="s">
        <v>152</v>
      </c>
      <c r="AU579" s="212" t="s">
        <v>87</v>
      </c>
      <c r="AV579" s="13" t="s">
        <v>87</v>
      </c>
      <c r="AW579" s="13" t="s">
        <v>34</v>
      </c>
      <c r="AX579" s="13" t="s">
        <v>85</v>
      </c>
      <c r="AY579" s="212" t="s">
        <v>138</v>
      </c>
    </row>
    <row r="580" spans="1:65" s="2" customFormat="1" ht="44.25" customHeight="1">
      <c r="A580" s="34"/>
      <c r="B580" s="35"/>
      <c r="C580" s="217" t="s">
        <v>1179</v>
      </c>
      <c r="D580" s="217" t="s">
        <v>215</v>
      </c>
      <c r="E580" s="218" t="s">
        <v>1180</v>
      </c>
      <c r="F580" s="219" t="s">
        <v>1181</v>
      </c>
      <c r="G580" s="220" t="s">
        <v>262</v>
      </c>
      <c r="H580" s="221">
        <v>1</v>
      </c>
      <c r="I580" s="222"/>
      <c r="J580" s="223">
        <f>ROUND(I580*H580,2)</f>
        <v>0</v>
      </c>
      <c r="K580" s="224"/>
      <c r="L580" s="225"/>
      <c r="M580" s="226" t="s">
        <v>1</v>
      </c>
      <c r="N580" s="227" t="s">
        <v>42</v>
      </c>
      <c r="O580" s="71"/>
      <c r="P580" s="195">
        <f>O580*H580</f>
        <v>0</v>
      </c>
      <c r="Q580" s="195">
        <v>3.5999999999999997E-2</v>
      </c>
      <c r="R580" s="195">
        <f>Q580*H580</f>
        <v>3.5999999999999997E-2</v>
      </c>
      <c r="S580" s="195">
        <v>0</v>
      </c>
      <c r="T580" s="196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97" t="s">
        <v>303</v>
      </c>
      <c r="AT580" s="197" t="s">
        <v>215</v>
      </c>
      <c r="AU580" s="197" t="s">
        <v>87</v>
      </c>
      <c r="AY580" s="17" t="s">
        <v>138</v>
      </c>
      <c r="BE580" s="198">
        <f>IF(N580="základní",J580,0)</f>
        <v>0</v>
      </c>
      <c r="BF580" s="198">
        <f>IF(N580="snížená",J580,0)</f>
        <v>0</v>
      </c>
      <c r="BG580" s="198">
        <f>IF(N580="zákl. přenesená",J580,0)</f>
        <v>0</v>
      </c>
      <c r="BH580" s="198">
        <f>IF(N580="sníž. přenesená",J580,0)</f>
        <v>0</v>
      </c>
      <c r="BI580" s="198">
        <f>IF(N580="nulová",J580,0)</f>
        <v>0</v>
      </c>
      <c r="BJ580" s="17" t="s">
        <v>85</v>
      </c>
      <c r="BK580" s="198">
        <f>ROUND(I580*H580,2)</f>
        <v>0</v>
      </c>
      <c r="BL580" s="17" t="s">
        <v>220</v>
      </c>
      <c r="BM580" s="197" t="s">
        <v>1182</v>
      </c>
    </row>
    <row r="581" spans="1:65" s="13" customFormat="1" ht="11.25">
      <c r="B581" s="201"/>
      <c r="C581" s="202"/>
      <c r="D581" s="203" t="s">
        <v>152</v>
      </c>
      <c r="E581" s="204" t="s">
        <v>1</v>
      </c>
      <c r="F581" s="205" t="s">
        <v>1178</v>
      </c>
      <c r="G581" s="202"/>
      <c r="H581" s="206">
        <v>1</v>
      </c>
      <c r="I581" s="207"/>
      <c r="J581" s="202"/>
      <c r="K581" s="202"/>
      <c r="L581" s="208"/>
      <c r="M581" s="209"/>
      <c r="N581" s="210"/>
      <c r="O581" s="210"/>
      <c r="P581" s="210"/>
      <c r="Q581" s="210"/>
      <c r="R581" s="210"/>
      <c r="S581" s="210"/>
      <c r="T581" s="211"/>
      <c r="AT581" s="212" t="s">
        <v>152</v>
      </c>
      <c r="AU581" s="212" t="s">
        <v>87</v>
      </c>
      <c r="AV581" s="13" t="s">
        <v>87</v>
      </c>
      <c r="AW581" s="13" t="s">
        <v>34</v>
      </c>
      <c r="AX581" s="13" t="s">
        <v>85</v>
      </c>
      <c r="AY581" s="212" t="s">
        <v>138</v>
      </c>
    </row>
    <row r="582" spans="1:65" s="2" customFormat="1" ht="33" customHeight="1">
      <c r="A582" s="34"/>
      <c r="B582" s="35"/>
      <c r="C582" s="185" t="s">
        <v>1183</v>
      </c>
      <c r="D582" s="185" t="s">
        <v>139</v>
      </c>
      <c r="E582" s="186" t="s">
        <v>1184</v>
      </c>
      <c r="F582" s="187" t="s">
        <v>1185</v>
      </c>
      <c r="G582" s="188" t="s">
        <v>157</v>
      </c>
      <c r="H582" s="189">
        <v>10</v>
      </c>
      <c r="I582" s="190"/>
      <c r="J582" s="191">
        <f>ROUND(I582*H582,2)</f>
        <v>0</v>
      </c>
      <c r="K582" s="192"/>
      <c r="L582" s="39"/>
      <c r="M582" s="193" t="s">
        <v>1</v>
      </c>
      <c r="N582" s="194" t="s">
        <v>42</v>
      </c>
      <c r="O582" s="71"/>
      <c r="P582" s="195">
        <f>O582*H582</f>
        <v>0</v>
      </c>
      <c r="Q582" s="195">
        <v>0</v>
      </c>
      <c r="R582" s="195">
        <f>Q582*H582</f>
        <v>0</v>
      </c>
      <c r="S582" s="195">
        <v>2.5000000000000001E-2</v>
      </c>
      <c r="T582" s="196">
        <f>S582*H582</f>
        <v>0.25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7" t="s">
        <v>220</v>
      </c>
      <c r="AT582" s="197" t="s">
        <v>139</v>
      </c>
      <c r="AU582" s="197" t="s">
        <v>87</v>
      </c>
      <c r="AY582" s="17" t="s">
        <v>138</v>
      </c>
      <c r="BE582" s="198">
        <f>IF(N582="základní",J582,0)</f>
        <v>0</v>
      </c>
      <c r="BF582" s="198">
        <f>IF(N582="snížená",J582,0)</f>
        <v>0</v>
      </c>
      <c r="BG582" s="198">
        <f>IF(N582="zákl. přenesená",J582,0)</f>
        <v>0</v>
      </c>
      <c r="BH582" s="198">
        <f>IF(N582="sníž. přenesená",J582,0)</f>
        <v>0</v>
      </c>
      <c r="BI582" s="198">
        <f>IF(N582="nulová",J582,0)</f>
        <v>0</v>
      </c>
      <c r="BJ582" s="17" t="s">
        <v>85</v>
      </c>
      <c r="BK582" s="198">
        <f>ROUND(I582*H582,2)</f>
        <v>0</v>
      </c>
      <c r="BL582" s="17" t="s">
        <v>220</v>
      </c>
      <c r="BM582" s="197" t="s">
        <v>1186</v>
      </c>
    </row>
    <row r="583" spans="1:65" s="13" customFormat="1" ht="11.25">
      <c r="B583" s="201"/>
      <c r="C583" s="202"/>
      <c r="D583" s="203" t="s">
        <v>152</v>
      </c>
      <c r="E583" s="204" t="s">
        <v>1</v>
      </c>
      <c r="F583" s="205" t="s">
        <v>1187</v>
      </c>
      <c r="G583" s="202"/>
      <c r="H583" s="206">
        <v>10</v>
      </c>
      <c r="I583" s="207"/>
      <c r="J583" s="202"/>
      <c r="K583" s="202"/>
      <c r="L583" s="208"/>
      <c r="M583" s="209"/>
      <c r="N583" s="210"/>
      <c r="O583" s="210"/>
      <c r="P583" s="210"/>
      <c r="Q583" s="210"/>
      <c r="R583" s="210"/>
      <c r="S583" s="210"/>
      <c r="T583" s="211"/>
      <c r="AT583" s="212" t="s">
        <v>152</v>
      </c>
      <c r="AU583" s="212" t="s">
        <v>87</v>
      </c>
      <c r="AV583" s="13" t="s">
        <v>87</v>
      </c>
      <c r="AW583" s="13" t="s">
        <v>34</v>
      </c>
      <c r="AX583" s="13" t="s">
        <v>85</v>
      </c>
      <c r="AY583" s="212" t="s">
        <v>138</v>
      </c>
    </row>
    <row r="584" spans="1:65" s="2" customFormat="1" ht="21.75" customHeight="1">
      <c r="A584" s="34"/>
      <c r="B584" s="35"/>
      <c r="C584" s="185" t="s">
        <v>1188</v>
      </c>
      <c r="D584" s="185" t="s">
        <v>139</v>
      </c>
      <c r="E584" s="186" t="s">
        <v>1189</v>
      </c>
      <c r="F584" s="187" t="s">
        <v>1190</v>
      </c>
      <c r="G584" s="188" t="s">
        <v>157</v>
      </c>
      <c r="H584" s="189">
        <v>29.8</v>
      </c>
      <c r="I584" s="190"/>
      <c r="J584" s="191">
        <f>ROUND(I584*H584,2)</f>
        <v>0</v>
      </c>
      <c r="K584" s="192"/>
      <c r="L584" s="39"/>
      <c r="M584" s="193" t="s">
        <v>1</v>
      </c>
      <c r="N584" s="194" t="s">
        <v>42</v>
      </c>
      <c r="O584" s="71"/>
      <c r="P584" s="195">
        <f>O584*H584</f>
        <v>0</v>
      </c>
      <c r="Q584" s="195">
        <v>1.1E-4</v>
      </c>
      <c r="R584" s="195">
        <f>Q584*H584</f>
        <v>3.2780000000000001E-3</v>
      </c>
      <c r="S584" s="195">
        <v>0</v>
      </c>
      <c r="T584" s="196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7" t="s">
        <v>220</v>
      </c>
      <c r="AT584" s="197" t="s">
        <v>139</v>
      </c>
      <c r="AU584" s="197" t="s">
        <v>87</v>
      </c>
      <c r="AY584" s="17" t="s">
        <v>138</v>
      </c>
      <c r="BE584" s="198">
        <f>IF(N584="základní",J584,0)</f>
        <v>0</v>
      </c>
      <c r="BF584" s="198">
        <f>IF(N584="snížená",J584,0)</f>
        <v>0</v>
      </c>
      <c r="BG584" s="198">
        <f>IF(N584="zákl. přenesená",J584,0)</f>
        <v>0</v>
      </c>
      <c r="BH584" s="198">
        <f>IF(N584="sníž. přenesená",J584,0)</f>
        <v>0</v>
      </c>
      <c r="BI584" s="198">
        <f>IF(N584="nulová",J584,0)</f>
        <v>0</v>
      </c>
      <c r="BJ584" s="17" t="s">
        <v>85</v>
      </c>
      <c r="BK584" s="198">
        <f>ROUND(I584*H584,2)</f>
        <v>0</v>
      </c>
      <c r="BL584" s="17" t="s">
        <v>220</v>
      </c>
      <c r="BM584" s="197" t="s">
        <v>1191</v>
      </c>
    </row>
    <row r="585" spans="1:65" s="13" customFormat="1" ht="11.25">
      <c r="B585" s="201"/>
      <c r="C585" s="202"/>
      <c r="D585" s="203" t="s">
        <v>152</v>
      </c>
      <c r="E585" s="204" t="s">
        <v>1</v>
      </c>
      <c r="F585" s="205" t="s">
        <v>1187</v>
      </c>
      <c r="G585" s="202"/>
      <c r="H585" s="206">
        <v>10</v>
      </c>
      <c r="I585" s="207"/>
      <c r="J585" s="202"/>
      <c r="K585" s="202"/>
      <c r="L585" s="208"/>
      <c r="M585" s="209"/>
      <c r="N585" s="210"/>
      <c r="O585" s="210"/>
      <c r="P585" s="210"/>
      <c r="Q585" s="210"/>
      <c r="R585" s="210"/>
      <c r="S585" s="210"/>
      <c r="T585" s="211"/>
      <c r="AT585" s="212" t="s">
        <v>152</v>
      </c>
      <c r="AU585" s="212" t="s">
        <v>87</v>
      </c>
      <c r="AV585" s="13" t="s">
        <v>87</v>
      </c>
      <c r="AW585" s="13" t="s">
        <v>34</v>
      </c>
      <c r="AX585" s="13" t="s">
        <v>77</v>
      </c>
      <c r="AY585" s="212" t="s">
        <v>138</v>
      </c>
    </row>
    <row r="586" spans="1:65" s="13" customFormat="1" ht="11.25">
      <c r="B586" s="201"/>
      <c r="C586" s="202"/>
      <c r="D586" s="203" t="s">
        <v>152</v>
      </c>
      <c r="E586" s="204" t="s">
        <v>1</v>
      </c>
      <c r="F586" s="205" t="s">
        <v>1192</v>
      </c>
      <c r="G586" s="202"/>
      <c r="H586" s="206">
        <v>13.2</v>
      </c>
      <c r="I586" s="207"/>
      <c r="J586" s="202"/>
      <c r="K586" s="202"/>
      <c r="L586" s="208"/>
      <c r="M586" s="209"/>
      <c r="N586" s="210"/>
      <c r="O586" s="210"/>
      <c r="P586" s="210"/>
      <c r="Q586" s="210"/>
      <c r="R586" s="210"/>
      <c r="S586" s="210"/>
      <c r="T586" s="211"/>
      <c r="AT586" s="212" t="s">
        <v>152</v>
      </c>
      <c r="AU586" s="212" t="s">
        <v>87</v>
      </c>
      <c r="AV586" s="13" t="s">
        <v>87</v>
      </c>
      <c r="AW586" s="13" t="s">
        <v>34</v>
      </c>
      <c r="AX586" s="13" t="s">
        <v>77</v>
      </c>
      <c r="AY586" s="212" t="s">
        <v>138</v>
      </c>
    </row>
    <row r="587" spans="1:65" s="13" customFormat="1" ht="11.25">
      <c r="B587" s="201"/>
      <c r="C587" s="202"/>
      <c r="D587" s="203" t="s">
        <v>152</v>
      </c>
      <c r="E587" s="204" t="s">
        <v>1</v>
      </c>
      <c r="F587" s="205" t="s">
        <v>1193</v>
      </c>
      <c r="G587" s="202"/>
      <c r="H587" s="206">
        <v>4.2</v>
      </c>
      <c r="I587" s="207"/>
      <c r="J587" s="202"/>
      <c r="K587" s="202"/>
      <c r="L587" s="208"/>
      <c r="M587" s="209"/>
      <c r="N587" s="210"/>
      <c r="O587" s="210"/>
      <c r="P587" s="210"/>
      <c r="Q587" s="210"/>
      <c r="R587" s="210"/>
      <c r="S587" s="210"/>
      <c r="T587" s="211"/>
      <c r="AT587" s="212" t="s">
        <v>152</v>
      </c>
      <c r="AU587" s="212" t="s">
        <v>87</v>
      </c>
      <c r="AV587" s="13" t="s">
        <v>87</v>
      </c>
      <c r="AW587" s="13" t="s">
        <v>34</v>
      </c>
      <c r="AX587" s="13" t="s">
        <v>77</v>
      </c>
      <c r="AY587" s="212" t="s">
        <v>138</v>
      </c>
    </row>
    <row r="588" spans="1:65" s="13" customFormat="1" ht="11.25">
      <c r="B588" s="201"/>
      <c r="C588" s="202"/>
      <c r="D588" s="203" t="s">
        <v>152</v>
      </c>
      <c r="E588" s="204" t="s">
        <v>1</v>
      </c>
      <c r="F588" s="205" t="s">
        <v>1194</v>
      </c>
      <c r="G588" s="202"/>
      <c r="H588" s="206">
        <v>2.4</v>
      </c>
      <c r="I588" s="207"/>
      <c r="J588" s="202"/>
      <c r="K588" s="202"/>
      <c r="L588" s="208"/>
      <c r="M588" s="209"/>
      <c r="N588" s="210"/>
      <c r="O588" s="210"/>
      <c r="P588" s="210"/>
      <c r="Q588" s="210"/>
      <c r="R588" s="210"/>
      <c r="S588" s="210"/>
      <c r="T588" s="211"/>
      <c r="AT588" s="212" t="s">
        <v>152</v>
      </c>
      <c r="AU588" s="212" t="s">
        <v>87</v>
      </c>
      <c r="AV588" s="13" t="s">
        <v>87</v>
      </c>
      <c r="AW588" s="13" t="s">
        <v>34</v>
      </c>
      <c r="AX588" s="13" t="s">
        <v>77</v>
      </c>
      <c r="AY588" s="212" t="s">
        <v>138</v>
      </c>
    </row>
    <row r="589" spans="1:65" s="14" customFormat="1" ht="11.25">
      <c r="B589" s="228"/>
      <c r="C589" s="229"/>
      <c r="D589" s="203" t="s">
        <v>152</v>
      </c>
      <c r="E589" s="230" t="s">
        <v>1</v>
      </c>
      <c r="F589" s="231" t="s">
        <v>232</v>
      </c>
      <c r="G589" s="229"/>
      <c r="H589" s="232">
        <v>29.799999999999997</v>
      </c>
      <c r="I589" s="233"/>
      <c r="J589" s="229"/>
      <c r="K589" s="229"/>
      <c r="L589" s="234"/>
      <c r="M589" s="235"/>
      <c r="N589" s="236"/>
      <c r="O589" s="236"/>
      <c r="P589" s="236"/>
      <c r="Q589" s="236"/>
      <c r="R589" s="236"/>
      <c r="S589" s="236"/>
      <c r="T589" s="237"/>
      <c r="AT589" s="238" t="s">
        <v>152</v>
      </c>
      <c r="AU589" s="238" t="s">
        <v>87</v>
      </c>
      <c r="AV589" s="14" t="s">
        <v>143</v>
      </c>
      <c r="AW589" s="14" t="s">
        <v>34</v>
      </c>
      <c r="AX589" s="14" t="s">
        <v>85</v>
      </c>
      <c r="AY589" s="238" t="s">
        <v>138</v>
      </c>
    </row>
    <row r="590" spans="1:65" s="2" customFormat="1" ht="33" customHeight="1">
      <c r="A590" s="34"/>
      <c r="B590" s="35"/>
      <c r="C590" s="217" t="s">
        <v>1195</v>
      </c>
      <c r="D590" s="217" t="s">
        <v>215</v>
      </c>
      <c r="E590" s="218" t="s">
        <v>1196</v>
      </c>
      <c r="F590" s="219" t="s">
        <v>1197</v>
      </c>
      <c r="G590" s="220" t="s">
        <v>157</v>
      </c>
      <c r="H590" s="221">
        <v>29.8</v>
      </c>
      <c r="I590" s="222"/>
      <c r="J590" s="223">
        <f>ROUND(I590*H590,2)</f>
        <v>0</v>
      </c>
      <c r="K590" s="224"/>
      <c r="L590" s="225"/>
      <c r="M590" s="226" t="s">
        <v>1</v>
      </c>
      <c r="N590" s="227" t="s">
        <v>42</v>
      </c>
      <c r="O590" s="71"/>
      <c r="P590" s="195">
        <f>O590*H590</f>
        <v>0</v>
      </c>
      <c r="Q590" s="195">
        <v>0</v>
      </c>
      <c r="R590" s="195">
        <f>Q590*H590</f>
        <v>0</v>
      </c>
      <c r="S590" s="195">
        <v>0</v>
      </c>
      <c r="T590" s="196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97" t="s">
        <v>303</v>
      </c>
      <c r="AT590" s="197" t="s">
        <v>215</v>
      </c>
      <c r="AU590" s="197" t="s">
        <v>87</v>
      </c>
      <c r="AY590" s="17" t="s">
        <v>138</v>
      </c>
      <c r="BE590" s="198">
        <f>IF(N590="základní",J590,0)</f>
        <v>0</v>
      </c>
      <c r="BF590" s="198">
        <f>IF(N590="snížená",J590,0)</f>
        <v>0</v>
      </c>
      <c r="BG590" s="198">
        <f>IF(N590="zákl. přenesená",J590,0)</f>
        <v>0</v>
      </c>
      <c r="BH590" s="198">
        <f>IF(N590="sníž. přenesená",J590,0)</f>
        <v>0</v>
      </c>
      <c r="BI590" s="198">
        <f>IF(N590="nulová",J590,0)</f>
        <v>0</v>
      </c>
      <c r="BJ590" s="17" t="s">
        <v>85</v>
      </c>
      <c r="BK590" s="198">
        <f>ROUND(I590*H590,2)</f>
        <v>0</v>
      </c>
      <c r="BL590" s="17" t="s">
        <v>220</v>
      </c>
      <c r="BM590" s="197" t="s">
        <v>1198</v>
      </c>
    </row>
    <row r="591" spans="1:65" s="2" customFormat="1" ht="21.75" customHeight="1">
      <c r="A591" s="34"/>
      <c r="B591" s="35"/>
      <c r="C591" s="185" t="s">
        <v>1199</v>
      </c>
      <c r="D591" s="185" t="s">
        <v>139</v>
      </c>
      <c r="E591" s="186" t="s">
        <v>1200</v>
      </c>
      <c r="F591" s="187" t="s">
        <v>1201</v>
      </c>
      <c r="G591" s="188" t="s">
        <v>262</v>
      </c>
      <c r="H591" s="189">
        <v>7</v>
      </c>
      <c r="I591" s="190"/>
      <c r="J591" s="191">
        <f>ROUND(I591*H591,2)</f>
        <v>0</v>
      </c>
      <c r="K591" s="192"/>
      <c r="L591" s="39"/>
      <c r="M591" s="193" t="s">
        <v>1</v>
      </c>
      <c r="N591" s="194" t="s">
        <v>42</v>
      </c>
      <c r="O591" s="71"/>
      <c r="P591" s="195">
        <f>O591*H591</f>
        <v>0</v>
      </c>
      <c r="Q591" s="195">
        <v>0</v>
      </c>
      <c r="R591" s="195">
        <f>Q591*H591</f>
        <v>0</v>
      </c>
      <c r="S591" s="195">
        <v>0</v>
      </c>
      <c r="T591" s="196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97" t="s">
        <v>220</v>
      </c>
      <c r="AT591" s="197" t="s">
        <v>139</v>
      </c>
      <c r="AU591" s="197" t="s">
        <v>87</v>
      </c>
      <c r="AY591" s="17" t="s">
        <v>138</v>
      </c>
      <c r="BE591" s="198">
        <f>IF(N591="základní",J591,0)</f>
        <v>0</v>
      </c>
      <c r="BF591" s="198">
        <f>IF(N591="snížená",J591,0)</f>
        <v>0</v>
      </c>
      <c r="BG591" s="198">
        <f>IF(N591="zákl. přenesená",J591,0)</f>
        <v>0</v>
      </c>
      <c r="BH591" s="198">
        <f>IF(N591="sníž. přenesená",J591,0)</f>
        <v>0</v>
      </c>
      <c r="BI591" s="198">
        <f>IF(N591="nulová",J591,0)</f>
        <v>0</v>
      </c>
      <c r="BJ591" s="17" t="s">
        <v>85</v>
      </c>
      <c r="BK591" s="198">
        <f>ROUND(I591*H591,2)</f>
        <v>0</v>
      </c>
      <c r="BL591" s="17" t="s">
        <v>220</v>
      </c>
      <c r="BM591" s="197" t="s">
        <v>1202</v>
      </c>
    </row>
    <row r="592" spans="1:65" s="2" customFormat="1" ht="33" customHeight="1">
      <c r="A592" s="34"/>
      <c r="B592" s="35"/>
      <c r="C592" s="217" t="s">
        <v>1203</v>
      </c>
      <c r="D592" s="217" t="s">
        <v>215</v>
      </c>
      <c r="E592" s="218" t="s">
        <v>1204</v>
      </c>
      <c r="F592" s="219" t="s">
        <v>1205</v>
      </c>
      <c r="G592" s="220" t="s">
        <v>262</v>
      </c>
      <c r="H592" s="221">
        <v>6</v>
      </c>
      <c r="I592" s="222"/>
      <c r="J592" s="223">
        <f>ROUND(I592*H592,2)</f>
        <v>0</v>
      </c>
      <c r="K592" s="224"/>
      <c r="L592" s="225"/>
      <c r="M592" s="226" t="s">
        <v>1</v>
      </c>
      <c r="N592" s="227" t="s">
        <v>42</v>
      </c>
      <c r="O592" s="71"/>
      <c r="P592" s="195">
        <f>O592*H592</f>
        <v>0</v>
      </c>
      <c r="Q592" s="195">
        <v>5.2999999999999999E-2</v>
      </c>
      <c r="R592" s="195">
        <f>Q592*H592</f>
        <v>0.318</v>
      </c>
      <c r="S592" s="195">
        <v>0</v>
      </c>
      <c r="T592" s="196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97" t="s">
        <v>303</v>
      </c>
      <c r="AT592" s="197" t="s">
        <v>215</v>
      </c>
      <c r="AU592" s="197" t="s">
        <v>87</v>
      </c>
      <c r="AY592" s="17" t="s">
        <v>138</v>
      </c>
      <c r="BE592" s="198">
        <f>IF(N592="základní",J592,0)</f>
        <v>0</v>
      </c>
      <c r="BF592" s="198">
        <f>IF(N592="snížená",J592,0)</f>
        <v>0</v>
      </c>
      <c r="BG592" s="198">
        <f>IF(N592="zákl. přenesená",J592,0)</f>
        <v>0</v>
      </c>
      <c r="BH592" s="198">
        <f>IF(N592="sníž. přenesená",J592,0)</f>
        <v>0</v>
      </c>
      <c r="BI592" s="198">
        <f>IF(N592="nulová",J592,0)</f>
        <v>0</v>
      </c>
      <c r="BJ592" s="17" t="s">
        <v>85</v>
      </c>
      <c r="BK592" s="198">
        <f>ROUND(I592*H592,2)</f>
        <v>0</v>
      </c>
      <c r="BL592" s="17" t="s">
        <v>220</v>
      </c>
      <c r="BM592" s="197" t="s">
        <v>1206</v>
      </c>
    </row>
    <row r="593" spans="1:65" s="13" customFormat="1" ht="11.25">
      <c r="B593" s="201"/>
      <c r="C593" s="202"/>
      <c r="D593" s="203" t="s">
        <v>152</v>
      </c>
      <c r="E593" s="204" t="s">
        <v>1</v>
      </c>
      <c r="F593" s="205" t="s">
        <v>1207</v>
      </c>
      <c r="G593" s="202"/>
      <c r="H593" s="206">
        <v>6</v>
      </c>
      <c r="I593" s="207"/>
      <c r="J593" s="202"/>
      <c r="K593" s="202"/>
      <c r="L593" s="208"/>
      <c r="M593" s="209"/>
      <c r="N593" s="210"/>
      <c r="O593" s="210"/>
      <c r="P593" s="210"/>
      <c r="Q593" s="210"/>
      <c r="R593" s="210"/>
      <c r="S593" s="210"/>
      <c r="T593" s="211"/>
      <c r="AT593" s="212" t="s">
        <v>152</v>
      </c>
      <c r="AU593" s="212" t="s">
        <v>87</v>
      </c>
      <c r="AV593" s="13" t="s">
        <v>87</v>
      </c>
      <c r="AW593" s="13" t="s">
        <v>34</v>
      </c>
      <c r="AX593" s="13" t="s">
        <v>85</v>
      </c>
      <c r="AY593" s="212" t="s">
        <v>138</v>
      </c>
    </row>
    <row r="594" spans="1:65" s="2" customFormat="1" ht="33" customHeight="1">
      <c r="A594" s="34"/>
      <c r="B594" s="35"/>
      <c r="C594" s="217" t="s">
        <v>1208</v>
      </c>
      <c r="D594" s="217" t="s">
        <v>215</v>
      </c>
      <c r="E594" s="218" t="s">
        <v>1209</v>
      </c>
      <c r="F594" s="219" t="s">
        <v>1210</v>
      </c>
      <c r="G594" s="220" t="s">
        <v>262</v>
      </c>
      <c r="H594" s="221">
        <v>1</v>
      </c>
      <c r="I594" s="222"/>
      <c r="J594" s="223">
        <f>ROUND(I594*H594,2)</f>
        <v>0</v>
      </c>
      <c r="K594" s="224"/>
      <c r="L594" s="225"/>
      <c r="M594" s="226" t="s">
        <v>1</v>
      </c>
      <c r="N594" s="227" t="s">
        <v>42</v>
      </c>
      <c r="O594" s="71"/>
      <c r="P594" s="195">
        <f>O594*H594</f>
        <v>0</v>
      </c>
      <c r="Q594" s="195">
        <v>6.5000000000000002E-2</v>
      </c>
      <c r="R594" s="195">
        <f>Q594*H594</f>
        <v>6.5000000000000002E-2</v>
      </c>
      <c r="S594" s="195">
        <v>0</v>
      </c>
      <c r="T594" s="196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97" t="s">
        <v>808</v>
      </c>
      <c r="AT594" s="197" t="s">
        <v>215</v>
      </c>
      <c r="AU594" s="197" t="s">
        <v>87</v>
      </c>
      <c r="AY594" s="17" t="s">
        <v>138</v>
      </c>
      <c r="BE594" s="198">
        <f>IF(N594="základní",J594,0)</f>
        <v>0</v>
      </c>
      <c r="BF594" s="198">
        <f>IF(N594="snížená",J594,0)</f>
        <v>0</v>
      </c>
      <c r="BG594" s="198">
        <f>IF(N594="zákl. přenesená",J594,0)</f>
        <v>0</v>
      </c>
      <c r="BH594" s="198">
        <f>IF(N594="sníž. přenesená",J594,0)</f>
        <v>0</v>
      </c>
      <c r="BI594" s="198">
        <f>IF(N594="nulová",J594,0)</f>
        <v>0</v>
      </c>
      <c r="BJ594" s="17" t="s">
        <v>85</v>
      </c>
      <c r="BK594" s="198">
        <f>ROUND(I594*H594,2)</f>
        <v>0</v>
      </c>
      <c r="BL594" s="17" t="s">
        <v>808</v>
      </c>
      <c r="BM594" s="197" t="s">
        <v>1211</v>
      </c>
    </row>
    <row r="595" spans="1:65" s="13" customFormat="1" ht="11.25">
      <c r="B595" s="201"/>
      <c r="C595" s="202"/>
      <c r="D595" s="203" t="s">
        <v>152</v>
      </c>
      <c r="E595" s="204" t="s">
        <v>1</v>
      </c>
      <c r="F595" s="205" t="s">
        <v>1212</v>
      </c>
      <c r="G595" s="202"/>
      <c r="H595" s="206">
        <v>1</v>
      </c>
      <c r="I595" s="207"/>
      <c r="J595" s="202"/>
      <c r="K595" s="202"/>
      <c r="L595" s="208"/>
      <c r="M595" s="209"/>
      <c r="N595" s="210"/>
      <c r="O595" s="210"/>
      <c r="P595" s="210"/>
      <c r="Q595" s="210"/>
      <c r="R595" s="210"/>
      <c r="S595" s="210"/>
      <c r="T595" s="211"/>
      <c r="AT595" s="212" t="s">
        <v>152</v>
      </c>
      <c r="AU595" s="212" t="s">
        <v>87</v>
      </c>
      <c r="AV595" s="13" t="s">
        <v>87</v>
      </c>
      <c r="AW595" s="13" t="s">
        <v>34</v>
      </c>
      <c r="AX595" s="13" t="s">
        <v>85</v>
      </c>
      <c r="AY595" s="212" t="s">
        <v>138</v>
      </c>
    </row>
    <row r="596" spans="1:65" s="2" customFormat="1" ht="21.75" customHeight="1">
      <c r="A596" s="34"/>
      <c r="B596" s="35"/>
      <c r="C596" s="185" t="s">
        <v>1213</v>
      </c>
      <c r="D596" s="185" t="s">
        <v>139</v>
      </c>
      <c r="E596" s="186" t="s">
        <v>1214</v>
      </c>
      <c r="F596" s="187" t="s">
        <v>1215</v>
      </c>
      <c r="G596" s="188" t="s">
        <v>262</v>
      </c>
      <c r="H596" s="189">
        <v>8</v>
      </c>
      <c r="I596" s="190"/>
      <c r="J596" s="191">
        <f>ROUND(I596*H596,2)</f>
        <v>0</v>
      </c>
      <c r="K596" s="192"/>
      <c r="L596" s="39"/>
      <c r="M596" s="193" t="s">
        <v>1</v>
      </c>
      <c r="N596" s="194" t="s">
        <v>42</v>
      </c>
      <c r="O596" s="71"/>
      <c r="P596" s="195">
        <f>O596*H596</f>
        <v>0</v>
      </c>
      <c r="Q596" s="195">
        <v>0</v>
      </c>
      <c r="R596" s="195">
        <f>Q596*H596</f>
        <v>0</v>
      </c>
      <c r="S596" s="195">
        <v>0</v>
      </c>
      <c r="T596" s="196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97" t="s">
        <v>220</v>
      </c>
      <c r="AT596" s="197" t="s">
        <v>139</v>
      </c>
      <c r="AU596" s="197" t="s">
        <v>87</v>
      </c>
      <c r="AY596" s="17" t="s">
        <v>138</v>
      </c>
      <c r="BE596" s="198">
        <f>IF(N596="základní",J596,0)</f>
        <v>0</v>
      </c>
      <c r="BF596" s="198">
        <f>IF(N596="snížená",J596,0)</f>
        <v>0</v>
      </c>
      <c r="BG596" s="198">
        <f>IF(N596="zákl. přenesená",J596,0)</f>
        <v>0</v>
      </c>
      <c r="BH596" s="198">
        <f>IF(N596="sníž. přenesená",J596,0)</f>
        <v>0</v>
      </c>
      <c r="BI596" s="198">
        <f>IF(N596="nulová",J596,0)</f>
        <v>0</v>
      </c>
      <c r="BJ596" s="17" t="s">
        <v>85</v>
      </c>
      <c r="BK596" s="198">
        <f>ROUND(I596*H596,2)</f>
        <v>0</v>
      </c>
      <c r="BL596" s="17" t="s">
        <v>220</v>
      </c>
      <c r="BM596" s="197" t="s">
        <v>1216</v>
      </c>
    </row>
    <row r="597" spans="1:65" s="2" customFormat="1" ht="21.75" customHeight="1">
      <c r="A597" s="34"/>
      <c r="B597" s="35"/>
      <c r="C597" s="217" t="s">
        <v>1217</v>
      </c>
      <c r="D597" s="217" t="s">
        <v>215</v>
      </c>
      <c r="E597" s="218" t="s">
        <v>1218</v>
      </c>
      <c r="F597" s="219" t="s">
        <v>1219</v>
      </c>
      <c r="G597" s="220" t="s">
        <v>262</v>
      </c>
      <c r="H597" s="221">
        <v>6</v>
      </c>
      <c r="I597" s="222"/>
      <c r="J597" s="223">
        <f>ROUND(I597*H597,2)</f>
        <v>0</v>
      </c>
      <c r="K597" s="224"/>
      <c r="L597" s="225"/>
      <c r="M597" s="226" t="s">
        <v>1</v>
      </c>
      <c r="N597" s="227" t="s">
        <v>42</v>
      </c>
      <c r="O597" s="71"/>
      <c r="P597" s="195">
        <f>O597*H597</f>
        <v>0</v>
      </c>
      <c r="Q597" s="195">
        <v>1.4E-3</v>
      </c>
      <c r="R597" s="195">
        <f>Q597*H597</f>
        <v>8.3999999999999995E-3</v>
      </c>
      <c r="S597" s="195">
        <v>0</v>
      </c>
      <c r="T597" s="196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97" t="s">
        <v>303</v>
      </c>
      <c r="AT597" s="197" t="s">
        <v>215</v>
      </c>
      <c r="AU597" s="197" t="s">
        <v>87</v>
      </c>
      <c r="AY597" s="17" t="s">
        <v>138</v>
      </c>
      <c r="BE597" s="198">
        <f>IF(N597="základní",J597,0)</f>
        <v>0</v>
      </c>
      <c r="BF597" s="198">
        <f>IF(N597="snížená",J597,0)</f>
        <v>0</v>
      </c>
      <c r="BG597" s="198">
        <f>IF(N597="zákl. přenesená",J597,0)</f>
        <v>0</v>
      </c>
      <c r="BH597" s="198">
        <f>IF(N597="sníž. přenesená",J597,0)</f>
        <v>0</v>
      </c>
      <c r="BI597" s="198">
        <f>IF(N597="nulová",J597,0)</f>
        <v>0</v>
      </c>
      <c r="BJ597" s="17" t="s">
        <v>85</v>
      </c>
      <c r="BK597" s="198">
        <f>ROUND(I597*H597,2)</f>
        <v>0</v>
      </c>
      <c r="BL597" s="17" t="s">
        <v>220</v>
      </c>
      <c r="BM597" s="197" t="s">
        <v>1220</v>
      </c>
    </row>
    <row r="598" spans="1:65" s="2" customFormat="1" ht="29.25">
      <c r="A598" s="34"/>
      <c r="B598" s="35"/>
      <c r="C598" s="36"/>
      <c r="D598" s="203" t="s">
        <v>174</v>
      </c>
      <c r="E598" s="36"/>
      <c r="F598" s="213" t="s">
        <v>1221</v>
      </c>
      <c r="G598" s="36"/>
      <c r="H598" s="36"/>
      <c r="I598" s="214"/>
      <c r="J598" s="36"/>
      <c r="K598" s="36"/>
      <c r="L598" s="39"/>
      <c r="M598" s="215"/>
      <c r="N598" s="216"/>
      <c r="O598" s="71"/>
      <c r="P598" s="71"/>
      <c r="Q598" s="71"/>
      <c r="R598" s="71"/>
      <c r="S598" s="71"/>
      <c r="T598" s="72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T598" s="17" t="s">
        <v>174</v>
      </c>
      <c r="AU598" s="17" t="s">
        <v>87</v>
      </c>
    </row>
    <row r="599" spans="1:65" s="2" customFormat="1" ht="21.75" customHeight="1">
      <c r="A599" s="34"/>
      <c r="B599" s="35"/>
      <c r="C599" s="217" t="s">
        <v>1222</v>
      </c>
      <c r="D599" s="217" t="s">
        <v>215</v>
      </c>
      <c r="E599" s="218" t="s">
        <v>1223</v>
      </c>
      <c r="F599" s="219" t="s">
        <v>1224</v>
      </c>
      <c r="G599" s="220" t="s">
        <v>262</v>
      </c>
      <c r="H599" s="221">
        <v>2</v>
      </c>
      <c r="I599" s="222"/>
      <c r="J599" s="223">
        <f>ROUND(I599*H599,2)</f>
        <v>0</v>
      </c>
      <c r="K599" s="224"/>
      <c r="L599" s="225"/>
      <c r="M599" s="226" t="s">
        <v>1</v>
      </c>
      <c r="N599" s="227" t="s">
        <v>42</v>
      </c>
      <c r="O599" s="71"/>
      <c r="P599" s="195">
        <f>O599*H599</f>
        <v>0</v>
      </c>
      <c r="Q599" s="195">
        <v>1.4E-3</v>
      </c>
      <c r="R599" s="195">
        <f>Q599*H599</f>
        <v>2.8E-3</v>
      </c>
      <c r="S599" s="195">
        <v>0</v>
      </c>
      <c r="T599" s="196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7" t="s">
        <v>303</v>
      </c>
      <c r="AT599" s="197" t="s">
        <v>215</v>
      </c>
      <c r="AU599" s="197" t="s">
        <v>87</v>
      </c>
      <c r="AY599" s="17" t="s">
        <v>138</v>
      </c>
      <c r="BE599" s="198">
        <f>IF(N599="základní",J599,0)</f>
        <v>0</v>
      </c>
      <c r="BF599" s="198">
        <f>IF(N599="snížená",J599,0)</f>
        <v>0</v>
      </c>
      <c r="BG599" s="198">
        <f>IF(N599="zákl. přenesená",J599,0)</f>
        <v>0</v>
      </c>
      <c r="BH599" s="198">
        <f>IF(N599="sníž. přenesená",J599,0)</f>
        <v>0</v>
      </c>
      <c r="BI599" s="198">
        <f>IF(N599="nulová",J599,0)</f>
        <v>0</v>
      </c>
      <c r="BJ599" s="17" t="s">
        <v>85</v>
      </c>
      <c r="BK599" s="198">
        <f>ROUND(I599*H599,2)</f>
        <v>0</v>
      </c>
      <c r="BL599" s="17" t="s">
        <v>220</v>
      </c>
      <c r="BM599" s="197" t="s">
        <v>1225</v>
      </c>
    </row>
    <row r="600" spans="1:65" s="2" customFormat="1" ht="29.25">
      <c r="A600" s="34"/>
      <c r="B600" s="35"/>
      <c r="C600" s="36"/>
      <c r="D600" s="203" t="s">
        <v>174</v>
      </c>
      <c r="E600" s="36"/>
      <c r="F600" s="213" t="s">
        <v>1221</v>
      </c>
      <c r="G600" s="36"/>
      <c r="H600" s="36"/>
      <c r="I600" s="214"/>
      <c r="J600" s="36"/>
      <c r="K600" s="36"/>
      <c r="L600" s="39"/>
      <c r="M600" s="215"/>
      <c r="N600" s="216"/>
      <c r="O600" s="71"/>
      <c r="P600" s="71"/>
      <c r="Q600" s="71"/>
      <c r="R600" s="71"/>
      <c r="S600" s="71"/>
      <c r="T600" s="72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T600" s="17" t="s">
        <v>174</v>
      </c>
      <c r="AU600" s="17" t="s">
        <v>87</v>
      </c>
    </row>
    <row r="601" spans="1:65" s="2" customFormat="1" ht="21.75" customHeight="1">
      <c r="A601" s="34"/>
      <c r="B601" s="35"/>
      <c r="C601" s="217" t="s">
        <v>1226</v>
      </c>
      <c r="D601" s="217" t="s">
        <v>215</v>
      </c>
      <c r="E601" s="218" t="s">
        <v>1227</v>
      </c>
      <c r="F601" s="219" t="s">
        <v>1228</v>
      </c>
      <c r="G601" s="220" t="s">
        <v>262</v>
      </c>
      <c r="H601" s="221">
        <v>8</v>
      </c>
      <c r="I601" s="222"/>
      <c r="J601" s="223">
        <f t="shared" ref="J601:J607" si="10">ROUND(I601*H601,2)</f>
        <v>0</v>
      </c>
      <c r="K601" s="224"/>
      <c r="L601" s="225"/>
      <c r="M601" s="226" t="s">
        <v>1</v>
      </c>
      <c r="N601" s="227" t="s">
        <v>42</v>
      </c>
      <c r="O601" s="71"/>
      <c r="P601" s="195">
        <f t="shared" ref="P601:P607" si="11">O601*H601</f>
        <v>0</v>
      </c>
      <c r="Q601" s="195">
        <v>1.4999999999999999E-4</v>
      </c>
      <c r="R601" s="195">
        <f t="shared" ref="R601:R607" si="12">Q601*H601</f>
        <v>1.1999999999999999E-3</v>
      </c>
      <c r="S601" s="195">
        <v>0</v>
      </c>
      <c r="T601" s="196">
        <f t="shared" ref="T601:T607" si="13"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7" t="s">
        <v>303</v>
      </c>
      <c r="AT601" s="197" t="s">
        <v>215</v>
      </c>
      <c r="AU601" s="197" t="s">
        <v>87</v>
      </c>
      <c r="AY601" s="17" t="s">
        <v>138</v>
      </c>
      <c r="BE601" s="198">
        <f t="shared" ref="BE601:BE607" si="14">IF(N601="základní",J601,0)</f>
        <v>0</v>
      </c>
      <c r="BF601" s="198">
        <f t="shared" ref="BF601:BF607" si="15">IF(N601="snížená",J601,0)</f>
        <v>0</v>
      </c>
      <c r="BG601" s="198">
        <f t="shared" ref="BG601:BG607" si="16">IF(N601="zákl. přenesená",J601,0)</f>
        <v>0</v>
      </c>
      <c r="BH601" s="198">
        <f t="shared" ref="BH601:BH607" si="17">IF(N601="sníž. přenesená",J601,0)</f>
        <v>0</v>
      </c>
      <c r="BI601" s="198">
        <f t="shared" ref="BI601:BI607" si="18">IF(N601="nulová",J601,0)</f>
        <v>0</v>
      </c>
      <c r="BJ601" s="17" t="s">
        <v>85</v>
      </c>
      <c r="BK601" s="198">
        <f t="shared" ref="BK601:BK607" si="19">ROUND(I601*H601,2)</f>
        <v>0</v>
      </c>
      <c r="BL601" s="17" t="s">
        <v>220</v>
      </c>
      <c r="BM601" s="197" t="s">
        <v>1229</v>
      </c>
    </row>
    <row r="602" spans="1:65" s="2" customFormat="1" ht="16.5" customHeight="1">
      <c r="A602" s="34"/>
      <c r="B602" s="35"/>
      <c r="C602" s="185" t="s">
        <v>1230</v>
      </c>
      <c r="D602" s="185" t="s">
        <v>139</v>
      </c>
      <c r="E602" s="186" t="s">
        <v>1231</v>
      </c>
      <c r="F602" s="187" t="s">
        <v>1232</v>
      </c>
      <c r="G602" s="188" t="s">
        <v>162</v>
      </c>
      <c r="H602" s="189">
        <v>3</v>
      </c>
      <c r="I602" s="190"/>
      <c r="J602" s="191">
        <f t="shared" si="10"/>
        <v>0</v>
      </c>
      <c r="K602" s="192"/>
      <c r="L602" s="39"/>
      <c r="M602" s="193" t="s">
        <v>1</v>
      </c>
      <c r="N602" s="194" t="s">
        <v>42</v>
      </c>
      <c r="O602" s="71"/>
      <c r="P602" s="195">
        <f t="shared" si="11"/>
        <v>0</v>
      </c>
      <c r="Q602" s="195">
        <v>3.8000000000000002E-4</v>
      </c>
      <c r="R602" s="195">
        <f t="shared" si="12"/>
        <v>1.14E-3</v>
      </c>
      <c r="S602" s="195">
        <v>0</v>
      </c>
      <c r="T602" s="196">
        <f t="shared" si="13"/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97" t="s">
        <v>220</v>
      </c>
      <c r="AT602" s="197" t="s">
        <v>139</v>
      </c>
      <c r="AU602" s="197" t="s">
        <v>87</v>
      </c>
      <c r="AY602" s="17" t="s">
        <v>138</v>
      </c>
      <c r="BE602" s="198">
        <f t="shared" si="14"/>
        <v>0</v>
      </c>
      <c r="BF602" s="198">
        <f t="shared" si="15"/>
        <v>0</v>
      </c>
      <c r="BG602" s="198">
        <f t="shared" si="16"/>
        <v>0</v>
      </c>
      <c r="BH602" s="198">
        <f t="shared" si="17"/>
        <v>0</v>
      </c>
      <c r="BI602" s="198">
        <f t="shared" si="18"/>
        <v>0</v>
      </c>
      <c r="BJ602" s="17" t="s">
        <v>85</v>
      </c>
      <c r="BK602" s="198">
        <f t="shared" si="19"/>
        <v>0</v>
      </c>
      <c r="BL602" s="17" t="s">
        <v>220</v>
      </c>
      <c r="BM602" s="197" t="s">
        <v>1233</v>
      </c>
    </row>
    <row r="603" spans="1:65" s="2" customFormat="1" ht="21.75" customHeight="1">
      <c r="A603" s="34"/>
      <c r="B603" s="35"/>
      <c r="C603" s="185" t="s">
        <v>1234</v>
      </c>
      <c r="D603" s="185" t="s">
        <v>139</v>
      </c>
      <c r="E603" s="186" t="s">
        <v>1235</v>
      </c>
      <c r="F603" s="187" t="s">
        <v>1236</v>
      </c>
      <c r="G603" s="188" t="s">
        <v>157</v>
      </c>
      <c r="H603" s="189">
        <v>5.5</v>
      </c>
      <c r="I603" s="190"/>
      <c r="J603" s="191">
        <f t="shared" si="10"/>
        <v>0</v>
      </c>
      <c r="K603" s="192"/>
      <c r="L603" s="39"/>
      <c r="M603" s="193" t="s">
        <v>1</v>
      </c>
      <c r="N603" s="194" t="s">
        <v>42</v>
      </c>
      <c r="O603" s="71"/>
      <c r="P603" s="195">
        <f t="shared" si="11"/>
        <v>0</v>
      </c>
      <c r="Q603" s="195">
        <v>0</v>
      </c>
      <c r="R603" s="195">
        <f t="shared" si="12"/>
        <v>0</v>
      </c>
      <c r="S603" s="195">
        <v>0.05</v>
      </c>
      <c r="T603" s="196">
        <f t="shared" si="13"/>
        <v>0.27500000000000002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97" t="s">
        <v>220</v>
      </c>
      <c r="AT603" s="197" t="s">
        <v>139</v>
      </c>
      <c r="AU603" s="197" t="s">
        <v>87</v>
      </c>
      <c r="AY603" s="17" t="s">
        <v>138</v>
      </c>
      <c r="BE603" s="198">
        <f t="shared" si="14"/>
        <v>0</v>
      </c>
      <c r="BF603" s="198">
        <f t="shared" si="15"/>
        <v>0</v>
      </c>
      <c r="BG603" s="198">
        <f t="shared" si="16"/>
        <v>0</v>
      </c>
      <c r="BH603" s="198">
        <f t="shared" si="17"/>
        <v>0</v>
      </c>
      <c r="BI603" s="198">
        <f t="shared" si="18"/>
        <v>0</v>
      </c>
      <c r="BJ603" s="17" t="s">
        <v>85</v>
      </c>
      <c r="BK603" s="198">
        <f t="shared" si="19"/>
        <v>0</v>
      </c>
      <c r="BL603" s="17" t="s">
        <v>220</v>
      </c>
      <c r="BM603" s="197" t="s">
        <v>1237</v>
      </c>
    </row>
    <row r="604" spans="1:65" s="2" customFormat="1" ht="21.75" customHeight="1">
      <c r="A604" s="34"/>
      <c r="B604" s="35"/>
      <c r="C604" s="185" t="s">
        <v>1238</v>
      </c>
      <c r="D604" s="185" t="s">
        <v>139</v>
      </c>
      <c r="E604" s="186" t="s">
        <v>1239</v>
      </c>
      <c r="F604" s="187" t="s">
        <v>1240</v>
      </c>
      <c r="G604" s="188" t="s">
        <v>157</v>
      </c>
      <c r="H604" s="189">
        <v>5.5</v>
      </c>
      <c r="I604" s="190"/>
      <c r="J604" s="191">
        <f t="shared" si="10"/>
        <v>0</v>
      </c>
      <c r="K604" s="192"/>
      <c r="L604" s="39"/>
      <c r="M604" s="193" t="s">
        <v>1</v>
      </c>
      <c r="N604" s="194" t="s">
        <v>42</v>
      </c>
      <c r="O604" s="71"/>
      <c r="P604" s="195">
        <f t="shared" si="11"/>
        <v>0</v>
      </c>
      <c r="Q604" s="195">
        <v>0</v>
      </c>
      <c r="R604" s="195">
        <f t="shared" si="12"/>
        <v>0</v>
      </c>
      <c r="S604" s="195">
        <v>0</v>
      </c>
      <c r="T604" s="196">
        <f t="shared" si="13"/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97" t="s">
        <v>220</v>
      </c>
      <c r="AT604" s="197" t="s">
        <v>139</v>
      </c>
      <c r="AU604" s="197" t="s">
        <v>87</v>
      </c>
      <c r="AY604" s="17" t="s">
        <v>138</v>
      </c>
      <c r="BE604" s="198">
        <f t="shared" si="14"/>
        <v>0</v>
      </c>
      <c r="BF604" s="198">
        <f t="shared" si="15"/>
        <v>0</v>
      </c>
      <c r="BG604" s="198">
        <f t="shared" si="16"/>
        <v>0</v>
      </c>
      <c r="BH604" s="198">
        <f t="shared" si="17"/>
        <v>0</v>
      </c>
      <c r="BI604" s="198">
        <f t="shared" si="18"/>
        <v>0</v>
      </c>
      <c r="BJ604" s="17" t="s">
        <v>85</v>
      </c>
      <c r="BK604" s="198">
        <f t="shared" si="19"/>
        <v>0</v>
      </c>
      <c r="BL604" s="17" t="s">
        <v>220</v>
      </c>
      <c r="BM604" s="197" t="s">
        <v>1241</v>
      </c>
    </row>
    <row r="605" spans="1:65" s="2" customFormat="1" ht="33" customHeight="1">
      <c r="A605" s="34"/>
      <c r="B605" s="35"/>
      <c r="C605" s="217" t="s">
        <v>1242</v>
      </c>
      <c r="D605" s="217" t="s">
        <v>215</v>
      </c>
      <c r="E605" s="218" t="s">
        <v>1243</v>
      </c>
      <c r="F605" s="219" t="s">
        <v>1244</v>
      </c>
      <c r="G605" s="220" t="s">
        <v>157</v>
      </c>
      <c r="H605" s="221">
        <v>5.5</v>
      </c>
      <c r="I605" s="222"/>
      <c r="J605" s="223">
        <f t="shared" si="10"/>
        <v>0</v>
      </c>
      <c r="K605" s="224"/>
      <c r="L605" s="225"/>
      <c r="M605" s="226" t="s">
        <v>1</v>
      </c>
      <c r="N605" s="227" t="s">
        <v>42</v>
      </c>
      <c r="O605" s="71"/>
      <c r="P605" s="195">
        <f t="shared" si="11"/>
        <v>0</v>
      </c>
      <c r="Q605" s="195">
        <v>9.6299999999999997E-2</v>
      </c>
      <c r="R605" s="195">
        <f t="shared" si="12"/>
        <v>0.52964999999999995</v>
      </c>
      <c r="S605" s="195">
        <v>0</v>
      </c>
      <c r="T605" s="196">
        <f t="shared" si="13"/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97" t="s">
        <v>303</v>
      </c>
      <c r="AT605" s="197" t="s">
        <v>215</v>
      </c>
      <c r="AU605" s="197" t="s">
        <v>87</v>
      </c>
      <c r="AY605" s="17" t="s">
        <v>138</v>
      </c>
      <c r="BE605" s="198">
        <f t="shared" si="14"/>
        <v>0</v>
      </c>
      <c r="BF605" s="198">
        <f t="shared" si="15"/>
        <v>0</v>
      </c>
      <c r="BG605" s="198">
        <f t="shared" si="16"/>
        <v>0</v>
      </c>
      <c r="BH605" s="198">
        <f t="shared" si="17"/>
        <v>0</v>
      </c>
      <c r="BI605" s="198">
        <f t="shared" si="18"/>
        <v>0</v>
      </c>
      <c r="BJ605" s="17" t="s">
        <v>85</v>
      </c>
      <c r="BK605" s="198">
        <f t="shared" si="19"/>
        <v>0</v>
      </c>
      <c r="BL605" s="17" t="s">
        <v>220</v>
      </c>
      <c r="BM605" s="197" t="s">
        <v>1245</v>
      </c>
    </row>
    <row r="606" spans="1:65" s="2" customFormat="1" ht="21.75" customHeight="1">
      <c r="A606" s="34"/>
      <c r="B606" s="35"/>
      <c r="C606" s="185" t="s">
        <v>1246</v>
      </c>
      <c r="D606" s="185" t="s">
        <v>139</v>
      </c>
      <c r="E606" s="186" t="s">
        <v>1247</v>
      </c>
      <c r="F606" s="187" t="s">
        <v>1248</v>
      </c>
      <c r="G606" s="188" t="s">
        <v>157</v>
      </c>
      <c r="H606" s="189">
        <v>5.5</v>
      </c>
      <c r="I606" s="190"/>
      <c r="J606" s="191">
        <f t="shared" si="10"/>
        <v>0</v>
      </c>
      <c r="K606" s="192"/>
      <c r="L606" s="39"/>
      <c r="M606" s="193" t="s">
        <v>1</v>
      </c>
      <c r="N606" s="194" t="s">
        <v>42</v>
      </c>
      <c r="O606" s="71"/>
      <c r="P606" s="195">
        <f t="shared" si="11"/>
        <v>0</v>
      </c>
      <c r="Q606" s="195">
        <v>0</v>
      </c>
      <c r="R606" s="195">
        <f t="shared" si="12"/>
        <v>0</v>
      </c>
      <c r="S606" s="195">
        <v>0</v>
      </c>
      <c r="T606" s="196">
        <f t="shared" si="13"/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97" t="s">
        <v>220</v>
      </c>
      <c r="AT606" s="197" t="s">
        <v>139</v>
      </c>
      <c r="AU606" s="197" t="s">
        <v>87</v>
      </c>
      <c r="AY606" s="17" t="s">
        <v>138</v>
      </c>
      <c r="BE606" s="198">
        <f t="shared" si="14"/>
        <v>0</v>
      </c>
      <c r="BF606" s="198">
        <f t="shared" si="15"/>
        <v>0</v>
      </c>
      <c r="BG606" s="198">
        <f t="shared" si="16"/>
        <v>0</v>
      </c>
      <c r="BH606" s="198">
        <f t="shared" si="17"/>
        <v>0</v>
      </c>
      <c r="BI606" s="198">
        <f t="shared" si="18"/>
        <v>0</v>
      </c>
      <c r="BJ606" s="17" t="s">
        <v>85</v>
      </c>
      <c r="BK606" s="198">
        <f t="shared" si="19"/>
        <v>0</v>
      </c>
      <c r="BL606" s="17" t="s">
        <v>220</v>
      </c>
      <c r="BM606" s="197" t="s">
        <v>1249</v>
      </c>
    </row>
    <row r="607" spans="1:65" s="2" customFormat="1" ht="21.75" customHeight="1">
      <c r="A607" s="34"/>
      <c r="B607" s="35"/>
      <c r="C607" s="185" t="s">
        <v>1250</v>
      </c>
      <c r="D607" s="185" t="s">
        <v>139</v>
      </c>
      <c r="E607" s="186" t="s">
        <v>1251</v>
      </c>
      <c r="F607" s="187" t="s">
        <v>1252</v>
      </c>
      <c r="G607" s="188" t="s">
        <v>1105</v>
      </c>
      <c r="H607" s="189">
        <v>500</v>
      </c>
      <c r="I607" s="190"/>
      <c r="J607" s="191">
        <f t="shared" si="10"/>
        <v>0</v>
      </c>
      <c r="K607" s="192"/>
      <c r="L607" s="39"/>
      <c r="M607" s="193" t="s">
        <v>1</v>
      </c>
      <c r="N607" s="194" t="s">
        <v>42</v>
      </c>
      <c r="O607" s="71"/>
      <c r="P607" s="195">
        <f t="shared" si="11"/>
        <v>0</v>
      </c>
      <c r="Q607" s="195">
        <v>0</v>
      </c>
      <c r="R607" s="195">
        <f t="shared" si="12"/>
        <v>0</v>
      </c>
      <c r="S607" s="195">
        <v>1E-3</v>
      </c>
      <c r="T607" s="196">
        <f t="shared" si="13"/>
        <v>0.5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97" t="s">
        <v>220</v>
      </c>
      <c r="AT607" s="197" t="s">
        <v>139</v>
      </c>
      <c r="AU607" s="197" t="s">
        <v>87</v>
      </c>
      <c r="AY607" s="17" t="s">
        <v>138</v>
      </c>
      <c r="BE607" s="198">
        <f t="shared" si="14"/>
        <v>0</v>
      </c>
      <c r="BF607" s="198">
        <f t="shared" si="15"/>
        <v>0</v>
      </c>
      <c r="BG607" s="198">
        <f t="shared" si="16"/>
        <v>0</v>
      </c>
      <c r="BH607" s="198">
        <f t="shared" si="17"/>
        <v>0</v>
      </c>
      <c r="BI607" s="198">
        <f t="shared" si="18"/>
        <v>0</v>
      </c>
      <c r="BJ607" s="17" t="s">
        <v>85</v>
      </c>
      <c r="BK607" s="198">
        <f t="shared" si="19"/>
        <v>0</v>
      </c>
      <c r="BL607" s="17" t="s">
        <v>220</v>
      </c>
      <c r="BM607" s="197" t="s">
        <v>1253</v>
      </c>
    </row>
    <row r="608" spans="1:65" s="13" customFormat="1" ht="22.5">
      <c r="B608" s="201"/>
      <c r="C608" s="202"/>
      <c r="D608" s="203" t="s">
        <v>152</v>
      </c>
      <c r="E608" s="204" t="s">
        <v>1</v>
      </c>
      <c r="F608" s="205" t="s">
        <v>1254</v>
      </c>
      <c r="G608" s="202"/>
      <c r="H608" s="206">
        <v>500</v>
      </c>
      <c r="I608" s="207"/>
      <c r="J608" s="202"/>
      <c r="K608" s="202"/>
      <c r="L608" s="208"/>
      <c r="M608" s="209"/>
      <c r="N608" s="210"/>
      <c r="O608" s="210"/>
      <c r="P608" s="210"/>
      <c r="Q608" s="210"/>
      <c r="R608" s="210"/>
      <c r="S608" s="210"/>
      <c r="T608" s="211"/>
      <c r="AT608" s="212" t="s">
        <v>152</v>
      </c>
      <c r="AU608" s="212" t="s">
        <v>87</v>
      </c>
      <c r="AV608" s="13" t="s">
        <v>87</v>
      </c>
      <c r="AW608" s="13" t="s">
        <v>34</v>
      </c>
      <c r="AX608" s="13" t="s">
        <v>85</v>
      </c>
      <c r="AY608" s="212" t="s">
        <v>138</v>
      </c>
    </row>
    <row r="609" spans="1:65" s="2" customFormat="1" ht="21.75" customHeight="1">
      <c r="A609" s="34"/>
      <c r="B609" s="35"/>
      <c r="C609" s="185" t="s">
        <v>1255</v>
      </c>
      <c r="D609" s="185" t="s">
        <v>139</v>
      </c>
      <c r="E609" s="186" t="s">
        <v>1256</v>
      </c>
      <c r="F609" s="187" t="s">
        <v>1257</v>
      </c>
      <c r="G609" s="188" t="s">
        <v>884</v>
      </c>
      <c r="H609" s="250"/>
      <c r="I609" s="190"/>
      <c r="J609" s="191">
        <f>ROUND(I609*H609,2)</f>
        <v>0</v>
      </c>
      <c r="K609" s="192"/>
      <c r="L609" s="39"/>
      <c r="M609" s="193" t="s">
        <v>1</v>
      </c>
      <c r="N609" s="194" t="s">
        <v>42</v>
      </c>
      <c r="O609" s="71"/>
      <c r="P609" s="195">
        <f>O609*H609</f>
        <v>0</v>
      </c>
      <c r="Q609" s="195">
        <v>0</v>
      </c>
      <c r="R609" s="195">
        <f>Q609*H609</f>
        <v>0</v>
      </c>
      <c r="S609" s="195">
        <v>0</v>
      </c>
      <c r="T609" s="196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7" t="s">
        <v>220</v>
      </c>
      <c r="AT609" s="197" t="s">
        <v>139</v>
      </c>
      <c r="AU609" s="197" t="s">
        <v>87</v>
      </c>
      <c r="AY609" s="17" t="s">
        <v>138</v>
      </c>
      <c r="BE609" s="198">
        <f>IF(N609="základní",J609,0)</f>
        <v>0</v>
      </c>
      <c r="BF609" s="198">
        <f>IF(N609="snížená",J609,0)</f>
        <v>0</v>
      </c>
      <c r="BG609" s="198">
        <f>IF(N609="zákl. přenesená",J609,0)</f>
        <v>0</v>
      </c>
      <c r="BH609" s="198">
        <f>IF(N609="sníž. přenesená",J609,0)</f>
        <v>0</v>
      </c>
      <c r="BI609" s="198">
        <f>IF(N609="nulová",J609,0)</f>
        <v>0</v>
      </c>
      <c r="BJ609" s="17" t="s">
        <v>85</v>
      </c>
      <c r="BK609" s="198">
        <f>ROUND(I609*H609,2)</f>
        <v>0</v>
      </c>
      <c r="BL609" s="17" t="s">
        <v>220</v>
      </c>
      <c r="BM609" s="197" t="s">
        <v>1258</v>
      </c>
    </row>
    <row r="610" spans="1:65" s="12" customFormat="1" ht="22.9" customHeight="1">
      <c r="B610" s="171"/>
      <c r="C610" s="172"/>
      <c r="D610" s="173" t="s">
        <v>76</v>
      </c>
      <c r="E610" s="199" t="s">
        <v>1259</v>
      </c>
      <c r="F610" s="199" t="s">
        <v>1260</v>
      </c>
      <c r="G610" s="172"/>
      <c r="H610" s="172"/>
      <c r="I610" s="175"/>
      <c r="J610" s="200">
        <f>BK610</f>
        <v>0</v>
      </c>
      <c r="K610" s="172"/>
      <c r="L610" s="177"/>
      <c r="M610" s="178"/>
      <c r="N610" s="179"/>
      <c r="O610" s="179"/>
      <c r="P610" s="180">
        <f>SUM(P611:P642)</f>
        <v>0</v>
      </c>
      <c r="Q610" s="179"/>
      <c r="R610" s="180">
        <f>SUM(R611:R642)</f>
        <v>2.5598928000000001</v>
      </c>
      <c r="S610" s="179"/>
      <c r="T610" s="181">
        <f>SUM(T611:T642)</f>
        <v>0</v>
      </c>
      <c r="AR610" s="182" t="s">
        <v>87</v>
      </c>
      <c r="AT610" s="183" t="s">
        <v>76</v>
      </c>
      <c r="AU610" s="183" t="s">
        <v>85</v>
      </c>
      <c r="AY610" s="182" t="s">
        <v>138</v>
      </c>
      <c r="BK610" s="184">
        <f>SUM(BK611:BK642)</f>
        <v>0</v>
      </c>
    </row>
    <row r="611" spans="1:65" s="2" customFormat="1" ht="21.75" customHeight="1">
      <c r="A611" s="34"/>
      <c r="B611" s="35"/>
      <c r="C611" s="185" t="s">
        <v>1261</v>
      </c>
      <c r="D611" s="185" t="s">
        <v>139</v>
      </c>
      <c r="E611" s="186" t="s">
        <v>1262</v>
      </c>
      <c r="F611" s="187" t="s">
        <v>1263</v>
      </c>
      <c r="G611" s="188" t="s">
        <v>157</v>
      </c>
      <c r="H611" s="189">
        <v>16</v>
      </c>
      <c r="I611" s="190"/>
      <c r="J611" s="191">
        <f>ROUND(I611*H611,2)</f>
        <v>0</v>
      </c>
      <c r="K611" s="192"/>
      <c r="L611" s="39"/>
      <c r="M611" s="193" t="s">
        <v>1</v>
      </c>
      <c r="N611" s="194" t="s">
        <v>42</v>
      </c>
      <c r="O611" s="71"/>
      <c r="P611" s="195">
        <f>O611*H611</f>
        <v>0</v>
      </c>
      <c r="Q611" s="195">
        <v>1.5299999999999999E-3</v>
      </c>
      <c r="R611" s="195">
        <f>Q611*H611</f>
        <v>2.4479999999999998E-2</v>
      </c>
      <c r="S611" s="195">
        <v>0</v>
      </c>
      <c r="T611" s="196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97" t="s">
        <v>220</v>
      </c>
      <c r="AT611" s="197" t="s">
        <v>139</v>
      </c>
      <c r="AU611" s="197" t="s">
        <v>87</v>
      </c>
      <c r="AY611" s="17" t="s">
        <v>138</v>
      </c>
      <c r="BE611" s="198">
        <f>IF(N611="základní",J611,0)</f>
        <v>0</v>
      </c>
      <c r="BF611" s="198">
        <f>IF(N611="snížená",J611,0)</f>
        <v>0</v>
      </c>
      <c r="BG611" s="198">
        <f>IF(N611="zákl. přenesená",J611,0)</f>
        <v>0</v>
      </c>
      <c r="BH611" s="198">
        <f>IF(N611="sníž. přenesená",J611,0)</f>
        <v>0</v>
      </c>
      <c r="BI611" s="198">
        <f>IF(N611="nulová",J611,0)</f>
        <v>0</v>
      </c>
      <c r="BJ611" s="17" t="s">
        <v>85</v>
      </c>
      <c r="BK611" s="198">
        <f>ROUND(I611*H611,2)</f>
        <v>0</v>
      </c>
      <c r="BL611" s="17" t="s">
        <v>220</v>
      </c>
      <c r="BM611" s="197" t="s">
        <v>1264</v>
      </c>
    </row>
    <row r="612" spans="1:65" s="13" customFormat="1" ht="11.25">
      <c r="B612" s="201"/>
      <c r="C612" s="202"/>
      <c r="D612" s="203" t="s">
        <v>152</v>
      </c>
      <c r="E612" s="204" t="s">
        <v>1</v>
      </c>
      <c r="F612" s="205" t="s">
        <v>1157</v>
      </c>
      <c r="G612" s="202"/>
      <c r="H612" s="206">
        <v>16</v>
      </c>
      <c r="I612" s="207"/>
      <c r="J612" s="202"/>
      <c r="K612" s="202"/>
      <c r="L612" s="208"/>
      <c r="M612" s="209"/>
      <c r="N612" s="210"/>
      <c r="O612" s="210"/>
      <c r="P612" s="210"/>
      <c r="Q612" s="210"/>
      <c r="R612" s="210"/>
      <c r="S612" s="210"/>
      <c r="T612" s="211"/>
      <c r="AT612" s="212" t="s">
        <v>152</v>
      </c>
      <c r="AU612" s="212" t="s">
        <v>87</v>
      </c>
      <c r="AV612" s="13" t="s">
        <v>87</v>
      </c>
      <c r="AW612" s="13" t="s">
        <v>34</v>
      </c>
      <c r="AX612" s="13" t="s">
        <v>85</v>
      </c>
      <c r="AY612" s="212" t="s">
        <v>138</v>
      </c>
    </row>
    <row r="613" spans="1:65" s="2" customFormat="1" ht="16.5" customHeight="1">
      <c r="A613" s="34"/>
      <c r="B613" s="35"/>
      <c r="C613" s="217" t="s">
        <v>1265</v>
      </c>
      <c r="D613" s="217" t="s">
        <v>215</v>
      </c>
      <c r="E613" s="218" t="s">
        <v>1266</v>
      </c>
      <c r="F613" s="219" t="s">
        <v>1267</v>
      </c>
      <c r="G613" s="220" t="s">
        <v>157</v>
      </c>
      <c r="H613" s="221">
        <v>17.600000000000001</v>
      </c>
      <c r="I613" s="222"/>
      <c r="J613" s="223">
        <f>ROUND(I613*H613,2)</f>
        <v>0</v>
      </c>
      <c r="K613" s="224"/>
      <c r="L613" s="225"/>
      <c r="M613" s="226" t="s">
        <v>1</v>
      </c>
      <c r="N613" s="227" t="s">
        <v>42</v>
      </c>
      <c r="O613" s="71"/>
      <c r="P613" s="195">
        <f>O613*H613</f>
        <v>0</v>
      </c>
      <c r="Q613" s="195">
        <v>4.0000000000000001E-3</v>
      </c>
      <c r="R613" s="195">
        <f>Q613*H613</f>
        <v>7.0400000000000004E-2</v>
      </c>
      <c r="S613" s="195">
        <v>0</v>
      </c>
      <c r="T613" s="196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7" t="s">
        <v>303</v>
      </c>
      <c r="AT613" s="197" t="s">
        <v>215</v>
      </c>
      <c r="AU613" s="197" t="s">
        <v>87</v>
      </c>
      <c r="AY613" s="17" t="s">
        <v>138</v>
      </c>
      <c r="BE613" s="198">
        <f>IF(N613="základní",J613,0)</f>
        <v>0</v>
      </c>
      <c r="BF613" s="198">
        <f>IF(N613="snížená",J613,0)</f>
        <v>0</v>
      </c>
      <c r="BG613" s="198">
        <f>IF(N613="zákl. přenesená",J613,0)</f>
        <v>0</v>
      </c>
      <c r="BH613" s="198">
        <f>IF(N613="sníž. přenesená",J613,0)</f>
        <v>0</v>
      </c>
      <c r="BI613" s="198">
        <f>IF(N613="nulová",J613,0)</f>
        <v>0</v>
      </c>
      <c r="BJ613" s="17" t="s">
        <v>85</v>
      </c>
      <c r="BK613" s="198">
        <f>ROUND(I613*H613,2)</f>
        <v>0</v>
      </c>
      <c r="BL613" s="17" t="s">
        <v>220</v>
      </c>
      <c r="BM613" s="197" t="s">
        <v>1268</v>
      </c>
    </row>
    <row r="614" spans="1:65" s="13" customFormat="1" ht="11.25">
      <c r="B614" s="201"/>
      <c r="C614" s="202"/>
      <c r="D614" s="203" t="s">
        <v>152</v>
      </c>
      <c r="E614" s="202"/>
      <c r="F614" s="205" t="s">
        <v>1269</v>
      </c>
      <c r="G614" s="202"/>
      <c r="H614" s="206">
        <v>17.600000000000001</v>
      </c>
      <c r="I614" s="207"/>
      <c r="J614" s="202"/>
      <c r="K614" s="202"/>
      <c r="L614" s="208"/>
      <c r="M614" s="209"/>
      <c r="N614" s="210"/>
      <c r="O614" s="210"/>
      <c r="P614" s="210"/>
      <c r="Q614" s="210"/>
      <c r="R614" s="210"/>
      <c r="S614" s="210"/>
      <c r="T614" s="211"/>
      <c r="AT614" s="212" t="s">
        <v>152</v>
      </c>
      <c r="AU614" s="212" t="s">
        <v>87</v>
      </c>
      <c r="AV614" s="13" t="s">
        <v>87</v>
      </c>
      <c r="AW614" s="13" t="s">
        <v>4</v>
      </c>
      <c r="AX614" s="13" t="s">
        <v>85</v>
      </c>
      <c r="AY614" s="212" t="s">
        <v>138</v>
      </c>
    </row>
    <row r="615" spans="1:65" s="2" customFormat="1" ht="21.75" customHeight="1">
      <c r="A615" s="34"/>
      <c r="B615" s="35"/>
      <c r="C615" s="185" t="s">
        <v>1270</v>
      </c>
      <c r="D615" s="185" t="s">
        <v>139</v>
      </c>
      <c r="E615" s="186" t="s">
        <v>1271</v>
      </c>
      <c r="F615" s="187" t="s">
        <v>1272</v>
      </c>
      <c r="G615" s="188" t="s">
        <v>157</v>
      </c>
      <c r="H615" s="189">
        <v>16</v>
      </c>
      <c r="I615" s="190"/>
      <c r="J615" s="191">
        <f>ROUND(I615*H615,2)</f>
        <v>0</v>
      </c>
      <c r="K615" s="192"/>
      <c r="L615" s="39"/>
      <c r="M615" s="193" t="s">
        <v>1</v>
      </c>
      <c r="N615" s="194" t="s">
        <v>42</v>
      </c>
      <c r="O615" s="71"/>
      <c r="P615" s="195">
        <f>O615*H615</f>
        <v>0</v>
      </c>
      <c r="Q615" s="195">
        <v>1.0200000000000001E-3</v>
      </c>
      <c r="R615" s="195">
        <f>Q615*H615</f>
        <v>1.6320000000000001E-2</v>
      </c>
      <c r="S615" s="195">
        <v>0</v>
      </c>
      <c r="T615" s="196">
        <f>S615*H615</f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97" t="s">
        <v>220</v>
      </c>
      <c r="AT615" s="197" t="s">
        <v>139</v>
      </c>
      <c r="AU615" s="197" t="s">
        <v>87</v>
      </c>
      <c r="AY615" s="17" t="s">
        <v>138</v>
      </c>
      <c r="BE615" s="198">
        <f>IF(N615="základní",J615,0)</f>
        <v>0</v>
      </c>
      <c r="BF615" s="198">
        <f>IF(N615="snížená",J615,0)</f>
        <v>0</v>
      </c>
      <c r="BG615" s="198">
        <f>IF(N615="zákl. přenesená",J615,0)</f>
        <v>0</v>
      </c>
      <c r="BH615" s="198">
        <f>IF(N615="sníž. přenesená",J615,0)</f>
        <v>0</v>
      </c>
      <c r="BI615" s="198">
        <f>IF(N615="nulová",J615,0)</f>
        <v>0</v>
      </c>
      <c r="BJ615" s="17" t="s">
        <v>85</v>
      </c>
      <c r="BK615" s="198">
        <f>ROUND(I615*H615,2)</f>
        <v>0</v>
      </c>
      <c r="BL615" s="17" t="s">
        <v>220</v>
      </c>
      <c r="BM615" s="197" t="s">
        <v>1273</v>
      </c>
    </row>
    <row r="616" spans="1:65" s="2" customFormat="1" ht="33" customHeight="1">
      <c r="A616" s="34"/>
      <c r="B616" s="35"/>
      <c r="C616" s="217" t="s">
        <v>1274</v>
      </c>
      <c r="D616" s="217" t="s">
        <v>215</v>
      </c>
      <c r="E616" s="218" t="s">
        <v>1275</v>
      </c>
      <c r="F616" s="219" t="s">
        <v>1276</v>
      </c>
      <c r="G616" s="220" t="s">
        <v>162</v>
      </c>
      <c r="H616" s="221">
        <v>3.52</v>
      </c>
      <c r="I616" s="222"/>
      <c r="J616" s="223">
        <f>ROUND(I616*H616,2)</f>
        <v>0</v>
      </c>
      <c r="K616" s="224"/>
      <c r="L616" s="225"/>
      <c r="M616" s="226" t="s">
        <v>1</v>
      </c>
      <c r="N616" s="227" t="s">
        <v>42</v>
      </c>
      <c r="O616" s="71"/>
      <c r="P616" s="195">
        <f>O616*H616</f>
        <v>0</v>
      </c>
      <c r="Q616" s="195">
        <v>1.9199999999999998E-2</v>
      </c>
      <c r="R616" s="195">
        <f>Q616*H616</f>
        <v>6.7583999999999991E-2</v>
      </c>
      <c r="S616" s="195">
        <v>0</v>
      </c>
      <c r="T616" s="196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7" t="s">
        <v>303</v>
      </c>
      <c r="AT616" s="197" t="s">
        <v>215</v>
      </c>
      <c r="AU616" s="197" t="s">
        <v>87</v>
      </c>
      <c r="AY616" s="17" t="s">
        <v>138</v>
      </c>
      <c r="BE616" s="198">
        <f>IF(N616="základní",J616,0)</f>
        <v>0</v>
      </c>
      <c r="BF616" s="198">
        <f>IF(N616="snížená",J616,0)</f>
        <v>0</v>
      </c>
      <c r="BG616" s="198">
        <f>IF(N616="zákl. přenesená",J616,0)</f>
        <v>0</v>
      </c>
      <c r="BH616" s="198">
        <f>IF(N616="sníž. přenesená",J616,0)</f>
        <v>0</v>
      </c>
      <c r="BI616" s="198">
        <f>IF(N616="nulová",J616,0)</f>
        <v>0</v>
      </c>
      <c r="BJ616" s="17" t="s">
        <v>85</v>
      </c>
      <c r="BK616" s="198">
        <f>ROUND(I616*H616,2)</f>
        <v>0</v>
      </c>
      <c r="BL616" s="17" t="s">
        <v>220</v>
      </c>
      <c r="BM616" s="197" t="s">
        <v>1277</v>
      </c>
    </row>
    <row r="617" spans="1:65" s="13" customFormat="1" ht="11.25">
      <c r="B617" s="201"/>
      <c r="C617" s="202"/>
      <c r="D617" s="203" t="s">
        <v>152</v>
      </c>
      <c r="E617" s="204" t="s">
        <v>1</v>
      </c>
      <c r="F617" s="205" t="s">
        <v>1278</v>
      </c>
      <c r="G617" s="202"/>
      <c r="H617" s="206">
        <v>3.2</v>
      </c>
      <c r="I617" s="207"/>
      <c r="J617" s="202"/>
      <c r="K617" s="202"/>
      <c r="L617" s="208"/>
      <c r="M617" s="209"/>
      <c r="N617" s="210"/>
      <c r="O617" s="210"/>
      <c r="P617" s="210"/>
      <c r="Q617" s="210"/>
      <c r="R617" s="210"/>
      <c r="S617" s="210"/>
      <c r="T617" s="211"/>
      <c r="AT617" s="212" t="s">
        <v>152</v>
      </c>
      <c r="AU617" s="212" t="s">
        <v>87</v>
      </c>
      <c r="AV617" s="13" t="s">
        <v>87</v>
      </c>
      <c r="AW617" s="13" t="s">
        <v>34</v>
      </c>
      <c r="AX617" s="13" t="s">
        <v>85</v>
      </c>
      <c r="AY617" s="212" t="s">
        <v>138</v>
      </c>
    </row>
    <row r="618" spans="1:65" s="13" customFormat="1" ht="11.25">
      <c r="B618" s="201"/>
      <c r="C618" s="202"/>
      <c r="D618" s="203" t="s">
        <v>152</v>
      </c>
      <c r="E618" s="202"/>
      <c r="F618" s="205" t="s">
        <v>1279</v>
      </c>
      <c r="G618" s="202"/>
      <c r="H618" s="206">
        <v>3.52</v>
      </c>
      <c r="I618" s="207"/>
      <c r="J618" s="202"/>
      <c r="K618" s="202"/>
      <c r="L618" s="208"/>
      <c r="M618" s="209"/>
      <c r="N618" s="210"/>
      <c r="O618" s="210"/>
      <c r="P618" s="210"/>
      <c r="Q618" s="210"/>
      <c r="R618" s="210"/>
      <c r="S618" s="210"/>
      <c r="T618" s="211"/>
      <c r="AT618" s="212" t="s">
        <v>152</v>
      </c>
      <c r="AU618" s="212" t="s">
        <v>87</v>
      </c>
      <c r="AV618" s="13" t="s">
        <v>87</v>
      </c>
      <c r="AW618" s="13" t="s">
        <v>4</v>
      </c>
      <c r="AX618" s="13" t="s">
        <v>85</v>
      </c>
      <c r="AY618" s="212" t="s">
        <v>138</v>
      </c>
    </row>
    <row r="619" spans="1:65" s="2" customFormat="1" ht="16.5" customHeight="1">
      <c r="A619" s="34"/>
      <c r="B619" s="35"/>
      <c r="C619" s="185" t="s">
        <v>1280</v>
      </c>
      <c r="D619" s="185" t="s">
        <v>139</v>
      </c>
      <c r="E619" s="186" t="s">
        <v>1281</v>
      </c>
      <c r="F619" s="187" t="s">
        <v>1282</v>
      </c>
      <c r="G619" s="188" t="s">
        <v>162</v>
      </c>
      <c r="H619" s="189">
        <v>52.34</v>
      </c>
      <c r="I619" s="190"/>
      <c r="J619" s="191">
        <f>ROUND(I619*H619,2)</f>
        <v>0</v>
      </c>
      <c r="K619" s="192"/>
      <c r="L619" s="39"/>
      <c r="M619" s="193" t="s">
        <v>1</v>
      </c>
      <c r="N619" s="194" t="s">
        <v>42</v>
      </c>
      <c r="O619" s="71"/>
      <c r="P619" s="195">
        <f>O619*H619</f>
        <v>0</v>
      </c>
      <c r="Q619" s="195">
        <v>2.9999999999999997E-4</v>
      </c>
      <c r="R619" s="195">
        <f>Q619*H619</f>
        <v>1.5702000000000001E-2</v>
      </c>
      <c r="S619" s="195">
        <v>0</v>
      </c>
      <c r="T619" s="196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97" t="s">
        <v>220</v>
      </c>
      <c r="AT619" s="197" t="s">
        <v>139</v>
      </c>
      <c r="AU619" s="197" t="s">
        <v>87</v>
      </c>
      <c r="AY619" s="17" t="s">
        <v>138</v>
      </c>
      <c r="BE619" s="198">
        <f>IF(N619="základní",J619,0)</f>
        <v>0</v>
      </c>
      <c r="BF619" s="198">
        <f>IF(N619="snížená",J619,0)</f>
        <v>0</v>
      </c>
      <c r="BG619" s="198">
        <f>IF(N619="zákl. přenesená",J619,0)</f>
        <v>0</v>
      </c>
      <c r="BH619" s="198">
        <f>IF(N619="sníž. přenesená",J619,0)</f>
        <v>0</v>
      </c>
      <c r="BI619" s="198">
        <f>IF(N619="nulová",J619,0)</f>
        <v>0</v>
      </c>
      <c r="BJ619" s="17" t="s">
        <v>85</v>
      </c>
      <c r="BK619" s="198">
        <f>ROUND(I619*H619,2)</f>
        <v>0</v>
      </c>
      <c r="BL619" s="17" t="s">
        <v>220</v>
      </c>
      <c r="BM619" s="197" t="s">
        <v>1283</v>
      </c>
    </row>
    <row r="620" spans="1:65" s="13" customFormat="1" ht="11.25">
      <c r="B620" s="201"/>
      <c r="C620" s="202"/>
      <c r="D620" s="203" t="s">
        <v>152</v>
      </c>
      <c r="E620" s="204" t="s">
        <v>1</v>
      </c>
      <c r="F620" s="205" t="s">
        <v>1284</v>
      </c>
      <c r="G620" s="202"/>
      <c r="H620" s="206">
        <v>45.2</v>
      </c>
      <c r="I620" s="207"/>
      <c r="J620" s="202"/>
      <c r="K620" s="202"/>
      <c r="L620" s="208"/>
      <c r="M620" s="209"/>
      <c r="N620" s="210"/>
      <c r="O620" s="210"/>
      <c r="P620" s="210"/>
      <c r="Q620" s="210"/>
      <c r="R620" s="210"/>
      <c r="S620" s="210"/>
      <c r="T620" s="211"/>
      <c r="AT620" s="212" t="s">
        <v>152</v>
      </c>
      <c r="AU620" s="212" t="s">
        <v>87</v>
      </c>
      <c r="AV620" s="13" t="s">
        <v>87</v>
      </c>
      <c r="AW620" s="13" t="s">
        <v>34</v>
      </c>
      <c r="AX620" s="13" t="s">
        <v>77</v>
      </c>
      <c r="AY620" s="212" t="s">
        <v>138</v>
      </c>
    </row>
    <row r="621" spans="1:65" s="13" customFormat="1" ht="11.25">
      <c r="B621" s="201"/>
      <c r="C621" s="202"/>
      <c r="D621" s="203" t="s">
        <v>152</v>
      </c>
      <c r="E621" s="204" t="s">
        <v>1</v>
      </c>
      <c r="F621" s="205" t="s">
        <v>1285</v>
      </c>
      <c r="G621" s="202"/>
      <c r="H621" s="206">
        <v>2.64</v>
      </c>
      <c r="I621" s="207"/>
      <c r="J621" s="202"/>
      <c r="K621" s="202"/>
      <c r="L621" s="208"/>
      <c r="M621" s="209"/>
      <c r="N621" s="210"/>
      <c r="O621" s="210"/>
      <c r="P621" s="210"/>
      <c r="Q621" s="210"/>
      <c r="R621" s="210"/>
      <c r="S621" s="210"/>
      <c r="T621" s="211"/>
      <c r="AT621" s="212" t="s">
        <v>152</v>
      </c>
      <c r="AU621" s="212" t="s">
        <v>87</v>
      </c>
      <c r="AV621" s="13" t="s">
        <v>87</v>
      </c>
      <c r="AW621" s="13" t="s">
        <v>34</v>
      </c>
      <c r="AX621" s="13" t="s">
        <v>77</v>
      </c>
      <c r="AY621" s="212" t="s">
        <v>138</v>
      </c>
    </row>
    <row r="622" spans="1:65" s="13" customFormat="1" ht="11.25">
      <c r="B622" s="201"/>
      <c r="C622" s="202"/>
      <c r="D622" s="203" t="s">
        <v>152</v>
      </c>
      <c r="E622" s="204" t="s">
        <v>1</v>
      </c>
      <c r="F622" s="205" t="s">
        <v>709</v>
      </c>
      <c r="G622" s="202"/>
      <c r="H622" s="206">
        <v>4.5</v>
      </c>
      <c r="I622" s="207"/>
      <c r="J622" s="202"/>
      <c r="K622" s="202"/>
      <c r="L622" s="208"/>
      <c r="M622" s="209"/>
      <c r="N622" s="210"/>
      <c r="O622" s="210"/>
      <c r="P622" s="210"/>
      <c r="Q622" s="210"/>
      <c r="R622" s="210"/>
      <c r="S622" s="210"/>
      <c r="T622" s="211"/>
      <c r="AT622" s="212" t="s">
        <v>152</v>
      </c>
      <c r="AU622" s="212" t="s">
        <v>87</v>
      </c>
      <c r="AV622" s="13" t="s">
        <v>87</v>
      </c>
      <c r="AW622" s="13" t="s">
        <v>34</v>
      </c>
      <c r="AX622" s="13" t="s">
        <v>77</v>
      </c>
      <c r="AY622" s="212" t="s">
        <v>138</v>
      </c>
    </row>
    <row r="623" spans="1:65" s="14" customFormat="1" ht="11.25">
      <c r="B623" s="228"/>
      <c r="C623" s="229"/>
      <c r="D623" s="203" t="s">
        <v>152</v>
      </c>
      <c r="E623" s="230" t="s">
        <v>1</v>
      </c>
      <c r="F623" s="231" t="s">
        <v>232</v>
      </c>
      <c r="G623" s="229"/>
      <c r="H623" s="232">
        <v>52.34</v>
      </c>
      <c r="I623" s="233"/>
      <c r="J623" s="229"/>
      <c r="K623" s="229"/>
      <c r="L623" s="234"/>
      <c r="M623" s="235"/>
      <c r="N623" s="236"/>
      <c r="O623" s="236"/>
      <c r="P623" s="236"/>
      <c r="Q623" s="236"/>
      <c r="R623" s="236"/>
      <c r="S623" s="236"/>
      <c r="T623" s="237"/>
      <c r="AT623" s="238" t="s">
        <v>152</v>
      </c>
      <c r="AU623" s="238" t="s">
        <v>87</v>
      </c>
      <c r="AV623" s="14" t="s">
        <v>143</v>
      </c>
      <c r="AW623" s="14" t="s">
        <v>34</v>
      </c>
      <c r="AX623" s="14" t="s">
        <v>85</v>
      </c>
      <c r="AY623" s="238" t="s">
        <v>138</v>
      </c>
    </row>
    <row r="624" spans="1:65" s="2" customFormat="1" ht="21.75" customHeight="1">
      <c r="A624" s="34"/>
      <c r="B624" s="35"/>
      <c r="C624" s="185" t="s">
        <v>1286</v>
      </c>
      <c r="D624" s="185" t="s">
        <v>139</v>
      </c>
      <c r="E624" s="186" t="s">
        <v>1287</v>
      </c>
      <c r="F624" s="187" t="s">
        <v>1288</v>
      </c>
      <c r="G624" s="188" t="s">
        <v>162</v>
      </c>
      <c r="H624" s="189">
        <v>52.34</v>
      </c>
      <c r="I624" s="190"/>
      <c r="J624" s="191">
        <f>ROUND(I624*H624,2)</f>
        <v>0</v>
      </c>
      <c r="K624" s="192"/>
      <c r="L624" s="39"/>
      <c r="M624" s="193" t="s">
        <v>1</v>
      </c>
      <c r="N624" s="194" t="s">
        <v>42</v>
      </c>
      <c r="O624" s="71"/>
      <c r="P624" s="195">
        <f>O624*H624</f>
        <v>0</v>
      </c>
      <c r="Q624" s="195">
        <v>1.4999999999999999E-2</v>
      </c>
      <c r="R624" s="195">
        <f>Q624*H624</f>
        <v>0.78510000000000002</v>
      </c>
      <c r="S624" s="195">
        <v>0</v>
      </c>
      <c r="T624" s="196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7" t="s">
        <v>220</v>
      </c>
      <c r="AT624" s="197" t="s">
        <v>139</v>
      </c>
      <c r="AU624" s="197" t="s">
        <v>87</v>
      </c>
      <c r="AY624" s="17" t="s">
        <v>138</v>
      </c>
      <c r="BE624" s="198">
        <f>IF(N624="základní",J624,0)</f>
        <v>0</v>
      </c>
      <c r="BF624" s="198">
        <f>IF(N624="snížená",J624,0)</f>
        <v>0</v>
      </c>
      <c r="BG624" s="198">
        <f>IF(N624="zákl. přenesená",J624,0)</f>
        <v>0</v>
      </c>
      <c r="BH624" s="198">
        <f>IF(N624="sníž. přenesená",J624,0)</f>
        <v>0</v>
      </c>
      <c r="BI624" s="198">
        <f>IF(N624="nulová",J624,0)</f>
        <v>0</v>
      </c>
      <c r="BJ624" s="17" t="s">
        <v>85</v>
      </c>
      <c r="BK624" s="198">
        <f>ROUND(I624*H624,2)</f>
        <v>0</v>
      </c>
      <c r="BL624" s="17" t="s">
        <v>220</v>
      </c>
      <c r="BM624" s="197" t="s">
        <v>1289</v>
      </c>
    </row>
    <row r="625" spans="1:65" s="2" customFormat="1" ht="21.75" customHeight="1">
      <c r="A625" s="34"/>
      <c r="B625" s="35"/>
      <c r="C625" s="185" t="s">
        <v>1290</v>
      </c>
      <c r="D625" s="185" t="s">
        <v>139</v>
      </c>
      <c r="E625" s="186" t="s">
        <v>1291</v>
      </c>
      <c r="F625" s="187" t="s">
        <v>1292</v>
      </c>
      <c r="G625" s="188" t="s">
        <v>157</v>
      </c>
      <c r="H625" s="189">
        <v>50.6</v>
      </c>
      <c r="I625" s="190"/>
      <c r="J625" s="191">
        <f>ROUND(I625*H625,2)</f>
        <v>0</v>
      </c>
      <c r="K625" s="192"/>
      <c r="L625" s="39"/>
      <c r="M625" s="193" t="s">
        <v>1</v>
      </c>
      <c r="N625" s="194" t="s">
        <v>42</v>
      </c>
      <c r="O625" s="71"/>
      <c r="P625" s="195">
        <f>O625*H625</f>
        <v>0</v>
      </c>
      <c r="Q625" s="195">
        <v>6.2E-4</v>
      </c>
      <c r="R625" s="195">
        <f>Q625*H625</f>
        <v>3.1372000000000004E-2</v>
      </c>
      <c r="S625" s="195">
        <v>0</v>
      </c>
      <c r="T625" s="196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7" t="s">
        <v>220</v>
      </c>
      <c r="AT625" s="197" t="s">
        <v>139</v>
      </c>
      <c r="AU625" s="197" t="s">
        <v>87</v>
      </c>
      <c r="AY625" s="17" t="s">
        <v>138</v>
      </c>
      <c r="BE625" s="198">
        <f>IF(N625="základní",J625,0)</f>
        <v>0</v>
      </c>
      <c r="BF625" s="198">
        <f>IF(N625="snížená",J625,0)</f>
        <v>0</v>
      </c>
      <c r="BG625" s="198">
        <f>IF(N625="zákl. přenesená",J625,0)</f>
        <v>0</v>
      </c>
      <c r="BH625" s="198">
        <f>IF(N625="sníž. přenesená",J625,0)</f>
        <v>0</v>
      </c>
      <c r="BI625" s="198">
        <f>IF(N625="nulová",J625,0)</f>
        <v>0</v>
      </c>
      <c r="BJ625" s="17" t="s">
        <v>85</v>
      </c>
      <c r="BK625" s="198">
        <f>ROUND(I625*H625,2)</f>
        <v>0</v>
      </c>
      <c r="BL625" s="17" t="s">
        <v>220</v>
      </c>
      <c r="BM625" s="197" t="s">
        <v>1293</v>
      </c>
    </row>
    <row r="626" spans="1:65" s="13" customFormat="1" ht="11.25">
      <c r="B626" s="201"/>
      <c r="C626" s="202"/>
      <c r="D626" s="203" t="s">
        <v>152</v>
      </c>
      <c r="E626" s="204" t="s">
        <v>1</v>
      </c>
      <c r="F626" s="205" t="s">
        <v>1294</v>
      </c>
      <c r="G626" s="202"/>
      <c r="H626" s="206">
        <v>45.2</v>
      </c>
      <c r="I626" s="207"/>
      <c r="J626" s="202"/>
      <c r="K626" s="202"/>
      <c r="L626" s="208"/>
      <c r="M626" s="209"/>
      <c r="N626" s="210"/>
      <c r="O626" s="210"/>
      <c r="P626" s="210"/>
      <c r="Q626" s="210"/>
      <c r="R626" s="210"/>
      <c r="S626" s="210"/>
      <c r="T626" s="211"/>
      <c r="AT626" s="212" t="s">
        <v>152</v>
      </c>
      <c r="AU626" s="212" t="s">
        <v>87</v>
      </c>
      <c r="AV626" s="13" t="s">
        <v>87</v>
      </c>
      <c r="AW626" s="13" t="s">
        <v>34</v>
      </c>
      <c r="AX626" s="13" t="s">
        <v>77</v>
      </c>
      <c r="AY626" s="212" t="s">
        <v>138</v>
      </c>
    </row>
    <row r="627" spans="1:65" s="13" customFormat="1" ht="11.25">
      <c r="B627" s="201"/>
      <c r="C627" s="202"/>
      <c r="D627" s="203" t="s">
        <v>152</v>
      </c>
      <c r="E627" s="204" t="s">
        <v>1</v>
      </c>
      <c r="F627" s="205" t="s">
        <v>1295</v>
      </c>
      <c r="G627" s="202"/>
      <c r="H627" s="206">
        <v>3</v>
      </c>
      <c r="I627" s="207"/>
      <c r="J627" s="202"/>
      <c r="K627" s="202"/>
      <c r="L627" s="208"/>
      <c r="M627" s="209"/>
      <c r="N627" s="210"/>
      <c r="O627" s="210"/>
      <c r="P627" s="210"/>
      <c r="Q627" s="210"/>
      <c r="R627" s="210"/>
      <c r="S627" s="210"/>
      <c r="T627" s="211"/>
      <c r="AT627" s="212" t="s">
        <v>152</v>
      </c>
      <c r="AU627" s="212" t="s">
        <v>87</v>
      </c>
      <c r="AV627" s="13" t="s">
        <v>87</v>
      </c>
      <c r="AW627" s="13" t="s">
        <v>34</v>
      </c>
      <c r="AX627" s="13" t="s">
        <v>77</v>
      </c>
      <c r="AY627" s="212" t="s">
        <v>138</v>
      </c>
    </row>
    <row r="628" spans="1:65" s="13" customFormat="1" ht="11.25">
      <c r="B628" s="201"/>
      <c r="C628" s="202"/>
      <c r="D628" s="203" t="s">
        <v>152</v>
      </c>
      <c r="E628" s="204" t="s">
        <v>1</v>
      </c>
      <c r="F628" s="205" t="s">
        <v>1296</v>
      </c>
      <c r="G628" s="202"/>
      <c r="H628" s="206">
        <v>2.4</v>
      </c>
      <c r="I628" s="207"/>
      <c r="J628" s="202"/>
      <c r="K628" s="202"/>
      <c r="L628" s="208"/>
      <c r="M628" s="209"/>
      <c r="N628" s="210"/>
      <c r="O628" s="210"/>
      <c r="P628" s="210"/>
      <c r="Q628" s="210"/>
      <c r="R628" s="210"/>
      <c r="S628" s="210"/>
      <c r="T628" s="211"/>
      <c r="AT628" s="212" t="s">
        <v>152</v>
      </c>
      <c r="AU628" s="212" t="s">
        <v>87</v>
      </c>
      <c r="AV628" s="13" t="s">
        <v>87</v>
      </c>
      <c r="AW628" s="13" t="s">
        <v>34</v>
      </c>
      <c r="AX628" s="13" t="s">
        <v>77</v>
      </c>
      <c r="AY628" s="212" t="s">
        <v>138</v>
      </c>
    </row>
    <row r="629" spans="1:65" s="14" customFormat="1" ht="11.25">
      <c r="B629" s="228"/>
      <c r="C629" s="229"/>
      <c r="D629" s="203" t="s">
        <v>152</v>
      </c>
      <c r="E629" s="230" t="s">
        <v>1</v>
      </c>
      <c r="F629" s="231" t="s">
        <v>232</v>
      </c>
      <c r="G629" s="229"/>
      <c r="H629" s="232">
        <v>50.6</v>
      </c>
      <c r="I629" s="233"/>
      <c r="J629" s="229"/>
      <c r="K629" s="229"/>
      <c r="L629" s="234"/>
      <c r="M629" s="235"/>
      <c r="N629" s="236"/>
      <c r="O629" s="236"/>
      <c r="P629" s="236"/>
      <c r="Q629" s="236"/>
      <c r="R629" s="236"/>
      <c r="S629" s="236"/>
      <c r="T629" s="237"/>
      <c r="AT629" s="238" t="s">
        <v>152</v>
      </c>
      <c r="AU629" s="238" t="s">
        <v>87</v>
      </c>
      <c r="AV629" s="14" t="s">
        <v>143</v>
      </c>
      <c r="AW629" s="14" t="s">
        <v>34</v>
      </c>
      <c r="AX629" s="14" t="s">
        <v>85</v>
      </c>
      <c r="AY629" s="238" t="s">
        <v>138</v>
      </c>
    </row>
    <row r="630" spans="1:65" s="2" customFormat="1" ht="21.75" customHeight="1">
      <c r="A630" s="34"/>
      <c r="B630" s="35"/>
      <c r="C630" s="217" t="s">
        <v>1297</v>
      </c>
      <c r="D630" s="217" t="s">
        <v>215</v>
      </c>
      <c r="E630" s="218" t="s">
        <v>1298</v>
      </c>
      <c r="F630" s="219" t="s">
        <v>1299</v>
      </c>
      <c r="G630" s="220" t="s">
        <v>157</v>
      </c>
      <c r="H630" s="221">
        <v>55.66</v>
      </c>
      <c r="I630" s="222"/>
      <c r="J630" s="223">
        <f>ROUND(I630*H630,2)</f>
        <v>0</v>
      </c>
      <c r="K630" s="224"/>
      <c r="L630" s="225"/>
      <c r="M630" s="226" t="s">
        <v>1</v>
      </c>
      <c r="N630" s="227" t="s">
        <v>42</v>
      </c>
      <c r="O630" s="71"/>
      <c r="P630" s="195">
        <f>O630*H630</f>
        <v>0</v>
      </c>
      <c r="Q630" s="195">
        <v>4.4999999999999999E-4</v>
      </c>
      <c r="R630" s="195">
        <f>Q630*H630</f>
        <v>2.5046999999999996E-2</v>
      </c>
      <c r="S630" s="195">
        <v>0</v>
      </c>
      <c r="T630" s="196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97" t="s">
        <v>303</v>
      </c>
      <c r="AT630" s="197" t="s">
        <v>215</v>
      </c>
      <c r="AU630" s="197" t="s">
        <v>87</v>
      </c>
      <c r="AY630" s="17" t="s">
        <v>138</v>
      </c>
      <c r="BE630" s="198">
        <f>IF(N630="základní",J630,0)</f>
        <v>0</v>
      </c>
      <c r="BF630" s="198">
        <f>IF(N630="snížená",J630,0)</f>
        <v>0</v>
      </c>
      <c r="BG630" s="198">
        <f>IF(N630="zákl. přenesená",J630,0)</f>
        <v>0</v>
      </c>
      <c r="BH630" s="198">
        <f>IF(N630="sníž. přenesená",J630,0)</f>
        <v>0</v>
      </c>
      <c r="BI630" s="198">
        <f>IF(N630="nulová",J630,0)</f>
        <v>0</v>
      </c>
      <c r="BJ630" s="17" t="s">
        <v>85</v>
      </c>
      <c r="BK630" s="198">
        <f>ROUND(I630*H630,2)</f>
        <v>0</v>
      </c>
      <c r="BL630" s="17" t="s">
        <v>220</v>
      </c>
      <c r="BM630" s="197" t="s">
        <v>1300</v>
      </c>
    </row>
    <row r="631" spans="1:65" s="13" customFormat="1" ht="11.25">
      <c r="B631" s="201"/>
      <c r="C631" s="202"/>
      <c r="D631" s="203" t="s">
        <v>152</v>
      </c>
      <c r="E631" s="202"/>
      <c r="F631" s="205" t="s">
        <v>1301</v>
      </c>
      <c r="G631" s="202"/>
      <c r="H631" s="206">
        <v>55.66</v>
      </c>
      <c r="I631" s="207"/>
      <c r="J631" s="202"/>
      <c r="K631" s="202"/>
      <c r="L631" s="208"/>
      <c r="M631" s="209"/>
      <c r="N631" s="210"/>
      <c r="O631" s="210"/>
      <c r="P631" s="210"/>
      <c r="Q631" s="210"/>
      <c r="R631" s="210"/>
      <c r="S631" s="210"/>
      <c r="T631" s="211"/>
      <c r="AT631" s="212" t="s">
        <v>152</v>
      </c>
      <c r="AU631" s="212" t="s">
        <v>87</v>
      </c>
      <c r="AV631" s="13" t="s">
        <v>87</v>
      </c>
      <c r="AW631" s="13" t="s">
        <v>4</v>
      </c>
      <c r="AX631" s="13" t="s">
        <v>85</v>
      </c>
      <c r="AY631" s="212" t="s">
        <v>138</v>
      </c>
    </row>
    <row r="632" spans="1:65" s="2" customFormat="1" ht="21.75" customHeight="1">
      <c r="A632" s="34"/>
      <c r="B632" s="35"/>
      <c r="C632" s="185" t="s">
        <v>1302</v>
      </c>
      <c r="D632" s="185" t="s">
        <v>139</v>
      </c>
      <c r="E632" s="186" t="s">
        <v>1303</v>
      </c>
      <c r="F632" s="187" t="s">
        <v>1304</v>
      </c>
      <c r="G632" s="188" t="s">
        <v>162</v>
      </c>
      <c r="H632" s="189">
        <v>52.34</v>
      </c>
      <c r="I632" s="190"/>
      <c r="J632" s="191">
        <f>ROUND(I632*H632,2)</f>
        <v>0</v>
      </c>
      <c r="K632" s="192"/>
      <c r="L632" s="39"/>
      <c r="M632" s="193" t="s">
        <v>1</v>
      </c>
      <c r="N632" s="194" t="s">
        <v>42</v>
      </c>
      <c r="O632" s="71"/>
      <c r="P632" s="195">
        <f>O632*H632</f>
        <v>0</v>
      </c>
      <c r="Q632" s="195">
        <v>6.3499999999999997E-3</v>
      </c>
      <c r="R632" s="195">
        <f>Q632*H632</f>
        <v>0.33235900000000002</v>
      </c>
      <c r="S632" s="195">
        <v>0</v>
      </c>
      <c r="T632" s="196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97" t="s">
        <v>220</v>
      </c>
      <c r="AT632" s="197" t="s">
        <v>139</v>
      </c>
      <c r="AU632" s="197" t="s">
        <v>87</v>
      </c>
      <c r="AY632" s="17" t="s">
        <v>138</v>
      </c>
      <c r="BE632" s="198">
        <f>IF(N632="základní",J632,0)</f>
        <v>0</v>
      </c>
      <c r="BF632" s="198">
        <f>IF(N632="snížená",J632,0)</f>
        <v>0</v>
      </c>
      <c r="BG632" s="198">
        <f>IF(N632="zákl. přenesená",J632,0)</f>
        <v>0</v>
      </c>
      <c r="BH632" s="198">
        <f>IF(N632="sníž. přenesená",J632,0)</f>
        <v>0</v>
      </c>
      <c r="BI632" s="198">
        <f>IF(N632="nulová",J632,0)</f>
        <v>0</v>
      </c>
      <c r="BJ632" s="17" t="s">
        <v>85</v>
      </c>
      <c r="BK632" s="198">
        <f>ROUND(I632*H632,2)</f>
        <v>0</v>
      </c>
      <c r="BL632" s="17" t="s">
        <v>220</v>
      </c>
      <c r="BM632" s="197" t="s">
        <v>1305</v>
      </c>
    </row>
    <row r="633" spans="1:65" s="2" customFormat="1" ht="33" customHeight="1">
      <c r="A633" s="34"/>
      <c r="B633" s="35"/>
      <c r="C633" s="217" t="s">
        <v>1306</v>
      </c>
      <c r="D633" s="217" t="s">
        <v>215</v>
      </c>
      <c r="E633" s="218" t="s">
        <v>1275</v>
      </c>
      <c r="F633" s="219" t="s">
        <v>1276</v>
      </c>
      <c r="G633" s="220" t="s">
        <v>162</v>
      </c>
      <c r="H633" s="221">
        <v>57.573999999999998</v>
      </c>
      <c r="I633" s="222"/>
      <c r="J633" s="223">
        <f>ROUND(I633*H633,2)</f>
        <v>0</v>
      </c>
      <c r="K633" s="224"/>
      <c r="L633" s="225"/>
      <c r="M633" s="226" t="s">
        <v>1</v>
      </c>
      <c r="N633" s="227" t="s">
        <v>42</v>
      </c>
      <c r="O633" s="71"/>
      <c r="P633" s="195">
        <f>O633*H633</f>
        <v>0</v>
      </c>
      <c r="Q633" s="195">
        <v>1.9199999999999998E-2</v>
      </c>
      <c r="R633" s="195">
        <f>Q633*H633</f>
        <v>1.1054207999999999</v>
      </c>
      <c r="S633" s="195">
        <v>0</v>
      </c>
      <c r="T633" s="196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97" t="s">
        <v>303</v>
      </c>
      <c r="AT633" s="197" t="s">
        <v>215</v>
      </c>
      <c r="AU633" s="197" t="s">
        <v>87</v>
      </c>
      <c r="AY633" s="17" t="s">
        <v>138</v>
      </c>
      <c r="BE633" s="198">
        <f>IF(N633="základní",J633,0)</f>
        <v>0</v>
      </c>
      <c r="BF633" s="198">
        <f>IF(N633="snížená",J633,0)</f>
        <v>0</v>
      </c>
      <c r="BG633" s="198">
        <f>IF(N633="zákl. přenesená",J633,0)</f>
        <v>0</v>
      </c>
      <c r="BH633" s="198">
        <f>IF(N633="sníž. přenesená",J633,0)</f>
        <v>0</v>
      </c>
      <c r="BI633" s="198">
        <f>IF(N633="nulová",J633,0)</f>
        <v>0</v>
      </c>
      <c r="BJ633" s="17" t="s">
        <v>85</v>
      </c>
      <c r="BK633" s="198">
        <f>ROUND(I633*H633,2)</f>
        <v>0</v>
      </c>
      <c r="BL633" s="17" t="s">
        <v>220</v>
      </c>
      <c r="BM633" s="197" t="s">
        <v>1307</v>
      </c>
    </row>
    <row r="634" spans="1:65" s="13" customFormat="1" ht="11.25">
      <c r="B634" s="201"/>
      <c r="C634" s="202"/>
      <c r="D634" s="203" t="s">
        <v>152</v>
      </c>
      <c r="E634" s="202"/>
      <c r="F634" s="205" t="s">
        <v>1308</v>
      </c>
      <c r="G634" s="202"/>
      <c r="H634" s="206">
        <v>57.573999999999998</v>
      </c>
      <c r="I634" s="207"/>
      <c r="J634" s="202"/>
      <c r="K634" s="202"/>
      <c r="L634" s="208"/>
      <c r="M634" s="209"/>
      <c r="N634" s="210"/>
      <c r="O634" s="210"/>
      <c r="P634" s="210"/>
      <c r="Q634" s="210"/>
      <c r="R634" s="210"/>
      <c r="S634" s="210"/>
      <c r="T634" s="211"/>
      <c r="AT634" s="212" t="s">
        <v>152</v>
      </c>
      <c r="AU634" s="212" t="s">
        <v>87</v>
      </c>
      <c r="AV634" s="13" t="s">
        <v>87</v>
      </c>
      <c r="AW634" s="13" t="s">
        <v>4</v>
      </c>
      <c r="AX634" s="13" t="s">
        <v>85</v>
      </c>
      <c r="AY634" s="212" t="s">
        <v>138</v>
      </c>
    </row>
    <row r="635" spans="1:65" s="2" customFormat="1" ht="21.75" customHeight="1">
      <c r="A635" s="34"/>
      <c r="B635" s="35"/>
      <c r="C635" s="185" t="s">
        <v>1309</v>
      </c>
      <c r="D635" s="185" t="s">
        <v>139</v>
      </c>
      <c r="E635" s="186" t="s">
        <v>1310</v>
      </c>
      <c r="F635" s="187" t="s">
        <v>1311</v>
      </c>
      <c r="G635" s="188" t="s">
        <v>162</v>
      </c>
      <c r="H635" s="189">
        <v>52.34</v>
      </c>
      <c r="I635" s="190"/>
      <c r="J635" s="191">
        <f>ROUND(I635*H635,2)</f>
        <v>0</v>
      </c>
      <c r="K635" s="192"/>
      <c r="L635" s="39"/>
      <c r="M635" s="193" t="s">
        <v>1</v>
      </c>
      <c r="N635" s="194" t="s">
        <v>42</v>
      </c>
      <c r="O635" s="71"/>
      <c r="P635" s="195">
        <f>O635*H635</f>
        <v>0</v>
      </c>
      <c r="Q635" s="195">
        <v>1.5E-3</v>
      </c>
      <c r="R635" s="195">
        <f>Q635*H635</f>
        <v>7.851000000000001E-2</v>
      </c>
      <c r="S635" s="195">
        <v>0</v>
      </c>
      <c r="T635" s="196">
        <f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97" t="s">
        <v>220</v>
      </c>
      <c r="AT635" s="197" t="s">
        <v>139</v>
      </c>
      <c r="AU635" s="197" t="s">
        <v>87</v>
      </c>
      <c r="AY635" s="17" t="s">
        <v>138</v>
      </c>
      <c r="BE635" s="198">
        <f>IF(N635="základní",J635,0)</f>
        <v>0</v>
      </c>
      <c r="BF635" s="198">
        <f>IF(N635="snížená",J635,0)</f>
        <v>0</v>
      </c>
      <c r="BG635" s="198">
        <f>IF(N635="zákl. přenesená",J635,0)</f>
        <v>0</v>
      </c>
      <c r="BH635" s="198">
        <f>IF(N635="sníž. přenesená",J635,0)</f>
        <v>0</v>
      </c>
      <c r="BI635" s="198">
        <f>IF(N635="nulová",J635,0)</f>
        <v>0</v>
      </c>
      <c r="BJ635" s="17" t="s">
        <v>85</v>
      </c>
      <c r="BK635" s="198">
        <f>ROUND(I635*H635,2)</f>
        <v>0</v>
      </c>
      <c r="BL635" s="17" t="s">
        <v>220</v>
      </c>
      <c r="BM635" s="197" t="s">
        <v>1312</v>
      </c>
    </row>
    <row r="636" spans="1:65" s="2" customFormat="1" ht="21.75" customHeight="1">
      <c r="A636" s="34"/>
      <c r="B636" s="35"/>
      <c r="C636" s="185" t="s">
        <v>1313</v>
      </c>
      <c r="D636" s="185" t="s">
        <v>139</v>
      </c>
      <c r="E636" s="186" t="s">
        <v>1314</v>
      </c>
      <c r="F636" s="187" t="s">
        <v>1315</v>
      </c>
      <c r="G636" s="188" t="s">
        <v>157</v>
      </c>
      <c r="H636" s="189">
        <v>50.6</v>
      </c>
      <c r="I636" s="190"/>
      <c r="J636" s="191">
        <f>ROUND(I636*H636,2)</f>
        <v>0</v>
      </c>
      <c r="K636" s="192"/>
      <c r="L636" s="39"/>
      <c r="M636" s="193" t="s">
        <v>1</v>
      </c>
      <c r="N636" s="194" t="s">
        <v>42</v>
      </c>
      <c r="O636" s="71"/>
      <c r="P636" s="195">
        <f>O636*H636</f>
        <v>0</v>
      </c>
      <c r="Q636" s="195">
        <v>5.0000000000000002E-5</v>
      </c>
      <c r="R636" s="195">
        <f>Q636*H636</f>
        <v>2.5300000000000001E-3</v>
      </c>
      <c r="S636" s="195">
        <v>0</v>
      </c>
      <c r="T636" s="196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97" t="s">
        <v>220</v>
      </c>
      <c r="AT636" s="197" t="s">
        <v>139</v>
      </c>
      <c r="AU636" s="197" t="s">
        <v>87</v>
      </c>
      <c r="AY636" s="17" t="s">
        <v>138</v>
      </c>
      <c r="BE636" s="198">
        <f>IF(N636="základní",J636,0)</f>
        <v>0</v>
      </c>
      <c r="BF636" s="198">
        <f>IF(N636="snížená",J636,0)</f>
        <v>0</v>
      </c>
      <c r="BG636" s="198">
        <f>IF(N636="zákl. přenesená",J636,0)</f>
        <v>0</v>
      </c>
      <c r="BH636" s="198">
        <f>IF(N636="sníž. přenesená",J636,0)</f>
        <v>0</v>
      </c>
      <c r="BI636" s="198">
        <f>IF(N636="nulová",J636,0)</f>
        <v>0</v>
      </c>
      <c r="BJ636" s="17" t="s">
        <v>85</v>
      </c>
      <c r="BK636" s="198">
        <f>ROUND(I636*H636,2)</f>
        <v>0</v>
      </c>
      <c r="BL636" s="17" t="s">
        <v>220</v>
      </c>
      <c r="BM636" s="197" t="s">
        <v>1316</v>
      </c>
    </row>
    <row r="637" spans="1:65" s="2" customFormat="1" ht="21.75" customHeight="1">
      <c r="A637" s="34"/>
      <c r="B637" s="35"/>
      <c r="C637" s="185" t="s">
        <v>1317</v>
      </c>
      <c r="D637" s="185" t="s">
        <v>139</v>
      </c>
      <c r="E637" s="186" t="s">
        <v>1318</v>
      </c>
      <c r="F637" s="187" t="s">
        <v>1319</v>
      </c>
      <c r="G637" s="188" t="s">
        <v>157</v>
      </c>
      <c r="H637" s="189">
        <v>6</v>
      </c>
      <c r="I637" s="190"/>
      <c r="J637" s="191">
        <f>ROUND(I637*H637,2)</f>
        <v>0</v>
      </c>
      <c r="K637" s="192"/>
      <c r="L637" s="39"/>
      <c r="M637" s="193" t="s">
        <v>1</v>
      </c>
      <c r="N637" s="194" t="s">
        <v>42</v>
      </c>
      <c r="O637" s="71"/>
      <c r="P637" s="195">
        <f>O637*H637</f>
        <v>0</v>
      </c>
      <c r="Q637" s="195">
        <v>0</v>
      </c>
      <c r="R637" s="195">
        <f>Q637*H637</f>
        <v>0</v>
      </c>
      <c r="S637" s="195">
        <v>0</v>
      </c>
      <c r="T637" s="196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97" t="s">
        <v>220</v>
      </c>
      <c r="AT637" s="197" t="s">
        <v>139</v>
      </c>
      <c r="AU637" s="197" t="s">
        <v>87</v>
      </c>
      <c r="AY637" s="17" t="s">
        <v>138</v>
      </c>
      <c r="BE637" s="198">
        <f>IF(N637="základní",J637,0)</f>
        <v>0</v>
      </c>
      <c r="BF637" s="198">
        <f>IF(N637="snížená",J637,0)</f>
        <v>0</v>
      </c>
      <c r="BG637" s="198">
        <f>IF(N637="zákl. přenesená",J637,0)</f>
        <v>0</v>
      </c>
      <c r="BH637" s="198">
        <f>IF(N637="sníž. přenesená",J637,0)</f>
        <v>0</v>
      </c>
      <c r="BI637" s="198">
        <f>IF(N637="nulová",J637,0)</f>
        <v>0</v>
      </c>
      <c r="BJ637" s="17" t="s">
        <v>85</v>
      </c>
      <c r="BK637" s="198">
        <f>ROUND(I637*H637,2)</f>
        <v>0</v>
      </c>
      <c r="BL637" s="17" t="s">
        <v>220</v>
      </c>
      <c r="BM637" s="197" t="s">
        <v>1320</v>
      </c>
    </row>
    <row r="638" spans="1:65" s="2" customFormat="1" ht="16.5" customHeight="1">
      <c r="A638" s="34"/>
      <c r="B638" s="35"/>
      <c r="C638" s="217" t="s">
        <v>1321</v>
      </c>
      <c r="D638" s="217" t="s">
        <v>215</v>
      </c>
      <c r="E638" s="218" t="s">
        <v>1322</v>
      </c>
      <c r="F638" s="219" t="s">
        <v>1323</v>
      </c>
      <c r="G638" s="220" t="s">
        <v>157</v>
      </c>
      <c r="H638" s="221">
        <v>6.6</v>
      </c>
      <c r="I638" s="222"/>
      <c r="J638" s="223">
        <f>ROUND(I638*H638,2)</f>
        <v>0</v>
      </c>
      <c r="K638" s="224"/>
      <c r="L638" s="225"/>
      <c r="M638" s="226" t="s">
        <v>1</v>
      </c>
      <c r="N638" s="227" t="s">
        <v>42</v>
      </c>
      <c r="O638" s="71"/>
      <c r="P638" s="195">
        <f>O638*H638</f>
        <v>0</v>
      </c>
      <c r="Q638" s="195">
        <v>1.2999999999999999E-4</v>
      </c>
      <c r="R638" s="195">
        <f>Q638*H638</f>
        <v>8.5799999999999993E-4</v>
      </c>
      <c r="S638" s="195">
        <v>0</v>
      </c>
      <c r="T638" s="196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97" t="s">
        <v>303</v>
      </c>
      <c r="AT638" s="197" t="s">
        <v>215</v>
      </c>
      <c r="AU638" s="197" t="s">
        <v>87</v>
      </c>
      <c r="AY638" s="17" t="s">
        <v>138</v>
      </c>
      <c r="BE638" s="198">
        <f>IF(N638="základní",J638,0)</f>
        <v>0</v>
      </c>
      <c r="BF638" s="198">
        <f>IF(N638="snížená",J638,0)</f>
        <v>0</v>
      </c>
      <c r="BG638" s="198">
        <f>IF(N638="zákl. přenesená",J638,0)</f>
        <v>0</v>
      </c>
      <c r="BH638" s="198">
        <f>IF(N638="sníž. přenesená",J638,0)</f>
        <v>0</v>
      </c>
      <c r="BI638" s="198">
        <f>IF(N638="nulová",J638,0)</f>
        <v>0</v>
      </c>
      <c r="BJ638" s="17" t="s">
        <v>85</v>
      </c>
      <c r="BK638" s="198">
        <f>ROUND(I638*H638,2)</f>
        <v>0</v>
      </c>
      <c r="BL638" s="17" t="s">
        <v>220</v>
      </c>
      <c r="BM638" s="197" t="s">
        <v>1324</v>
      </c>
    </row>
    <row r="639" spans="1:65" s="13" customFormat="1" ht="11.25">
      <c r="B639" s="201"/>
      <c r="C639" s="202"/>
      <c r="D639" s="203" t="s">
        <v>152</v>
      </c>
      <c r="E639" s="202"/>
      <c r="F639" s="205" t="s">
        <v>1325</v>
      </c>
      <c r="G639" s="202"/>
      <c r="H639" s="206">
        <v>6.6</v>
      </c>
      <c r="I639" s="207"/>
      <c r="J639" s="202"/>
      <c r="K639" s="202"/>
      <c r="L639" s="208"/>
      <c r="M639" s="209"/>
      <c r="N639" s="210"/>
      <c r="O639" s="210"/>
      <c r="P639" s="210"/>
      <c r="Q639" s="210"/>
      <c r="R639" s="210"/>
      <c r="S639" s="210"/>
      <c r="T639" s="211"/>
      <c r="AT639" s="212" t="s">
        <v>152</v>
      </c>
      <c r="AU639" s="212" t="s">
        <v>87</v>
      </c>
      <c r="AV639" s="13" t="s">
        <v>87</v>
      </c>
      <c r="AW639" s="13" t="s">
        <v>4</v>
      </c>
      <c r="AX639" s="13" t="s">
        <v>85</v>
      </c>
      <c r="AY639" s="212" t="s">
        <v>138</v>
      </c>
    </row>
    <row r="640" spans="1:65" s="2" customFormat="1" ht="21.75" customHeight="1">
      <c r="A640" s="34"/>
      <c r="B640" s="35"/>
      <c r="C640" s="185" t="s">
        <v>1326</v>
      </c>
      <c r="D640" s="185" t="s">
        <v>139</v>
      </c>
      <c r="E640" s="186" t="s">
        <v>1327</v>
      </c>
      <c r="F640" s="187" t="s">
        <v>1328</v>
      </c>
      <c r="G640" s="188" t="s">
        <v>157</v>
      </c>
      <c r="H640" s="189">
        <v>6</v>
      </c>
      <c r="I640" s="190"/>
      <c r="J640" s="191">
        <f>ROUND(I640*H640,2)</f>
        <v>0</v>
      </c>
      <c r="K640" s="192"/>
      <c r="L640" s="39"/>
      <c r="M640" s="193" t="s">
        <v>1</v>
      </c>
      <c r="N640" s="194" t="s">
        <v>42</v>
      </c>
      <c r="O640" s="71"/>
      <c r="P640" s="195">
        <f>O640*H640</f>
        <v>0</v>
      </c>
      <c r="Q640" s="195">
        <v>2.7999999999999998E-4</v>
      </c>
      <c r="R640" s="195">
        <f>Q640*H640</f>
        <v>1.6799999999999999E-3</v>
      </c>
      <c r="S640" s="195">
        <v>0</v>
      </c>
      <c r="T640" s="196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97" t="s">
        <v>220</v>
      </c>
      <c r="AT640" s="197" t="s">
        <v>139</v>
      </c>
      <c r="AU640" s="197" t="s">
        <v>87</v>
      </c>
      <c r="AY640" s="17" t="s">
        <v>138</v>
      </c>
      <c r="BE640" s="198">
        <f>IF(N640="základní",J640,0)</f>
        <v>0</v>
      </c>
      <c r="BF640" s="198">
        <f>IF(N640="snížená",J640,0)</f>
        <v>0</v>
      </c>
      <c r="BG640" s="198">
        <f>IF(N640="zákl. přenesená",J640,0)</f>
        <v>0</v>
      </c>
      <c r="BH640" s="198">
        <f>IF(N640="sníž. přenesená",J640,0)</f>
        <v>0</v>
      </c>
      <c r="BI640" s="198">
        <f>IF(N640="nulová",J640,0)</f>
        <v>0</v>
      </c>
      <c r="BJ640" s="17" t="s">
        <v>85</v>
      </c>
      <c r="BK640" s="198">
        <f>ROUND(I640*H640,2)</f>
        <v>0</v>
      </c>
      <c r="BL640" s="17" t="s">
        <v>220</v>
      </c>
      <c r="BM640" s="197" t="s">
        <v>1329</v>
      </c>
    </row>
    <row r="641" spans="1:65" s="2" customFormat="1" ht="21.75" customHeight="1">
      <c r="A641" s="34"/>
      <c r="B641" s="35"/>
      <c r="C641" s="185" t="s">
        <v>1330</v>
      </c>
      <c r="D641" s="185" t="s">
        <v>139</v>
      </c>
      <c r="E641" s="186" t="s">
        <v>1331</v>
      </c>
      <c r="F641" s="187" t="s">
        <v>1332</v>
      </c>
      <c r="G641" s="188" t="s">
        <v>162</v>
      </c>
      <c r="H641" s="189">
        <v>50.6</v>
      </c>
      <c r="I641" s="190"/>
      <c r="J641" s="191">
        <f>ROUND(I641*H641,2)</f>
        <v>0</v>
      </c>
      <c r="K641" s="192"/>
      <c r="L641" s="39"/>
      <c r="M641" s="193" t="s">
        <v>1</v>
      </c>
      <c r="N641" s="194" t="s">
        <v>42</v>
      </c>
      <c r="O641" s="71"/>
      <c r="P641" s="195">
        <f>O641*H641</f>
        <v>0</v>
      </c>
      <c r="Q641" s="195">
        <v>5.0000000000000002E-5</v>
      </c>
      <c r="R641" s="195">
        <f>Q641*H641</f>
        <v>2.5300000000000001E-3</v>
      </c>
      <c r="S641" s="195">
        <v>0</v>
      </c>
      <c r="T641" s="196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197" t="s">
        <v>220</v>
      </c>
      <c r="AT641" s="197" t="s">
        <v>139</v>
      </c>
      <c r="AU641" s="197" t="s">
        <v>87</v>
      </c>
      <c r="AY641" s="17" t="s">
        <v>138</v>
      </c>
      <c r="BE641" s="198">
        <f>IF(N641="základní",J641,0)</f>
        <v>0</v>
      </c>
      <c r="BF641" s="198">
        <f>IF(N641="snížená",J641,0)</f>
        <v>0</v>
      </c>
      <c r="BG641" s="198">
        <f>IF(N641="zákl. přenesená",J641,0)</f>
        <v>0</v>
      </c>
      <c r="BH641" s="198">
        <f>IF(N641="sníž. přenesená",J641,0)</f>
        <v>0</v>
      </c>
      <c r="BI641" s="198">
        <f>IF(N641="nulová",J641,0)</f>
        <v>0</v>
      </c>
      <c r="BJ641" s="17" t="s">
        <v>85</v>
      </c>
      <c r="BK641" s="198">
        <f>ROUND(I641*H641,2)</f>
        <v>0</v>
      </c>
      <c r="BL641" s="17" t="s">
        <v>220</v>
      </c>
      <c r="BM641" s="197" t="s">
        <v>1333</v>
      </c>
    </row>
    <row r="642" spans="1:65" s="2" customFormat="1" ht="21.75" customHeight="1">
      <c r="A642" s="34"/>
      <c r="B642" s="35"/>
      <c r="C642" s="185" t="s">
        <v>1334</v>
      </c>
      <c r="D642" s="185" t="s">
        <v>139</v>
      </c>
      <c r="E642" s="186" t="s">
        <v>1335</v>
      </c>
      <c r="F642" s="187" t="s">
        <v>1336</v>
      </c>
      <c r="G642" s="188" t="s">
        <v>884</v>
      </c>
      <c r="H642" s="250"/>
      <c r="I642" s="190"/>
      <c r="J642" s="191">
        <f>ROUND(I642*H642,2)</f>
        <v>0</v>
      </c>
      <c r="K642" s="192"/>
      <c r="L642" s="39"/>
      <c r="M642" s="193" t="s">
        <v>1</v>
      </c>
      <c r="N642" s="194" t="s">
        <v>42</v>
      </c>
      <c r="O642" s="71"/>
      <c r="P642" s="195">
        <f>O642*H642</f>
        <v>0</v>
      </c>
      <c r="Q642" s="195">
        <v>0</v>
      </c>
      <c r="R642" s="195">
        <f>Q642*H642</f>
        <v>0</v>
      </c>
      <c r="S642" s="195">
        <v>0</v>
      </c>
      <c r="T642" s="196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97" t="s">
        <v>220</v>
      </c>
      <c r="AT642" s="197" t="s">
        <v>139</v>
      </c>
      <c r="AU642" s="197" t="s">
        <v>87</v>
      </c>
      <c r="AY642" s="17" t="s">
        <v>138</v>
      </c>
      <c r="BE642" s="198">
        <f>IF(N642="základní",J642,0)</f>
        <v>0</v>
      </c>
      <c r="BF642" s="198">
        <f>IF(N642="snížená",J642,0)</f>
        <v>0</v>
      </c>
      <c r="BG642" s="198">
        <f>IF(N642="zákl. přenesená",J642,0)</f>
        <v>0</v>
      </c>
      <c r="BH642" s="198">
        <f>IF(N642="sníž. přenesená",J642,0)</f>
        <v>0</v>
      </c>
      <c r="BI642" s="198">
        <f>IF(N642="nulová",J642,0)</f>
        <v>0</v>
      </c>
      <c r="BJ642" s="17" t="s">
        <v>85</v>
      </c>
      <c r="BK642" s="198">
        <f>ROUND(I642*H642,2)</f>
        <v>0</v>
      </c>
      <c r="BL642" s="17" t="s">
        <v>220</v>
      </c>
      <c r="BM642" s="197" t="s">
        <v>1337</v>
      </c>
    </row>
    <row r="643" spans="1:65" s="12" customFormat="1" ht="22.9" customHeight="1">
      <c r="B643" s="171"/>
      <c r="C643" s="172"/>
      <c r="D643" s="173" t="s">
        <v>76</v>
      </c>
      <c r="E643" s="199" t="s">
        <v>1338</v>
      </c>
      <c r="F643" s="199" t="s">
        <v>1339</v>
      </c>
      <c r="G643" s="172"/>
      <c r="H643" s="172"/>
      <c r="I643" s="175"/>
      <c r="J643" s="200">
        <f>BK643</f>
        <v>0</v>
      </c>
      <c r="K643" s="172"/>
      <c r="L643" s="177"/>
      <c r="M643" s="178"/>
      <c r="N643" s="179"/>
      <c r="O643" s="179"/>
      <c r="P643" s="180">
        <f>SUM(P644:P659)</f>
        <v>0</v>
      </c>
      <c r="Q643" s="179"/>
      <c r="R643" s="180">
        <f>SUM(R644:R659)</f>
        <v>0.68494460000000001</v>
      </c>
      <c r="S643" s="179"/>
      <c r="T643" s="181">
        <f>SUM(T644:T659)</f>
        <v>0</v>
      </c>
      <c r="AR643" s="182" t="s">
        <v>87</v>
      </c>
      <c r="AT643" s="183" t="s">
        <v>76</v>
      </c>
      <c r="AU643" s="183" t="s">
        <v>85</v>
      </c>
      <c r="AY643" s="182" t="s">
        <v>138</v>
      </c>
      <c r="BK643" s="184">
        <f>SUM(BK644:BK659)</f>
        <v>0</v>
      </c>
    </row>
    <row r="644" spans="1:65" s="2" customFormat="1" ht="21.75" customHeight="1">
      <c r="A644" s="34"/>
      <c r="B644" s="35"/>
      <c r="C644" s="185" t="s">
        <v>1340</v>
      </c>
      <c r="D644" s="185" t="s">
        <v>139</v>
      </c>
      <c r="E644" s="186" t="s">
        <v>1341</v>
      </c>
      <c r="F644" s="187" t="s">
        <v>1342</v>
      </c>
      <c r="G644" s="188" t="s">
        <v>571</v>
      </c>
      <c r="H644" s="189">
        <v>1</v>
      </c>
      <c r="I644" s="190"/>
      <c r="J644" s="191">
        <f>ROUND(I644*H644,2)</f>
        <v>0</v>
      </c>
      <c r="K644" s="192"/>
      <c r="L644" s="39"/>
      <c r="M644" s="193" t="s">
        <v>1</v>
      </c>
      <c r="N644" s="194" t="s">
        <v>42</v>
      </c>
      <c r="O644" s="71"/>
      <c r="P644" s="195">
        <f>O644*H644</f>
        <v>0</v>
      </c>
      <c r="Q644" s="195">
        <v>2.5000000000000001E-4</v>
      </c>
      <c r="R644" s="195">
        <f>Q644*H644</f>
        <v>2.5000000000000001E-4</v>
      </c>
      <c r="S644" s="195">
        <v>0</v>
      </c>
      <c r="T644" s="196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97" t="s">
        <v>143</v>
      </c>
      <c r="AT644" s="197" t="s">
        <v>139</v>
      </c>
      <c r="AU644" s="197" t="s">
        <v>87</v>
      </c>
      <c r="AY644" s="17" t="s">
        <v>138</v>
      </c>
      <c r="BE644" s="198">
        <f>IF(N644="základní",J644,0)</f>
        <v>0</v>
      </c>
      <c r="BF644" s="198">
        <f>IF(N644="snížená",J644,0)</f>
        <v>0</v>
      </c>
      <c r="BG644" s="198">
        <f>IF(N644="zákl. přenesená",J644,0)</f>
        <v>0</v>
      </c>
      <c r="BH644" s="198">
        <f>IF(N644="sníž. přenesená",J644,0)</f>
        <v>0</v>
      </c>
      <c r="BI644" s="198">
        <f>IF(N644="nulová",J644,0)</f>
        <v>0</v>
      </c>
      <c r="BJ644" s="17" t="s">
        <v>85</v>
      </c>
      <c r="BK644" s="198">
        <f>ROUND(I644*H644,2)</f>
        <v>0</v>
      </c>
      <c r="BL644" s="17" t="s">
        <v>143</v>
      </c>
      <c r="BM644" s="197" t="s">
        <v>1343</v>
      </c>
    </row>
    <row r="645" spans="1:65" s="2" customFormat="1" ht="19.5">
      <c r="A645" s="34"/>
      <c r="B645" s="35"/>
      <c r="C645" s="36"/>
      <c r="D645" s="203" t="s">
        <v>174</v>
      </c>
      <c r="E645" s="36"/>
      <c r="F645" s="213" t="s">
        <v>1344</v>
      </c>
      <c r="G645" s="36"/>
      <c r="H645" s="36"/>
      <c r="I645" s="214"/>
      <c r="J645" s="36"/>
      <c r="K645" s="36"/>
      <c r="L645" s="39"/>
      <c r="M645" s="215"/>
      <c r="N645" s="216"/>
      <c r="O645" s="71"/>
      <c r="P645" s="71"/>
      <c r="Q645" s="71"/>
      <c r="R645" s="71"/>
      <c r="S645" s="71"/>
      <c r="T645" s="72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T645" s="17" t="s">
        <v>174</v>
      </c>
      <c r="AU645" s="17" t="s">
        <v>87</v>
      </c>
    </row>
    <row r="646" spans="1:65" s="2" customFormat="1" ht="33" customHeight="1">
      <c r="A646" s="34"/>
      <c r="B646" s="35"/>
      <c r="C646" s="185" t="s">
        <v>1345</v>
      </c>
      <c r="D646" s="185" t="s">
        <v>139</v>
      </c>
      <c r="E646" s="186" t="s">
        <v>1346</v>
      </c>
      <c r="F646" s="187" t="s">
        <v>1347</v>
      </c>
      <c r="G646" s="188" t="s">
        <v>571</v>
      </c>
      <c r="H646" s="189">
        <v>1</v>
      </c>
      <c r="I646" s="190"/>
      <c r="J646" s="191">
        <f>ROUND(I646*H646,2)</f>
        <v>0</v>
      </c>
      <c r="K646" s="192"/>
      <c r="L646" s="39"/>
      <c r="M646" s="193" t="s">
        <v>1</v>
      </c>
      <c r="N646" s="194" t="s">
        <v>42</v>
      </c>
      <c r="O646" s="71"/>
      <c r="P646" s="195">
        <f>O646*H646</f>
        <v>0</v>
      </c>
      <c r="Q646" s="195">
        <v>2.5000000000000001E-4</v>
      </c>
      <c r="R646" s="195">
        <f>Q646*H646</f>
        <v>2.5000000000000001E-4</v>
      </c>
      <c r="S646" s="195">
        <v>0</v>
      </c>
      <c r="T646" s="196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97" t="s">
        <v>143</v>
      </c>
      <c r="AT646" s="197" t="s">
        <v>139</v>
      </c>
      <c r="AU646" s="197" t="s">
        <v>87</v>
      </c>
      <c r="AY646" s="17" t="s">
        <v>138</v>
      </c>
      <c r="BE646" s="198">
        <f>IF(N646="základní",J646,0)</f>
        <v>0</v>
      </c>
      <c r="BF646" s="198">
        <f>IF(N646="snížená",J646,0)</f>
        <v>0</v>
      </c>
      <c r="BG646" s="198">
        <f>IF(N646="zákl. přenesená",J646,0)</f>
        <v>0</v>
      </c>
      <c r="BH646" s="198">
        <f>IF(N646="sníž. přenesená",J646,0)</f>
        <v>0</v>
      </c>
      <c r="BI646" s="198">
        <f>IF(N646="nulová",J646,0)</f>
        <v>0</v>
      </c>
      <c r="BJ646" s="17" t="s">
        <v>85</v>
      </c>
      <c r="BK646" s="198">
        <f>ROUND(I646*H646,2)</f>
        <v>0</v>
      </c>
      <c r="BL646" s="17" t="s">
        <v>143</v>
      </c>
      <c r="BM646" s="197" t="s">
        <v>1348</v>
      </c>
    </row>
    <row r="647" spans="1:65" s="2" customFormat="1" ht="19.5">
      <c r="A647" s="34"/>
      <c r="B647" s="35"/>
      <c r="C647" s="36"/>
      <c r="D647" s="203" t="s">
        <v>174</v>
      </c>
      <c r="E647" s="36"/>
      <c r="F647" s="213" t="s">
        <v>1344</v>
      </c>
      <c r="G647" s="36"/>
      <c r="H647" s="36"/>
      <c r="I647" s="214"/>
      <c r="J647" s="36"/>
      <c r="K647" s="36"/>
      <c r="L647" s="39"/>
      <c r="M647" s="215"/>
      <c r="N647" s="216"/>
      <c r="O647" s="71"/>
      <c r="P647" s="71"/>
      <c r="Q647" s="71"/>
      <c r="R647" s="71"/>
      <c r="S647" s="71"/>
      <c r="T647" s="72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T647" s="17" t="s">
        <v>174</v>
      </c>
      <c r="AU647" s="17" t="s">
        <v>87</v>
      </c>
    </row>
    <row r="648" spans="1:65" s="2" customFormat="1" ht="21.75" customHeight="1">
      <c r="A648" s="34"/>
      <c r="B648" s="35"/>
      <c r="C648" s="185" t="s">
        <v>1349</v>
      </c>
      <c r="D648" s="185" t="s">
        <v>139</v>
      </c>
      <c r="E648" s="186" t="s">
        <v>1350</v>
      </c>
      <c r="F648" s="187" t="s">
        <v>1351</v>
      </c>
      <c r="G648" s="188" t="s">
        <v>162</v>
      </c>
      <c r="H648" s="189">
        <v>61.02</v>
      </c>
      <c r="I648" s="190"/>
      <c r="J648" s="191">
        <f>ROUND(I648*H648,2)</f>
        <v>0</v>
      </c>
      <c r="K648" s="192"/>
      <c r="L648" s="39"/>
      <c r="M648" s="193" t="s">
        <v>1</v>
      </c>
      <c r="N648" s="194" t="s">
        <v>42</v>
      </c>
      <c r="O648" s="71"/>
      <c r="P648" s="195">
        <f>O648*H648</f>
        <v>0</v>
      </c>
      <c r="Q648" s="195">
        <v>0</v>
      </c>
      <c r="R648" s="195">
        <f>Q648*H648</f>
        <v>0</v>
      </c>
      <c r="S648" s="195">
        <v>0</v>
      </c>
      <c r="T648" s="196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97" t="s">
        <v>220</v>
      </c>
      <c r="AT648" s="197" t="s">
        <v>139</v>
      </c>
      <c r="AU648" s="197" t="s">
        <v>87</v>
      </c>
      <c r="AY648" s="17" t="s">
        <v>138</v>
      </c>
      <c r="BE648" s="198">
        <f>IF(N648="základní",J648,0)</f>
        <v>0</v>
      </c>
      <c r="BF648" s="198">
        <f>IF(N648="snížená",J648,0)</f>
        <v>0</v>
      </c>
      <c r="BG648" s="198">
        <f>IF(N648="zákl. přenesená",J648,0)</f>
        <v>0</v>
      </c>
      <c r="BH648" s="198">
        <f>IF(N648="sníž. přenesená",J648,0)</f>
        <v>0</v>
      </c>
      <c r="BI648" s="198">
        <f>IF(N648="nulová",J648,0)</f>
        <v>0</v>
      </c>
      <c r="BJ648" s="17" t="s">
        <v>85</v>
      </c>
      <c r="BK648" s="198">
        <f>ROUND(I648*H648,2)</f>
        <v>0</v>
      </c>
      <c r="BL648" s="17" t="s">
        <v>220</v>
      </c>
      <c r="BM648" s="197" t="s">
        <v>1352</v>
      </c>
    </row>
    <row r="649" spans="1:65" s="13" customFormat="1" ht="22.5">
      <c r="B649" s="201"/>
      <c r="C649" s="202"/>
      <c r="D649" s="203" t="s">
        <v>152</v>
      </c>
      <c r="E649" s="204" t="s">
        <v>1</v>
      </c>
      <c r="F649" s="205" t="s">
        <v>1353</v>
      </c>
      <c r="G649" s="202"/>
      <c r="H649" s="206">
        <v>61.02</v>
      </c>
      <c r="I649" s="207"/>
      <c r="J649" s="202"/>
      <c r="K649" s="202"/>
      <c r="L649" s="208"/>
      <c r="M649" s="209"/>
      <c r="N649" s="210"/>
      <c r="O649" s="210"/>
      <c r="P649" s="210"/>
      <c r="Q649" s="210"/>
      <c r="R649" s="210"/>
      <c r="S649" s="210"/>
      <c r="T649" s="211"/>
      <c r="AT649" s="212" t="s">
        <v>152</v>
      </c>
      <c r="AU649" s="212" t="s">
        <v>87</v>
      </c>
      <c r="AV649" s="13" t="s">
        <v>87</v>
      </c>
      <c r="AW649" s="13" t="s">
        <v>34</v>
      </c>
      <c r="AX649" s="13" t="s">
        <v>85</v>
      </c>
      <c r="AY649" s="212" t="s">
        <v>138</v>
      </c>
    </row>
    <row r="650" spans="1:65" s="2" customFormat="1" ht="16.5" customHeight="1">
      <c r="A650" s="34"/>
      <c r="B650" s="35"/>
      <c r="C650" s="217" t="s">
        <v>1354</v>
      </c>
      <c r="D650" s="217" t="s">
        <v>215</v>
      </c>
      <c r="E650" s="218" t="s">
        <v>1355</v>
      </c>
      <c r="F650" s="219" t="s">
        <v>1356</v>
      </c>
      <c r="G650" s="220" t="s">
        <v>207</v>
      </c>
      <c r="H650" s="221">
        <v>0.61</v>
      </c>
      <c r="I650" s="222"/>
      <c r="J650" s="223">
        <f>ROUND(I650*H650,2)</f>
        <v>0</v>
      </c>
      <c r="K650" s="224"/>
      <c r="L650" s="225"/>
      <c r="M650" s="226" t="s">
        <v>1</v>
      </c>
      <c r="N650" s="227" t="s">
        <v>42</v>
      </c>
      <c r="O650" s="71"/>
      <c r="P650" s="195">
        <f>O650*H650</f>
        <v>0</v>
      </c>
      <c r="Q650" s="195">
        <v>1</v>
      </c>
      <c r="R650" s="195">
        <f>Q650*H650</f>
        <v>0.61</v>
      </c>
      <c r="S650" s="195">
        <v>0</v>
      </c>
      <c r="T650" s="196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97" t="s">
        <v>303</v>
      </c>
      <c r="AT650" s="197" t="s">
        <v>215</v>
      </c>
      <c r="AU650" s="197" t="s">
        <v>87</v>
      </c>
      <c r="AY650" s="17" t="s">
        <v>138</v>
      </c>
      <c r="BE650" s="198">
        <f>IF(N650="základní",J650,0)</f>
        <v>0</v>
      </c>
      <c r="BF650" s="198">
        <f>IF(N650="snížená",J650,0)</f>
        <v>0</v>
      </c>
      <c r="BG650" s="198">
        <f>IF(N650="zákl. přenesená",J650,0)</f>
        <v>0</v>
      </c>
      <c r="BH650" s="198">
        <f>IF(N650="sníž. přenesená",J650,0)</f>
        <v>0</v>
      </c>
      <c r="BI650" s="198">
        <f>IF(N650="nulová",J650,0)</f>
        <v>0</v>
      </c>
      <c r="BJ650" s="17" t="s">
        <v>85</v>
      </c>
      <c r="BK650" s="198">
        <f>ROUND(I650*H650,2)</f>
        <v>0</v>
      </c>
      <c r="BL650" s="17" t="s">
        <v>220</v>
      </c>
      <c r="BM650" s="197" t="s">
        <v>1357</v>
      </c>
    </row>
    <row r="651" spans="1:65" s="13" customFormat="1" ht="11.25">
      <c r="B651" s="201"/>
      <c r="C651" s="202"/>
      <c r="D651" s="203" t="s">
        <v>152</v>
      </c>
      <c r="E651" s="202"/>
      <c r="F651" s="205" t="s">
        <v>1358</v>
      </c>
      <c r="G651" s="202"/>
      <c r="H651" s="206">
        <v>0.61</v>
      </c>
      <c r="I651" s="207"/>
      <c r="J651" s="202"/>
      <c r="K651" s="202"/>
      <c r="L651" s="208"/>
      <c r="M651" s="209"/>
      <c r="N651" s="210"/>
      <c r="O651" s="210"/>
      <c r="P651" s="210"/>
      <c r="Q651" s="210"/>
      <c r="R651" s="210"/>
      <c r="S651" s="210"/>
      <c r="T651" s="211"/>
      <c r="AT651" s="212" t="s">
        <v>152</v>
      </c>
      <c r="AU651" s="212" t="s">
        <v>87</v>
      </c>
      <c r="AV651" s="13" t="s">
        <v>87</v>
      </c>
      <c r="AW651" s="13" t="s">
        <v>4</v>
      </c>
      <c r="AX651" s="13" t="s">
        <v>85</v>
      </c>
      <c r="AY651" s="212" t="s">
        <v>138</v>
      </c>
    </row>
    <row r="652" spans="1:65" s="2" customFormat="1" ht="16.5" customHeight="1">
      <c r="A652" s="34"/>
      <c r="B652" s="35"/>
      <c r="C652" s="185" t="s">
        <v>1359</v>
      </c>
      <c r="D652" s="185" t="s">
        <v>139</v>
      </c>
      <c r="E652" s="186" t="s">
        <v>1360</v>
      </c>
      <c r="F652" s="187" t="s">
        <v>1361</v>
      </c>
      <c r="G652" s="188" t="s">
        <v>162</v>
      </c>
      <c r="H652" s="189">
        <v>61.02</v>
      </c>
      <c r="I652" s="190"/>
      <c r="J652" s="191">
        <f t="shared" ref="J652:J659" si="20">ROUND(I652*H652,2)</f>
        <v>0</v>
      </c>
      <c r="K652" s="192"/>
      <c r="L652" s="39"/>
      <c r="M652" s="193" t="s">
        <v>1</v>
      </c>
      <c r="N652" s="194" t="s">
        <v>42</v>
      </c>
      <c r="O652" s="71"/>
      <c r="P652" s="195">
        <f t="shared" ref="P652:P659" si="21">O652*H652</f>
        <v>0</v>
      </c>
      <c r="Q652" s="195">
        <v>0</v>
      </c>
      <c r="R652" s="195">
        <f t="shared" ref="R652:R659" si="22">Q652*H652</f>
        <v>0</v>
      </c>
      <c r="S652" s="195">
        <v>0</v>
      </c>
      <c r="T652" s="196">
        <f t="shared" ref="T652:T659" si="23"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97" t="s">
        <v>220</v>
      </c>
      <c r="AT652" s="197" t="s">
        <v>139</v>
      </c>
      <c r="AU652" s="197" t="s">
        <v>87</v>
      </c>
      <c r="AY652" s="17" t="s">
        <v>138</v>
      </c>
      <c r="BE652" s="198">
        <f t="shared" ref="BE652:BE659" si="24">IF(N652="základní",J652,0)</f>
        <v>0</v>
      </c>
      <c r="BF652" s="198">
        <f t="shared" ref="BF652:BF659" si="25">IF(N652="snížená",J652,0)</f>
        <v>0</v>
      </c>
      <c r="BG652" s="198">
        <f t="shared" ref="BG652:BG659" si="26">IF(N652="zákl. přenesená",J652,0)</f>
        <v>0</v>
      </c>
      <c r="BH652" s="198">
        <f t="shared" ref="BH652:BH659" si="27">IF(N652="sníž. přenesená",J652,0)</f>
        <v>0</v>
      </c>
      <c r="BI652" s="198">
        <f t="shared" ref="BI652:BI659" si="28">IF(N652="nulová",J652,0)</f>
        <v>0</v>
      </c>
      <c r="BJ652" s="17" t="s">
        <v>85</v>
      </c>
      <c r="BK652" s="198">
        <f t="shared" ref="BK652:BK659" si="29">ROUND(I652*H652,2)</f>
        <v>0</v>
      </c>
      <c r="BL652" s="17" t="s">
        <v>220</v>
      </c>
      <c r="BM652" s="197" t="s">
        <v>1362</v>
      </c>
    </row>
    <row r="653" spans="1:65" s="2" customFormat="1" ht="21.75" customHeight="1">
      <c r="A653" s="34"/>
      <c r="B653" s="35"/>
      <c r="C653" s="185" t="s">
        <v>1363</v>
      </c>
      <c r="D653" s="185" t="s">
        <v>139</v>
      </c>
      <c r="E653" s="186" t="s">
        <v>1364</v>
      </c>
      <c r="F653" s="187" t="s">
        <v>1365</v>
      </c>
      <c r="G653" s="188" t="s">
        <v>162</v>
      </c>
      <c r="H653" s="189">
        <v>61.02</v>
      </c>
      <c r="I653" s="190"/>
      <c r="J653" s="191">
        <f t="shared" si="20"/>
        <v>0</v>
      </c>
      <c r="K653" s="192"/>
      <c r="L653" s="39"/>
      <c r="M653" s="193" t="s">
        <v>1</v>
      </c>
      <c r="N653" s="194" t="s">
        <v>42</v>
      </c>
      <c r="O653" s="71"/>
      <c r="P653" s="195">
        <f t="shared" si="21"/>
        <v>0</v>
      </c>
      <c r="Q653" s="195">
        <v>6.9999999999999994E-5</v>
      </c>
      <c r="R653" s="195">
        <f t="shared" si="22"/>
        <v>4.2713999999999998E-3</v>
      </c>
      <c r="S653" s="195">
        <v>0</v>
      </c>
      <c r="T653" s="196">
        <f t="shared" si="23"/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97" t="s">
        <v>220</v>
      </c>
      <c r="AT653" s="197" t="s">
        <v>139</v>
      </c>
      <c r="AU653" s="197" t="s">
        <v>87</v>
      </c>
      <c r="AY653" s="17" t="s">
        <v>138</v>
      </c>
      <c r="BE653" s="198">
        <f t="shared" si="24"/>
        <v>0</v>
      </c>
      <c r="BF653" s="198">
        <f t="shared" si="25"/>
        <v>0</v>
      </c>
      <c r="BG653" s="198">
        <f t="shared" si="26"/>
        <v>0</v>
      </c>
      <c r="BH653" s="198">
        <f t="shared" si="27"/>
        <v>0</v>
      </c>
      <c r="BI653" s="198">
        <f t="shared" si="28"/>
        <v>0</v>
      </c>
      <c r="BJ653" s="17" t="s">
        <v>85</v>
      </c>
      <c r="BK653" s="198">
        <f t="shared" si="29"/>
        <v>0</v>
      </c>
      <c r="BL653" s="17" t="s">
        <v>220</v>
      </c>
      <c r="BM653" s="197" t="s">
        <v>1366</v>
      </c>
    </row>
    <row r="654" spans="1:65" s="2" customFormat="1" ht="21.75" customHeight="1">
      <c r="A654" s="34"/>
      <c r="B654" s="35"/>
      <c r="C654" s="185" t="s">
        <v>1367</v>
      </c>
      <c r="D654" s="185" t="s">
        <v>139</v>
      </c>
      <c r="E654" s="186" t="s">
        <v>1368</v>
      </c>
      <c r="F654" s="187" t="s">
        <v>1369</v>
      </c>
      <c r="G654" s="188" t="s">
        <v>162</v>
      </c>
      <c r="H654" s="189">
        <v>61.02</v>
      </c>
      <c r="I654" s="190"/>
      <c r="J654" s="191">
        <f t="shared" si="20"/>
        <v>0</v>
      </c>
      <c r="K654" s="192"/>
      <c r="L654" s="39"/>
      <c r="M654" s="193" t="s">
        <v>1</v>
      </c>
      <c r="N654" s="194" t="s">
        <v>42</v>
      </c>
      <c r="O654" s="71"/>
      <c r="P654" s="195">
        <f t="shared" si="21"/>
        <v>0</v>
      </c>
      <c r="Q654" s="195">
        <v>6.6E-4</v>
      </c>
      <c r="R654" s="195">
        <f t="shared" si="22"/>
        <v>4.0273200000000002E-2</v>
      </c>
      <c r="S654" s="195">
        <v>0</v>
      </c>
      <c r="T654" s="196">
        <f t="shared" si="23"/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97" t="s">
        <v>220</v>
      </c>
      <c r="AT654" s="197" t="s">
        <v>139</v>
      </c>
      <c r="AU654" s="197" t="s">
        <v>87</v>
      </c>
      <c r="AY654" s="17" t="s">
        <v>138</v>
      </c>
      <c r="BE654" s="198">
        <f t="shared" si="24"/>
        <v>0</v>
      </c>
      <c r="BF654" s="198">
        <f t="shared" si="25"/>
        <v>0</v>
      </c>
      <c r="BG654" s="198">
        <f t="shared" si="26"/>
        <v>0</v>
      </c>
      <c r="BH654" s="198">
        <f t="shared" si="27"/>
        <v>0</v>
      </c>
      <c r="BI654" s="198">
        <f t="shared" si="28"/>
        <v>0</v>
      </c>
      <c r="BJ654" s="17" t="s">
        <v>85</v>
      </c>
      <c r="BK654" s="198">
        <f t="shared" si="29"/>
        <v>0</v>
      </c>
      <c r="BL654" s="17" t="s">
        <v>220</v>
      </c>
      <c r="BM654" s="197" t="s">
        <v>1370</v>
      </c>
    </row>
    <row r="655" spans="1:65" s="2" customFormat="1" ht="21.75" customHeight="1">
      <c r="A655" s="34"/>
      <c r="B655" s="35"/>
      <c r="C655" s="185" t="s">
        <v>1371</v>
      </c>
      <c r="D655" s="185" t="s">
        <v>139</v>
      </c>
      <c r="E655" s="186" t="s">
        <v>1372</v>
      </c>
      <c r="F655" s="187" t="s">
        <v>1373</v>
      </c>
      <c r="G655" s="188" t="s">
        <v>162</v>
      </c>
      <c r="H655" s="189">
        <v>30</v>
      </c>
      <c r="I655" s="190"/>
      <c r="J655" s="191">
        <f t="shared" si="20"/>
        <v>0</v>
      </c>
      <c r="K655" s="192"/>
      <c r="L655" s="39"/>
      <c r="M655" s="193" t="s">
        <v>1</v>
      </c>
      <c r="N655" s="194" t="s">
        <v>42</v>
      </c>
      <c r="O655" s="71"/>
      <c r="P655" s="195">
        <f t="shared" si="21"/>
        <v>0</v>
      </c>
      <c r="Q655" s="195">
        <v>2.0000000000000002E-5</v>
      </c>
      <c r="R655" s="195">
        <f t="shared" si="22"/>
        <v>6.0000000000000006E-4</v>
      </c>
      <c r="S655" s="195">
        <v>0</v>
      </c>
      <c r="T655" s="196">
        <f t="shared" si="23"/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97" t="s">
        <v>220</v>
      </c>
      <c r="AT655" s="197" t="s">
        <v>139</v>
      </c>
      <c r="AU655" s="197" t="s">
        <v>87</v>
      </c>
      <c r="AY655" s="17" t="s">
        <v>138</v>
      </c>
      <c r="BE655" s="198">
        <f t="shared" si="24"/>
        <v>0</v>
      </c>
      <c r="BF655" s="198">
        <f t="shared" si="25"/>
        <v>0</v>
      </c>
      <c r="BG655" s="198">
        <f t="shared" si="26"/>
        <v>0</v>
      </c>
      <c r="BH655" s="198">
        <f t="shared" si="27"/>
        <v>0</v>
      </c>
      <c r="BI655" s="198">
        <f t="shared" si="28"/>
        <v>0</v>
      </c>
      <c r="BJ655" s="17" t="s">
        <v>85</v>
      </c>
      <c r="BK655" s="198">
        <f t="shared" si="29"/>
        <v>0</v>
      </c>
      <c r="BL655" s="17" t="s">
        <v>220</v>
      </c>
      <c r="BM655" s="197" t="s">
        <v>1374</v>
      </c>
    </row>
    <row r="656" spans="1:65" s="2" customFormat="1" ht="21.75" customHeight="1">
      <c r="A656" s="34"/>
      <c r="B656" s="35"/>
      <c r="C656" s="185" t="s">
        <v>1375</v>
      </c>
      <c r="D656" s="185" t="s">
        <v>139</v>
      </c>
      <c r="E656" s="186" t="s">
        <v>1376</v>
      </c>
      <c r="F656" s="187" t="s">
        <v>1377</v>
      </c>
      <c r="G656" s="188" t="s">
        <v>162</v>
      </c>
      <c r="H656" s="189">
        <v>30</v>
      </c>
      <c r="I656" s="190"/>
      <c r="J656" s="191">
        <f t="shared" si="20"/>
        <v>0</v>
      </c>
      <c r="K656" s="192"/>
      <c r="L656" s="39"/>
      <c r="M656" s="193" t="s">
        <v>1</v>
      </c>
      <c r="N656" s="194" t="s">
        <v>42</v>
      </c>
      <c r="O656" s="71"/>
      <c r="P656" s="195">
        <f t="shared" si="21"/>
        <v>0</v>
      </c>
      <c r="Q656" s="195">
        <v>6.6E-4</v>
      </c>
      <c r="R656" s="195">
        <f t="shared" si="22"/>
        <v>1.9799999999999998E-2</v>
      </c>
      <c r="S656" s="195">
        <v>0</v>
      </c>
      <c r="T656" s="196">
        <f t="shared" si="23"/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97" t="s">
        <v>220</v>
      </c>
      <c r="AT656" s="197" t="s">
        <v>139</v>
      </c>
      <c r="AU656" s="197" t="s">
        <v>87</v>
      </c>
      <c r="AY656" s="17" t="s">
        <v>138</v>
      </c>
      <c r="BE656" s="198">
        <f t="shared" si="24"/>
        <v>0</v>
      </c>
      <c r="BF656" s="198">
        <f t="shared" si="25"/>
        <v>0</v>
      </c>
      <c r="BG656" s="198">
        <f t="shared" si="26"/>
        <v>0</v>
      </c>
      <c r="BH656" s="198">
        <f t="shared" si="27"/>
        <v>0</v>
      </c>
      <c r="BI656" s="198">
        <f t="shared" si="28"/>
        <v>0</v>
      </c>
      <c r="BJ656" s="17" t="s">
        <v>85</v>
      </c>
      <c r="BK656" s="198">
        <f t="shared" si="29"/>
        <v>0</v>
      </c>
      <c r="BL656" s="17" t="s">
        <v>220</v>
      </c>
      <c r="BM656" s="197" t="s">
        <v>1378</v>
      </c>
    </row>
    <row r="657" spans="1:65" s="2" customFormat="1" ht="21.75" customHeight="1">
      <c r="A657" s="34"/>
      <c r="B657" s="35"/>
      <c r="C657" s="185" t="s">
        <v>1379</v>
      </c>
      <c r="D657" s="185" t="s">
        <v>139</v>
      </c>
      <c r="E657" s="186" t="s">
        <v>1380</v>
      </c>
      <c r="F657" s="187" t="s">
        <v>1381</v>
      </c>
      <c r="G657" s="188" t="s">
        <v>157</v>
      </c>
      <c r="H657" s="189">
        <v>50</v>
      </c>
      <c r="I657" s="190"/>
      <c r="J657" s="191">
        <f t="shared" si="20"/>
        <v>0</v>
      </c>
      <c r="K657" s="192"/>
      <c r="L657" s="39"/>
      <c r="M657" s="193" t="s">
        <v>1</v>
      </c>
      <c r="N657" s="194" t="s">
        <v>42</v>
      </c>
      <c r="O657" s="71"/>
      <c r="P657" s="195">
        <f t="shared" si="21"/>
        <v>0</v>
      </c>
      <c r="Q657" s="195">
        <v>0</v>
      </c>
      <c r="R657" s="195">
        <f t="shared" si="22"/>
        <v>0</v>
      </c>
      <c r="S657" s="195">
        <v>0</v>
      </c>
      <c r="T657" s="196">
        <f t="shared" si="23"/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97" t="s">
        <v>220</v>
      </c>
      <c r="AT657" s="197" t="s">
        <v>139</v>
      </c>
      <c r="AU657" s="197" t="s">
        <v>87</v>
      </c>
      <c r="AY657" s="17" t="s">
        <v>138</v>
      </c>
      <c r="BE657" s="198">
        <f t="shared" si="24"/>
        <v>0</v>
      </c>
      <c r="BF657" s="198">
        <f t="shared" si="25"/>
        <v>0</v>
      </c>
      <c r="BG657" s="198">
        <f t="shared" si="26"/>
        <v>0</v>
      </c>
      <c r="BH657" s="198">
        <f t="shared" si="27"/>
        <v>0</v>
      </c>
      <c r="BI657" s="198">
        <f t="shared" si="28"/>
        <v>0</v>
      </c>
      <c r="BJ657" s="17" t="s">
        <v>85</v>
      </c>
      <c r="BK657" s="198">
        <f t="shared" si="29"/>
        <v>0</v>
      </c>
      <c r="BL657" s="17" t="s">
        <v>220</v>
      </c>
      <c r="BM657" s="197" t="s">
        <v>1382</v>
      </c>
    </row>
    <row r="658" spans="1:65" s="2" customFormat="1" ht="21.75" customHeight="1">
      <c r="A658" s="34"/>
      <c r="B658" s="35"/>
      <c r="C658" s="185" t="s">
        <v>1383</v>
      </c>
      <c r="D658" s="185" t="s">
        <v>139</v>
      </c>
      <c r="E658" s="186" t="s">
        <v>1384</v>
      </c>
      <c r="F658" s="187" t="s">
        <v>1385</v>
      </c>
      <c r="G658" s="188" t="s">
        <v>157</v>
      </c>
      <c r="H658" s="189">
        <v>50</v>
      </c>
      <c r="I658" s="190"/>
      <c r="J658" s="191">
        <f t="shared" si="20"/>
        <v>0</v>
      </c>
      <c r="K658" s="192"/>
      <c r="L658" s="39"/>
      <c r="M658" s="193" t="s">
        <v>1</v>
      </c>
      <c r="N658" s="194" t="s">
        <v>42</v>
      </c>
      <c r="O658" s="71"/>
      <c r="P658" s="195">
        <f t="shared" si="21"/>
        <v>0</v>
      </c>
      <c r="Q658" s="195">
        <v>6.9999999999999994E-5</v>
      </c>
      <c r="R658" s="195">
        <f t="shared" si="22"/>
        <v>3.4999999999999996E-3</v>
      </c>
      <c r="S658" s="195">
        <v>0</v>
      </c>
      <c r="T658" s="196">
        <f t="shared" si="23"/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97" t="s">
        <v>220</v>
      </c>
      <c r="AT658" s="197" t="s">
        <v>139</v>
      </c>
      <c r="AU658" s="197" t="s">
        <v>87</v>
      </c>
      <c r="AY658" s="17" t="s">
        <v>138</v>
      </c>
      <c r="BE658" s="198">
        <f t="shared" si="24"/>
        <v>0</v>
      </c>
      <c r="BF658" s="198">
        <f t="shared" si="25"/>
        <v>0</v>
      </c>
      <c r="BG658" s="198">
        <f t="shared" si="26"/>
        <v>0</v>
      </c>
      <c r="BH658" s="198">
        <f t="shared" si="27"/>
        <v>0</v>
      </c>
      <c r="BI658" s="198">
        <f t="shared" si="28"/>
        <v>0</v>
      </c>
      <c r="BJ658" s="17" t="s">
        <v>85</v>
      </c>
      <c r="BK658" s="198">
        <f t="shared" si="29"/>
        <v>0</v>
      </c>
      <c r="BL658" s="17" t="s">
        <v>220</v>
      </c>
      <c r="BM658" s="197" t="s">
        <v>1386</v>
      </c>
    </row>
    <row r="659" spans="1:65" s="2" customFormat="1" ht="21.75" customHeight="1">
      <c r="A659" s="34"/>
      <c r="B659" s="35"/>
      <c r="C659" s="185" t="s">
        <v>1387</v>
      </c>
      <c r="D659" s="185" t="s">
        <v>139</v>
      </c>
      <c r="E659" s="186" t="s">
        <v>1388</v>
      </c>
      <c r="F659" s="187" t="s">
        <v>1389</v>
      </c>
      <c r="G659" s="188" t="s">
        <v>157</v>
      </c>
      <c r="H659" s="189">
        <v>50</v>
      </c>
      <c r="I659" s="190"/>
      <c r="J659" s="191">
        <f t="shared" si="20"/>
        <v>0</v>
      </c>
      <c r="K659" s="192"/>
      <c r="L659" s="39"/>
      <c r="M659" s="251" t="s">
        <v>1</v>
      </c>
      <c r="N659" s="252" t="s">
        <v>42</v>
      </c>
      <c r="O659" s="253"/>
      <c r="P659" s="254">
        <f t="shared" si="21"/>
        <v>0</v>
      </c>
      <c r="Q659" s="254">
        <v>1.2E-4</v>
      </c>
      <c r="R659" s="254">
        <f t="shared" si="22"/>
        <v>6.0000000000000001E-3</v>
      </c>
      <c r="S659" s="254">
        <v>0</v>
      </c>
      <c r="T659" s="255">
        <f t="shared" si="23"/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97" t="s">
        <v>220</v>
      </c>
      <c r="AT659" s="197" t="s">
        <v>139</v>
      </c>
      <c r="AU659" s="197" t="s">
        <v>87</v>
      </c>
      <c r="AY659" s="17" t="s">
        <v>138</v>
      </c>
      <c r="BE659" s="198">
        <f t="shared" si="24"/>
        <v>0</v>
      </c>
      <c r="BF659" s="198">
        <f t="shared" si="25"/>
        <v>0</v>
      </c>
      <c r="BG659" s="198">
        <f t="shared" si="26"/>
        <v>0</v>
      </c>
      <c r="BH659" s="198">
        <f t="shared" si="27"/>
        <v>0</v>
      </c>
      <c r="BI659" s="198">
        <f t="shared" si="28"/>
        <v>0</v>
      </c>
      <c r="BJ659" s="17" t="s">
        <v>85</v>
      </c>
      <c r="BK659" s="198">
        <f t="shared" si="29"/>
        <v>0</v>
      </c>
      <c r="BL659" s="17" t="s">
        <v>220</v>
      </c>
      <c r="BM659" s="197" t="s">
        <v>1390</v>
      </c>
    </row>
    <row r="660" spans="1:65" s="2" customFormat="1" ht="6.95" customHeight="1">
      <c r="A660" s="34"/>
      <c r="B660" s="54"/>
      <c r="C660" s="55"/>
      <c r="D660" s="55"/>
      <c r="E660" s="55"/>
      <c r="F660" s="55"/>
      <c r="G660" s="55"/>
      <c r="H660" s="55"/>
      <c r="I660" s="55"/>
      <c r="J660" s="55"/>
      <c r="K660" s="55"/>
      <c r="L660" s="39"/>
      <c r="M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</row>
  </sheetData>
  <sheetProtection algorithmName="SHA-512" hashValue="NUgPss6q0mnthnZhoJ8au6cz7VF5ye/qzE+sVSzzJc0xkxdt8MyzfFGMo1B1B1VvFj7QzfBnn+OH49dW16G6Yg==" saltValue="5AtAa7NsQZw2ppBf/gTWEQ==" spinCount="100000" sheet="1" objects="1" scenarios="1" formatColumns="0" formatRows="0" autoFilter="0"/>
  <autoFilter ref="C135:K659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3"/>
  <sheetViews>
    <sheetView showGridLines="0" workbookViewId="0">
      <selection activeCell="E24" sqref="E2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zakázky'!K6</f>
        <v>Praha Vršovice st.6 - oprava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1391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1392</v>
      </c>
      <c r="G12" s="34"/>
      <c r="H12" s="34"/>
      <c r="I12" s="112" t="s">
        <v>22</v>
      </c>
      <c r="J12" s="114" t="str">
        <f>'Rekapitulace zakázky'!AN8</f>
        <v>22. 2. 2021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/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ROUND((SUM(BE130:BE372)),  2)</f>
        <v>0</v>
      </c>
      <c r="G33" s="34"/>
      <c r="H33" s="34"/>
      <c r="I33" s="124">
        <v>0.21</v>
      </c>
      <c r="J33" s="123">
        <f>ROUND(((SUM(BE130:BE372))*I33),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ROUND((SUM(BF130:BF372)),  2)</f>
        <v>0</v>
      </c>
      <c r="G34" s="34"/>
      <c r="H34" s="34"/>
      <c r="I34" s="124">
        <v>0.15</v>
      </c>
      <c r="J34" s="123">
        <f>ROUND(((SUM(BF130:BF372))*I34),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ROUND((SUM(BG130:BG372)),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ROUND((SUM(BH130:BH372)),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ROUND((SUM(BI130:BI372)),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Praha Vršovice st.6 - oprava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002 - Oprava schodiště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Praha Vršovice</v>
      </c>
      <c r="G89" s="36"/>
      <c r="H89" s="36"/>
      <c r="I89" s="29" t="s">
        <v>22</v>
      </c>
      <c r="J89" s="66" t="str">
        <f>IF(J12="","",J12)</f>
        <v>22. 2. 2021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>
        <f>E24</f>
        <v>0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J130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104</v>
      </c>
      <c r="E97" s="150"/>
      <c r="F97" s="150"/>
      <c r="G97" s="150"/>
      <c r="H97" s="150"/>
      <c r="I97" s="150"/>
      <c r="J97" s="151">
        <f>J131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109</v>
      </c>
      <c r="E98" s="156"/>
      <c r="F98" s="156"/>
      <c r="G98" s="156"/>
      <c r="H98" s="156"/>
      <c r="I98" s="156"/>
      <c r="J98" s="157">
        <f>J132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1393</v>
      </c>
      <c r="E99" s="156"/>
      <c r="F99" s="156"/>
      <c r="G99" s="156"/>
      <c r="H99" s="156"/>
      <c r="I99" s="156"/>
      <c r="J99" s="157">
        <f>J208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1394</v>
      </c>
      <c r="E100" s="156"/>
      <c r="F100" s="156"/>
      <c r="G100" s="156"/>
      <c r="H100" s="156"/>
      <c r="I100" s="156"/>
      <c r="J100" s="157">
        <f>J230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112</v>
      </c>
      <c r="E101" s="156"/>
      <c r="F101" s="156"/>
      <c r="G101" s="156"/>
      <c r="H101" s="156"/>
      <c r="I101" s="156"/>
      <c r="J101" s="157">
        <f>J241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113</v>
      </c>
      <c r="E102" s="150"/>
      <c r="F102" s="150"/>
      <c r="G102" s="150"/>
      <c r="H102" s="150"/>
      <c r="I102" s="150"/>
      <c r="J102" s="151">
        <f>J243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1395</v>
      </c>
      <c r="E103" s="156"/>
      <c r="F103" s="156"/>
      <c r="G103" s="156"/>
      <c r="H103" s="156"/>
      <c r="I103" s="156"/>
      <c r="J103" s="157">
        <f>J244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1396</v>
      </c>
      <c r="E104" s="156"/>
      <c r="F104" s="156"/>
      <c r="G104" s="156"/>
      <c r="H104" s="156"/>
      <c r="I104" s="156"/>
      <c r="J104" s="157">
        <f>J249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115</v>
      </c>
      <c r="E105" s="156"/>
      <c r="F105" s="156"/>
      <c r="G105" s="156"/>
      <c r="H105" s="156"/>
      <c r="I105" s="156"/>
      <c r="J105" s="157">
        <f>J252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1397</v>
      </c>
      <c r="E106" s="156"/>
      <c r="F106" s="156"/>
      <c r="G106" s="156"/>
      <c r="H106" s="156"/>
      <c r="I106" s="156"/>
      <c r="J106" s="157">
        <f>J267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120</v>
      </c>
      <c r="E107" s="156"/>
      <c r="F107" s="156"/>
      <c r="G107" s="156"/>
      <c r="H107" s="156"/>
      <c r="I107" s="156"/>
      <c r="J107" s="157">
        <f>J294</f>
        <v>0</v>
      </c>
      <c r="K107" s="154"/>
      <c r="L107" s="158"/>
    </row>
    <row r="108" spans="1:31" s="10" customFormat="1" ht="19.899999999999999" customHeight="1">
      <c r="B108" s="153"/>
      <c r="C108" s="154"/>
      <c r="D108" s="155" t="s">
        <v>121</v>
      </c>
      <c r="E108" s="156"/>
      <c r="F108" s="156"/>
      <c r="G108" s="156"/>
      <c r="H108" s="156"/>
      <c r="I108" s="156"/>
      <c r="J108" s="157">
        <f>J303</f>
        <v>0</v>
      </c>
      <c r="K108" s="154"/>
      <c r="L108" s="158"/>
    </row>
    <row r="109" spans="1:31" s="10" customFormat="1" ht="19.899999999999999" customHeight="1">
      <c r="B109" s="153"/>
      <c r="C109" s="154"/>
      <c r="D109" s="155" t="s">
        <v>1398</v>
      </c>
      <c r="E109" s="156"/>
      <c r="F109" s="156"/>
      <c r="G109" s="156"/>
      <c r="H109" s="156"/>
      <c r="I109" s="156"/>
      <c r="J109" s="157">
        <f>J348</f>
        <v>0</v>
      </c>
      <c r="K109" s="154"/>
      <c r="L109" s="158"/>
    </row>
    <row r="110" spans="1:31" s="10" customFormat="1" ht="19.899999999999999" customHeight="1">
      <c r="B110" s="153"/>
      <c r="C110" s="154"/>
      <c r="D110" s="155" t="s">
        <v>1399</v>
      </c>
      <c r="E110" s="156"/>
      <c r="F110" s="156"/>
      <c r="G110" s="156"/>
      <c r="H110" s="156"/>
      <c r="I110" s="156"/>
      <c r="J110" s="157">
        <f>J363</f>
        <v>0</v>
      </c>
      <c r="K110" s="154"/>
      <c r="L110" s="158"/>
    </row>
    <row r="111" spans="1:31" s="2" customFormat="1" ht="21.7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pans="1:31" s="2" customFormat="1" ht="6.95" customHeight="1">
      <c r="A116" s="34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4.95" customHeight="1">
      <c r="A117" s="34"/>
      <c r="B117" s="35"/>
      <c r="C117" s="23" t="s">
        <v>123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2" customHeight="1">
      <c r="A119" s="34"/>
      <c r="B119" s="35"/>
      <c r="C119" s="29" t="s">
        <v>16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6.5" customHeight="1">
      <c r="A120" s="34"/>
      <c r="B120" s="35"/>
      <c r="C120" s="36"/>
      <c r="D120" s="36"/>
      <c r="E120" s="304" t="str">
        <f>E7</f>
        <v>Praha Vršovice st.6 - oprava</v>
      </c>
      <c r="F120" s="305"/>
      <c r="G120" s="305"/>
      <c r="H120" s="305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96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75" t="str">
        <f>E9</f>
        <v>002 - Oprava schodiště</v>
      </c>
      <c r="F122" s="306"/>
      <c r="G122" s="306"/>
      <c r="H122" s="30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20</v>
      </c>
      <c r="D124" s="36"/>
      <c r="E124" s="36"/>
      <c r="F124" s="27" t="str">
        <f>F12</f>
        <v>Praha Vršovice</v>
      </c>
      <c r="G124" s="36"/>
      <c r="H124" s="36"/>
      <c r="I124" s="29" t="s">
        <v>22</v>
      </c>
      <c r="J124" s="66" t="str">
        <f>IF(J12="","",J12)</f>
        <v>22. 2. 2021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9" t="s">
        <v>24</v>
      </c>
      <c r="D126" s="36"/>
      <c r="E126" s="36"/>
      <c r="F126" s="27" t="str">
        <f>E15</f>
        <v>Správa železnic, státní organizace</v>
      </c>
      <c r="G126" s="36"/>
      <c r="H126" s="36"/>
      <c r="I126" s="29" t="s">
        <v>32</v>
      </c>
      <c r="J126" s="32" t="str">
        <f>E21</f>
        <v xml:space="preserve"> 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30</v>
      </c>
      <c r="D127" s="36"/>
      <c r="E127" s="36"/>
      <c r="F127" s="27" t="str">
        <f>IF(E18="","",E18)</f>
        <v>Vyplň údaj</v>
      </c>
      <c r="G127" s="36"/>
      <c r="H127" s="36"/>
      <c r="I127" s="29" t="s">
        <v>35</v>
      </c>
      <c r="J127" s="32">
        <f>E24</f>
        <v>0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1" customFormat="1" ht="29.25" customHeight="1">
      <c r="A129" s="159"/>
      <c r="B129" s="160"/>
      <c r="C129" s="161" t="s">
        <v>124</v>
      </c>
      <c r="D129" s="162" t="s">
        <v>62</v>
      </c>
      <c r="E129" s="162" t="s">
        <v>58</v>
      </c>
      <c r="F129" s="162" t="s">
        <v>59</v>
      </c>
      <c r="G129" s="162" t="s">
        <v>125</v>
      </c>
      <c r="H129" s="162" t="s">
        <v>126</v>
      </c>
      <c r="I129" s="162" t="s">
        <v>127</v>
      </c>
      <c r="J129" s="163" t="s">
        <v>100</v>
      </c>
      <c r="K129" s="164" t="s">
        <v>128</v>
      </c>
      <c r="L129" s="165"/>
      <c r="M129" s="75" t="s">
        <v>1</v>
      </c>
      <c r="N129" s="76" t="s">
        <v>41</v>
      </c>
      <c r="O129" s="76" t="s">
        <v>129</v>
      </c>
      <c r="P129" s="76" t="s">
        <v>130</v>
      </c>
      <c r="Q129" s="76" t="s">
        <v>131</v>
      </c>
      <c r="R129" s="76" t="s">
        <v>132</v>
      </c>
      <c r="S129" s="76" t="s">
        <v>133</v>
      </c>
      <c r="T129" s="77" t="s">
        <v>134</v>
      </c>
      <c r="U129" s="159"/>
      <c r="V129" s="159"/>
      <c r="W129" s="159"/>
      <c r="X129" s="159"/>
      <c r="Y129" s="159"/>
      <c r="Z129" s="159"/>
      <c r="AA129" s="159"/>
      <c r="AB129" s="159"/>
      <c r="AC129" s="159"/>
      <c r="AD129" s="159"/>
      <c r="AE129" s="159"/>
    </row>
    <row r="130" spans="1:65" s="2" customFormat="1" ht="22.9" customHeight="1">
      <c r="A130" s="34"/>
      <c r="B130" s="35"/>
      <c r="C130" s="82" t="s">
        <v>135</v>
      </c>
      <c r="D130" s="36"/>
      <c r="E130" s="36"/>
      <c r="F130" s="36"/>
      <c r="G130" s="36"/>
      <c r="H130" s="36"/>
      <c r="I130" s="36"/>
      <c r="J130" s="166">
        <f>BK130</f>
        <v>0</v>
      </c>
      <c r="K130" s="36"/>
      <c r="L130" s="39"/>
      <c r="M130" s="78"/>
      <c r="N130" s="167"/>
      <c r="O130" s="79"/>
      <c r="P130" s="168">
        <f>P131+P243</f>
        <v>0</v>
      </c>
      <c r="Q130" s="79"/>
      <c r="R130" s="168">
        <f>R131+R243</f>
        <v>83.186500730000006</v>
      </c>
      <c r="S130" s="79"/>
      <c r="T130" s="169">
        <f>T131+T243</f>
        <v>85.514450499999995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76</v>
      </c>
      <c r="AU130" s="17" t="s">
        <v>102</v>
      </c>
      <c r="BK130" s="170">
        <f>BK131+BK243</f>
        <v>0</v>
      </c>
    </row>
    <row r="131" spans="1:65" s="12" customFormat="1" ht="25.9" customHeight="1">
      <c r="B131" s="171"/>
      <c r="C131" s="172"/>
      <c r="D131" s="173" t="s">
        <v>76</v>
      </c>
      <c r="E131" s="174" t="s">
        <v>145</v>
      </c>
      <c r="F131" s="174" t="s">
        <v>146</v>
      </c>
      <c r="G131" s="172"/>
      <c r="H131" s="172"/>
      <c r="I131" s="175"/>
      <c r="J131" s="176">
        <f>BK131</f>
        <v>0</v>
      </c>
      <c r="K131" s="172"/>
      <c r="L131" s="177"/>
      <c r="M131" s="178"/>
      <c r="N131" s="179"/>
      <c r="O131" s="179"/>
      <c r="P131" s="180">
        <f>P132+P208+P230+P241</f>
        <v>0</v>
      </c>
      <c r="Q131" s="179"/>
      <c r="R131" s="180">
        <f>R132+R208+R230+R241</f>
        <v>70.325981155000008</v>
      </c>
      <c r="S131" s="179"/>
      <c r="T131" s="181">
        <f>T132+T208+T230+T241</f>
        <v>62.133199999999995</v>
      </c>
      <c r="AR131" s="182" t="s">
        <v>85</v>
      </c>
      <c r="AT131" s="183" t="s">
        <v>76</v>
      </c>
      <c r="AU131" s="183" t="s">
        <v>77</v>
      </c>
      <c r="AY131" s="182" t="s">
        <v>138</v>
      </c>
      <c r="BK131" s="184">
        <f>BK132+BK208+BK230+BK241</f>
        <v>0</v>
      </c>
    </row>
    <row r="132" spans="1:65" s="12" customFormat="1" ht="22.9" customHeight="1">
      <c r="B132" s="171"/>
      <c r="C132" s="172"/>
      <c r="D132" s="173" t="s">
        <v>76</v>
      </c>
      <c r="E132" s="199" t="s">
        <v>170</v>
      </c>
      <c r="F132" s="199" t="s">
        <v>332</v>
      </c>
      <c r="G132" s="172"/>
      <c r="H132" s="172"/>
      <c r="I132" s="175"/>
      <c r="J132" s="200">
        <f>BK132</f>
        <v>0</v>
      </c>
      <c r="K132" s="172"/>
      <c r="L132" s="177"/>
      <c r="M132" s="178"/>
      <c r="N132" s="179"/>
      <c r="O132" s="179"/>
      <c r="P132" s="180">
        <f>SUM(P133:P207)</f>
        <v>0</v>
      </c>
      <c r="Q132" s="179"/>
      <c r="R132" s="180">
        <f>SUM(R133:R207)</f>
        <v>70.299785155000009</v>
      </c>
      <c r="S132" s="179"/>
      <c r="T132" s="181">
        <f>SUM(T133:T207)</f>
        <v>0</v>
      </c>
      <c r="AR132" s="182" t="s">
        <v>85</v>
      </c>
      <c r="AT132" s="183" t="s">
        <v>76</v>
      </c>
      <c r="AU132" s="183" t="s">
        <v>85</v>
      </c>
      <c r="AY132" s="182" t="s">
        <v>138</v>
      </c>
      <c r="BK132" s="184">
        <f>SUM(BK133:BK207)</f>
        <v>0</v>
      </c>
    </row>
    <row r="133" spans="1:65" s="2" customFormat="1" ht="21.75" customHeight="1">
      <c r="A133" s="34"/>
      <c r="B133" s="35"/>
      <c r="C133" s="185" t="s">
        <v>85</v>
      </c>
      <c r="D133" s="185" t="s">
        <v>139</v>
      </c>
      <c r="E133" s="186" t="s">
        <v>1400</v>
      </c>
      <c r="F133" s="187" t="s">
        <v>1401</v>
      </c>
      <c r="G133" s="188" t="s">
        <v>162</v>
      </c>
      <c r="H133" s="189">
        <v>105</v>
      </c>
      <c r="I133" s="190"/>
      <c r="J133" s="191">
        <f>ROUND(I133*H133,2)</f>
        <v>0</v>
      </c>
      <c r="K133" s="192"/>
      <c r="L133" s="39"/>
      <c r="M133" s="193" t="s">
        <v>1</v>
      </c>
      <c r="N133" s="194" t="s">
        <v>42</v>
      </c>
      <c r="O133" s="71"/>
      <c r="P133" s="195">
        <f>O133*H133</f>
        <v>0</v>
      </c>
      <c r="Q133" s="195">
        <v>2.5999999999999998E-4</v>
      </c>
      <c r="R133" s="195">
        <f>Q133*H133</f>
        <v>2.7299999999999998E-2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143</v>
      </c>
      <c r="AT133" s="197" t="s">
        <v>139</v>
      </c>
      <c r="AU133" s="197" t="s">
        <v>87</v>
      </c>
      <c r="AY133" s="17" t="s">
        <v>138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85</v>
      </c>
      <c r="BK133" s="198">
        <f>ROUND(I133*H133,2)</f>
        <v>0</v>
      </c>
      <c r="BL133" s="17" t="s">
        <v>143</v>
      </c>
      <c r="BM133" s="197" t="s">
        <v>1402</v>
      </c>
    </row>
    <row r="134" spans="1:65" s="13" customFormat="1" ht="11.25">
      <c r="B134" s="201"/>
      <c r="C134" s="202"/>
      <c r="D134" s="203" t="s">
        <v>152</v>
      </c>
      <c r="E134" s="204" t="s">
        <v>1</v>
      </c>
      <c r="F134" s="205" t="s">
        <v>1403</v>
      </c>
      <c r="G134" s="202"/>
      <c r="H134" s="206">
        <v>36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152</v>
      </c>
      <c r="AU134" s="212" t="s">
        <v>87</v>
      </c>
      <c r="AV134" s="13" t="s">
        <v>87</v>
      </c>
      <c r="AW134" s="13" t="s">
        <v>34</v>
      </c>
      <c r="AX134" s="13" t="s">
        <v>77</v>
      </c>
      <c r="AY134" s="212" t="s">
        <v>138</v>
      </c>
    </row>
    <row r="135" spans="1:65" s="13" customFormat="1" ht="11.25">
      <c r="B135" s="201"/>
      <c r="C135" s="202"/>
      <c r="D135" s="203" t="s">
        <v>152</v>
      </c>
      <c r="E135" s="204" t="s">
        <v>1</v>
      </c>
      <c r="F135" s="205" t="s">
        <v>1404</v>
      </c>
      <c r="G135" s="202"/>
      <c r="H135" s="206">
        <v>15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152</v>
      </c>
      <c r="AU135" s="212" t="s">
        <v>87</v>
      </c>
      <c r="AV135" s="13" t="s">
        <v>87</v>
      </c>
      <c r="AW135" s="13" t="s">
        <v>34</v>
      </c>
      <c r="AX135" s="13" t="s">
        <v>77</v>
      </c>
      <c r="AY135" s="212" t="s">
        <v>138</v>
      </c>
    </row>
    <row r="136" spans="1:65" s="13" customFormat="1" ht="11.25">
      <c r="B136" s="201"/>
      <c r="C136" s="202"/>
      <c r="D136" s="203" t="s">
        <v>152</v>
      </c>
      <c r="E136" s="204" t="s">
        <v>1</v>
      </c>
      <c r="F136" s="205" t="s">
        <v>1405</v>
      </c>
      <c r="G136" s="202"/>
      <c r="H136" s="206">
        <v>30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152</v>
      </c>
      <c r="AU136" s="212" t="s">
        <v>87</v>
      </c>
      <c r="AV136" s="13" t="s">
        <v>87</v>
      </c>
      <c r="AW136" s="13" t="s">
        <v>34</v>
      </c>
      <c r="AX136" s="13" t="s">
        <v>77</v>
      </c>
      <c r="AY136" s="212" t="s">
        <v>138</v>
      </c>
    </row>
    <row r="137" spans="1:65" s="13" customFormat="1" ht="11.25">
      <c r="B137" s="201"/>
      <c r="C137" s="202"/>
      <c r="D137" s="203" t="s">
        <v>152</v>
      </c>
      <c r="E137" s="204" t="s">
        <v>1</v>
      </c>
      <c r="F137" s="205" t="s">
        <v>1406</v>
      </c>
      <c r="G137" s="202"/>
      <c r="H137" s="206">
        <v>24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152</v>
      </c>
      <c r="AU137" s="212" t="s">
        <v>87</v>
      </c>
      <c r="AV137" s="13" t="s">
        <v>87</v>
      </c>
      <c r="AW137" s="13" t="s">
        <v>34</v>
      </c>
      <c r="AX137" s="13" t="s">
        <v>77</v>
      </c>
      <c r="AY137" s="212" t="s">
        <v>138</v>
      </c>
    </row>
    <row r="138" spans="1:65" s="14" customFormat="1" ht="11.25">
      <c r="B138" s="228"/>
      <c r="C138" s="229"/>
      <c r="D138" s="203" t="s">
        <v>152</v>
      </c>
      <c r="E138" s="230" t="s">
        <v>1</v>
      </c>
      <c r="F138" s="231" t="s">
        <v>232</v>
      </c>
      <c r="G138" s="229"/>
      <c r="H138" s="232">
        <v>105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152</v>
      </c>
      <c r="AU138" s="238" t="s">
        <v>87</v>
      </c>
      <c r="AV138" s="14" t="s">
        <v>143</v>
      </c>
      <c r="AW138" s="14" t="s">
        <v>34</v>
      </c>
      <c r="AX138" s="14" t="s">
        <v>85</v>
      </c>
      <c r="AY138" s="238" t="s">
        <v>138</v>
      </c>
    </row>
    <row r="139" spans="1:65" s="2" customFormat="1" ht="21.75" customHeight="1">
      <c r="A139" s="34"/>
      <c r="B139" s="35"/>
      <c r="C139" s="185" t="s">
        <v>87</v>
      </c>
      <c r="D139" s="185" t="s">
        <v>139</v>
      </c>
      <c r="E139" s="186" t="s">
        <v>1407</v>
      </c>
      <c r="F139" s="187" t="s">
        <v>1408</v>
      </c>
      <c r="G139" s="188" t="s">
        <v>162</v>
      </c>
      <c r="H139" s="189">
        <v>172.8</v>
      </c>
      <c r="I139" s="190"/>
      <c r="J139" s="191">
        <f>ROUND(I139*H139,2)</f>
        <v>0</v>
      </c>
      <c r="K139" s="192"/>
      <c r="L139" s="39"/>
      <c r="M139" s="193" t="s">
        <v>1</v>
      </c>
      <c r="N139" s="194" t="s">
        <v>42</v>
      </c>
      <c r="O139" s="71"/>
      <c r="P139" s="195">
        <f>O139*H139</f>
        <v>0</v>
      </c>
      <c r="Q139" s="195">
        <v>2.5999999999999998E-4</v>
      </c>
      <c r="R139" s="195">
        <f>Q139*H139</f>
        <v>4.4927999999999996E-2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143</v>
      </c>
      <c r="AT139" s="197" t="s">
        <v>139</v>
      </c>
      <c r="AU139" s="197" t="s">
        <v>87</v>
      </c>
      <c r="AY139" s="17" t="s">
        <v>138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85</v>
      </c>
      <c r="BK139" s="198">
        <f>ROUND(I139*H139,2)</f>
        <v>0</v>
      </c>
      <c r="BL139" s="17" t="s">
        <v>143</v>
      </c>
      <c r="BM139" s="197" t="s">
        <v>1409</v>
      </c>
    </row>
    <row r="140" spans="1:65" s="13" customFormat="1" ht="11.25">
      <c r="B140" s="201"/>
      <c r="C140" s="202"/>
      <c r="D140" s="203" t="s">
        <v>152</v>
      </c>
      <c r="E140" s="204" t="s">
        <v>1</v>
      </c>
      <c r="F140" s="205" t="s">
        <v>1410</v>
      </c>
      <c r="G140" s="202"/>
      <c r="H140" s="206">
        <v>172.8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152</v>
      </c>
      <c r="AU140" s="212" t="s">
        <v>87</v>
      </c>
      <c r="AV140" s="13" t="s">
        <v>87</v>
      </c>
      <c r="AW140" s="13" t="s">
        <v>34</v>
      </c>
      <c r="AX140" s="13" t="s">
        <v>85</v>
      </c>
      <c r="AY140" s="212" t="s">
        <v>138</v>
      </c>
    </row>
    <row r="141" spans="1:65" s="2" customFormat="1" ht="21.75" customHeight="1">
      <c r="A141" s="34"/>
      <c r="B141" s="35"/>
      <c r="C141" s="185" t="s">
        <v>154</v>
      </c>
      <c r="D141" s="185" t="s">
        <v>139</v>
      </c>
      <c r="E141" s="186" t="s">
        <v>1411</v>
      </c>
      <c r="F141" s="187" t="s">
        <v>1412</v>
      </c>
      <c r="G141" s="188" t="s">
        <v>162</v>
      </c>
      <c r="H141" s="189">
        <v>277.8</v>
      </c>
      <c r="I141" s="190"/>
      <c r="J141" s="191">
        <f>ROUND(I141*H141,2)</f>
        <v>0</v>
      </c>
      <c r="K141" s="192"/>
      <c r="L141" s="39"/>
      <c r="M141" s="193" t="s">
        <v>1</v>
      </c>
      <c r="N141" s="194" t="s">
        <v>42</v>
      </c>
      <c r="O141" s="71"/>
      <c r="P141" s="195">
        <f>O141*H141</f>
        <v>0</v>
      </c>
      <c r="Q141" s="195">
        <v>5.7000000000000002E-3</v>
      </c>
      <c r="R141" s="195">
        <f>Q141*H141</f>
        <v>1.5834600000000001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143</v>
      </c>
      <c r="AT141" s="197" t="s">
        <v>139</v>
      </c>
      <c r="AU141" s="197" t="s">
        <v>87</v>
      </c>
      <c r="AY141" s="17" t="s">
        <v>138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85</v>
      </c>
      <c r="BK141" s="198">
        <f>ROUND(I141*H141,2)</f>
        <v>0</v>
      </c>
      <c r="BL141" s="17" t="s">
        <v>143</v>
      </c>
      <c r="BM141" s="197" t="s">
        <v>1413</v>
      </c>
    </row>
    <row r="142" spans="1:65" s="13" customFormat="1" ht="11.25">
      <c r="B142" s="201"/>
      <c r="C142" s="202"/>
      <c r="D142" s="203" t="s">
        <v>152</v>
      </c>
      <c r="E142" s="204" t="s">
        <v>1</v>
      </c>
      <c r="F142" s="205" t="s">
        <v>1414</v>
      </c>
      <c r="G142" s="202"/>
      <c r="H142" s="206">
        <v>277.8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152</v>
      </c>
      <c r="AU142" s="212" t="s">
        <v>87</v>
      </c>
      <c r="AV142" s="13" t="s">
        <v>87</v>
      </c>
      <c r="AW142" s="13" t="s">
        <v>34</v>
      </c>
      <c r="AX142" s="13" t="s">
        <v>85</v>
      </c>
      <c r="AY142" s="212" t="s">
        <v>138</v>
      </c>
    </row>
    <row r="143" spans="1:65" s="2" customFormat="1" ht="21.75" customHeight="1">
      <c r="A143" s="34"/>
      <c r="B143" s="35"/>
      <c r="C143" s="185" t="s">
        <v>143</v>
      </c>
      <c r="D143" s="185" t="s">
        <v>139</v>
      </c>
      <c r="E143" s="186" t="s">
        <v>1415</v>
      </c>
      <c r="F143" s="187" t="s">
        <v>1416</v>
      </c>
      <c r="G143" s="188" t="s">
        <v>162</v>
      </c>
      <c r="H143" s="189">
        <v>768.1</v>
      </c>
      <c r="I143" s="190"/>
      <c r="J143" s="191">
        <f>ROUND(I143*H143,2)</f>
        <v>0</v>
      </c>
      <c r="K143" s="192"/>
      <c r="L143" s="39"/>
      <c r="M143" s="193" t="s">
        <v>1</v>
      </c>
      <c r="N143" s="194" t="s">
        <v>42</v>
      </c>
      <c r="O143" s="71"/>
      <c r="P143" s="195">
        <f>O143*H143</f>
        <v>0</v>
      </c>
      <c r="Q143" s="195">
        <v>2.5999999999999998E-4</v>
      </c>
      <c r="R143" s="195">
        <f>Q143*H143</f>
        <v>0.19970599999999999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143</v>
      </c>
      <c r="AT143" s="197" t="s">
        <v>139</v>
      </c>
      <c r="AU143" s="197" t="s">
        <v>87</v>
      </c>
      <c r="AY143" s="17" t="s">
        <v>138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85</v>
      </c>
      <c r="BK143" s="198">
        <f>ROUND(I143*H143,2)</f>
        <v>0</v>
      </c>
      <c r="BL143" s="17" t="s">
        <v>143</v>
      </c>
      <c r="BM143" s="197" t="s">
        <v>1417</v>
      </c>
    </row>
    <row r="144" spans="1:65" s="13" customFormat="1" ht="11.25">
      <c r="B144" s="201"/>
      <c r="C144" s="202"/>
      <c r="D144" s="203" t="s">
        <v>152</v>
      </c>
      <c r="E144" s="204" t="s">
        <v>1</v>
      </c>
      <c r="F144" s="205" t="s">
        <v>1418</v>
      </c>
      <c r="G144" s="202"/>
      <c r="H144" s="206">
        <v>365.5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152</v>
      </c>
      <c r="AU144" s="212" t="s">
        <v>87</v>
      </c>
      <c r="AV144" s="13" t="s">
        <v>87</v>
      </c>
      <c r="AW144" s="13" t="s">
        <v>34</v>
      </c>
      <c r="AX144" s="13" t="s">
        <v>77</v>
      </c>
      <c r="AY144" s="212" t="s">
        <v>138</v>
      </c>
    </row>
    <row r="145" spans="1:65" s="13" customFormat="1" ht="11.25">
      <c r="B145" s="201"/>
      <c r="C145" s="202"/>
      <c r="D145" s="203" t="s">
        <v>152</v>
      </c>
      <c r="E145" s="204" t="s">
        <v>1</v>
      </c>
      <c r="F145" s="205" t="s">
        <v>1419</v>
      </c>
      <c r="G145" s="202"/>
      <c r="H145" s="206">
        <v>79.2</v>
      </c>
      <c r="I145" s="207"/>
      <c r="J145" s="202"/>
      <c r="K145" s="202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152</v>
      </c>
      <c r="AU145" s="212" t="s">
        <v>87</v>
      </c>
      <c r="AV145" s="13" t="s">
        <v>87</v>
      </c>
      <c r="AW145" s="13" t="s">
        <v>34</v>
      </c>
      <c r="AX145" s="13" t="s">
        <v>77</v>
      </c>
      <c r="AY145" s="212" t="s">
        <v>138</v>
      </c>
    </row>
    <row r="146" spans="1:65" s="13" customFormat="1" ht="11.25">
      <c r="B146" s="201"/>
      <c r="C146" s="202"/>
      <c r="D146" s="203" t="s">
        <v>152</v>
      </c>
      <c r="E146" s="204" t="s">
        <v>1</v>
      </c>
      <c r="F146" s="205" t="s">
        <v>1420</v>
      </c>
      <c r="G146" s="202"/>
      <c r="H146" s="206">
        <v>99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152</v>
      </c>
      <c r="AU146" s="212" t="s">
        <v>87</v>
      </c>
      <c r="AV146" s="13" t="s">
        <v>87</v>
      </c>
      <c r="AW146" s="13" t="s">
        <v>34</v>
      </c>
      <c r="AX146" s="13" t="s">
        <v>77</v>
      </c>
      <c r="AY146" s="212" t="s">
        <v>138</v>
      </c>
    </row>
    <row r="147" spans="1:65" s="13" customFormat="1" ht="11.25">
      <c r="B147" s="201"/>
      <c r="C147" s="202"/>
      <c r="D147" s="203" t="s">
        <v>152</v>
      </c>
      <c r="E147" s="204" t="s">
        <v>1</v>
      </c>
      <c r="F147" s="205" t="s">
        <v>1421</v>
      </c>
      <c r="G147" s="202"/>
      <c r="H147" s="206">
        <v>49.5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152</v>
      </c>
      <c r="AU147" s="212" t="s">
        <v>87</v>
      </c>
      <c r="AV147" s="13" t="s">
        <v>87</v>
      </c>
      <c r="AW147" s="13" t="s">
        <v>34</v>
      </c>
      <c r="AX147" s="13" t="s">
        <v>77</v>
      </c>
      <c r="AY147" s="212" t="s">
        <v>138</v>
      </c>
    </row>
    <row r="148" spans="1:65" s="13" customFormat="1" ht="11.25">
      <c r="B148" s="201"/>
      <c r="C148" s="202"/>
      <c r="D148" s="203" t="s">
        <v>152</v>
      </c>
      <c r="E148" s="204" t="s">
        <v>1</v>
      </c>
      <c r="F148" s="205" t="s">
        <v>1422</v>
      </c>
      <c r="G148" s="202"/>
      <c r="H148" s="206">
        <v>174.9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152</v>
      </c>
      <c r="AU148" s="212" t="s">
        <v>87</v>
      </c>
      <c r="AV148" s="13" t="s">
        <v>87</v>
      </c>
      <c r="AW148" s="13" t="s">
        <v>34</v>
      </c>
      <c r="AX148" s="13" t="s">
        <v>77</v>
      </c>
      <c r="AY148" s="212" t="s">
        <v>138</v>
      </c>
    </row>
    <row r="149" spans="1:65" s="14" customFormat="1" ht="11.25">
      <c r="B149" s="228"/>
      <c r="C149" s="229"/>
      <c r="D149" s="203" t="s">
        <v>152</v>
      </c>
      <c r="E149" s="230" t="s">
        <v>1</v>
      </c>
      <c r="F149" s="231" t="s">
        <v>232</v>
      </c>
      <c r="G149" s="229"/>
      <c r="H149" s="232">
        <v>768.1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152</v>
      </c>
      <c r="AU149" s="238" t="s">
        <v>87</v>
      </c>
      <c r="AV149" s="14" t="s">
        <v>143</v>
      </c>
      <c r="AW149" s="14" t="s">
        <v>34</v>
      </c>
      <c r="AX149" s="14" t="s">
        <v>85</v>
      </c>
      <c r="AY149" s="238" t="s">
        <v>138</v>
      </c>
    </row>
    <row r="150" spans="1:65" s="2" customFormat="1" ht="21.75" customHeight="1">
      <c r="A150" s="34"/>
      <c r="B150" s="35"/>
      <c r="C150" s="185" t="s">
        <v>165</v>
      </c>
      <c r="D150" s="185" t="s">
        <v>139</v>
      </c>
      <c r="E150" s="186" t="s">
        <v>1423</v>
      </c>
      <c r="F150" s="187" t="s">
        <v>1424</v>
      </c>
      <c r="G150" s="188" t="s">
        <v>162</v>
      </c>
      <c r="H150" s="189">
        <v>34.14</v>
      </c>
      <c r="I150" s="190"/>
      <c r="J150" s="191">
        <f>ROUND(I150*H150,2)</f>
        <v>0</v>
      </c>
      <c r="K150" s="192"/>
      <c r="L150" s="39"/>
      <c r="M150" s="193" t="s">
        <v>1</v>
      </c>
      <c r="N150" s="194" t="s">
        <v>42</v>
      </c>
      <c r="O150" s="71"/>
      <c r="P150" s="195">
        <f>O150*H150</f>
        <v>0</v>
      </c>
      <c r="Q150" s="195">
        <v>2.0480000000000002E-2</v>
      </c>
      <c r="R150" s="195">
        <f>Q150*H150</f>
        <v>0.69918720000000012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143</v>
      </c>
      <c r="AT150" s="197" t="s">
        <v>139</v>
      </c>
      <c r="AU150" s="197" t="s">
        <v>87</v>
      </c>
      <c r="AY150" s="17" t="s">
        <v>138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85</v>
      </c>
      <c r="BK150" s="198">
        <f>ROUND(I150*H150,2)</f>
        <v>0</v>
      </c>
      <c r="BL150" s="17" t="s">
        <v>143</v>
      </c>
      <c r="BM150" s="197" t="s">
        <v>1425</v>
      </c>
    </row>
    <row r="151" spans="1:65" s="13" customFormat="1" ht="11.25">
      <c r="B151" s="201"/>
      <c r="C151" s="202"/>
      <c r="D151" s="203" t="s">
        <v>152</v>
      </c>
      <c r="E151" s="204" t="s">
        <v>1</v>
      </c>
      <c r="F151" s="205" t="s">
        <v>1426</v>
      </c>
      <c r="G151" s="202"/>
      <c r="H151" s="206">
        <v>3.6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152</v>
      </c>
      <c r="AU151" s="212" t="s">
        <v>87</v>
      </c>
      <c r="AV151" s="13" t="s">
        <v>87</v>
      </c>
      <c r="AW151" s="13" t="s">
        <v>34</v>
      </c>
      <c r="AX151" s="13" t="s">
        <v>77</v>
      </c>
      <c r="AY151" s="212" t="s">
        <v>138</v>
      </c>
    </row>
    <row r="152" spans="1:65" s="13" customFormat="1" ht="11.25">
      <c r="B152" s="201"/>
      <c r="C152" s="202"/>
      <c r="D152" s="203" t="s">
        <v>152</v>
      </c>
      <c r="E152" s="204" t="s">
        <v>1</v>
      </c>
      <c r="F152" s="205" t="s">
        <v>1427</v>
      </c>
      <c r="G152" s="202"/>
      <c r="H152" s="206">
        <v>4.5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152</v>
      </c>
      <c r="AU152" s="212" t="s">
        <v>87</v>
      </c>
      <c r="AV152" s="13" t="s">
        <v>87</v>
      </c>
      <c r="AW152" s="13" t="s">
        <v>34</v>
      </c>
      <c r="AX152" s="13" t="s">
        <v>77</v>
      </c>
      <c r="AY152" s="212" t="s">
        <v>138</v>
      </c>
    </row>
    <row r="153" spans="1:65" s="13" customFormat="1" ht="11.25">
      <c r="B153" s="201"/>
      <c r="C153" s="202"/>
      <c r="D153" s="203" t="s">
        <v>152</v>
      </c>
      <c r="E153" s="204" t="s">
        <v>1</v>
      </c>
      <c r="F153" s="205" t="s">
        <v>1428</v>
      </c>
      <c r="G153" s="202"/>
      <c r="H153" s="206">
        <v>2.25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152</v>
      </c>
      <c r="AU153" s="212" t="s">
        <v>87</v>
      </c>
      <c r="AV153" s="13" t="s">
        <v>87</v>
      </c>
      <c r="AW153" s="13" t="s">
        <v>34</v>
      </c>
      <c r="AX153" s="13" t="s">
        <v>77</v>
      </c>
      <c r="AY153" s="212" t="s">
        <v>138</v>
      </c>
    </row>
    <row r="154" spans="1:65" s="13" customFormat="1" ht="11.25">
      <c r="B154" s="201"/>
      <c r="C154" s="202"/>
      <c r="D154" s="203" t="s">
        <v>152</v>
      </c>
      <c r="E154" s="204" t="s">
        <v>1</v>
      </c>
      <c r="F154" s="205" t="s">
        <v>1429</v>
      </c>
      <c r="G154" s="202"/>
      <c r="H154" s="206">
        <v>1.8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152</v>
      </c>
      <c r="AU154" s="212" t="s">
        <v>87</v>
      </c>
      <c r="AV154" s="13" t="s">
        <v>87</v>
      </c>
      <c r="AW154" s="13" t="s">
        <v>34</v>
      </c>
      <c r="AX154" s="13" t="s">
        <v>77</v>
      </c>
      <c r="AY154" s="212" t="s">
        <v>138</v>
      </c>
    </row>
    <row r="155" spans="1:65" s="13" customFormat="1" ht="11.25">
      <c r="B155" s="201"/>
      <c r="C155" s="202"/>
      <c r="D155" s="203" t="s">
        <v>152</v>
      </c>
      <c r="E155" s="204" t="s">
        <v>1</v>
      </c>
      <c r="F155" s="205" t="s">
        <v>1430</v>
      </c>
      <c r="G155" s="202"/>
      <c r="H155" s="206">
        <v>7.95</v>
      </c>
      <c r="I155" s="207"/>
      <c r="J155" s="202"/>
      <c r="K155" s="202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152</v>
      </c>
      <c r="AU155" s="212" t="s">
        <v>87</v>
      </c>
      <c r="AV155" s="13" t="s">
        <v>87</v>
      </c>
      <c r="AW155" s="13" t="s">
        <v>34</v>
      </c>
      <c r="AX155" s="13" t="s">
        <v>77</v>
      </c>
      <c r="AY155" s="212" t="s">
        <v>138</v>
      </c>
    </row>
    <row r="156" spans="1:65" s="13" customFormat="1" ht="11.25">
      <c r="B156" s="201"/>
      <c r="C156" s="202"/>
      <c r="D156" s="203" t="s">
        <v>152</v>
      </c>
      <c r="E156" s="204" t="s">
        <v>1</v>
      </c>
      <c r="F156" s="205" t="s">
        <v>1431</v>
      </c>
      <c r="G156" s="202"/>
      <c r="H156" s="206">
        <v>2.0699999999999998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152</v>
      </c>
      <c r="AU156" s="212" t="s">
        <v>87</v>
      </c>
      <c r="AV156" s="13" t="s">
        <v>87</v>
      </c>
      <c r="AW156" s="13" t="s">
        <v>34</v>
      </c>
      <c r="AX156" s="13" t="s">
        <v>77</v>
      </c>
      <c r="AY156" s="212" t="s">
        <v>138</v>
      </c>
    </row>
    <row r="157" spans="1:65" s="13" customFormat="1" ht="11.25">
      <c r="B157" s="201"/>
      <c r="C157" s="202"/>
      <c r="D157" s="203" t="s">
        <v>152</v>
      </c>
      <c r="E157" s="204" t="s">
        <v>1</v>
      </c>
      <c r="F157" s="205" t="s">
        <v>1432</v>
      </c>
      <c r="G157" s="202"/>
      <c r="H157" s="206">
        <v>1.8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152</v>
      </c>
      <c r="AU157" s="212" t="s">
        <v>87</v>
      </c>
      <c r="AV157" s="13" t="s">
        <v>87</v>
      </c>
      <c r="AW157" s="13" t="s">
        <v>34</v>
      </c>
      <c r="AX157" s="13" t="s">
        <v>77</v>
      </c>
      <c r="AY157" s="212" t="s">
        <v>138</v>
      </c>
    </row>
    <row r="158" spans="1:65" s="13" customFormat="1" ht="11.25">
      <c r="B158" s="201"/>
      <c r="C158" s="202"/>
      <c r="D158" s="203" t="s">
        <v>152</v>
      </c>
      <c r="E158" s="204" t="s">
        <v>1</v>
      </c>
      <c r="F158" s="205" t="s">
        <v>1433</v>
      </c>
      <c r="G158" s="202"/>
      <c r="H158" s="206">
        <v>2.0699999999999998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152</v>
      </c>
      <c r="AU158" s="212" t="s">
        <v>87</v>
      </c>
      <c r="AV158" s="13" t="s">
        <v>87</v>
      </c>
      <c r="AW158" s="13" t="s">
        <v>34</v>
      </c>
      <c r="AX158" s="13" t="s">
        <v>77</v>
      </c>
      <c r="AY158" s="212" t="s">
        <v>138</v>
      </c>
    </row>
    <row r="159" spans="1:65" s="13" customFormat="1" ht="11.25">
      <c r="B159" s="201"/>
      <c r="C159" s="202"/>
      <c r="D159" s="203" t="s">
        <v>152</v>
      </c>
      <c r="E159" s="204" t="s">
        <v>1</v>
      </c>
      <c r="F159" s="205" t="s">
        <v>1434</v>
      </c>
      <c r="G159" s="202"/>
      <c r="H159" s="206">
        <v>2.0699999999999998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152</v>
      </c>
      <c r="AU159" s="212" t="s">
        <v>87</v>
      </c>
      <c r="AV159" s="13" t="s">
        <v>87</v>
      </c>
      <c r="AW159" s="13" t="s">
        <v>34</v>
      </c>
      <c r="AX159" s="13" t="s">
        <v>77</v>
      </c>
      <c r="AY159" s="212" t="s">
        <v>138</v>
      </c>
    </row>
    <row r="160" spans="1:65" s="13" customFormat="1" ht="11.25">
      <c r="B160" s="201"/>
      <c r="C160" s="202"/>
      <c r="D160" s="203" t="s">
        <v>152</v>
      </c>
      <c r="E160" s="204" t="s">
        <v>1</v>
      </c>
      <c r="F160" s="205" t="s">
        <v>1435</v>
      </c>
      <c r="G160" s="202"/>
      <c r="H160" s="206">
        <v>1.395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152</v>
      </c>
      <c r="AU160" s="212" t="s">
        <v>87</v>
      </c>
      <c r="AV160" s="13" t="s">
        <v>87</v>
      </c>
      <c r="AW160" s="13" t="s">
        <v>34</v>
      </c>
      <c r="AX160" s="13" t="s">
        <v>77</v>
      </c>
      <c r="AY160" s="212" t="s">
        <v>138</v>
      </c>
    </row>
    <row r="161" spans="1:65" s="13" customFormat="1" ht="11.25">
      <c r="B161" s="201"/>
      <c r="C161" s="202"/>
      <c r="D161" s="203" t="s">
        <v>152</v>
      </c>
      <c r="E161" s="204" t="s">
        <v>1</v>
      </c>
      <c r="F161" s="205" t="s">
        <v>1436</v>
      </c>
      <c r="G161" s="202"/>
      <c r="H161" s="206">
        <v>0.58499999999999996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152</v>
      </c>
      <c r="AU161" s="212" t="s">
        <v>87</v>
      </c>
      <c r="AV161" s="13" t="s">
        <v>87</v>
      </c>
      <c r="AW161" s="13" t="s">
        <v>34</v>
      </c>
      <c r="AX161" s="13" t="s">
        <v>77</v>
      </c>
      <c r="AY161" s="212" t="s">
        <v>138</v>
      </c>
    </row>
    <row r="162" spans="1:65" s="13" customFormat="1" ht="11.25">
      <c r="B162" s="201"/>
      <c r="C162" s="202"/>
      <c r="D162" s="203" t="s">
        <v>152</v>
      </c>
      <c r="E162" s="204" t="s">
        <v>1</v>
      </c>
      <c r="F162" s="205" t="s">
        <v>1437</v>
      </c>
      <c r="G162" s="202"/>
      <c r="H162" s="206">
        <v>4.05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152</v>
      </c>
      <c r="AU162" s="212" t="s">
        <v>87</v>
      </c>
      <c r="AV162" s="13" t="s">
        <v>87</v>
      </c>
      <c r="AW162" s="13" t="s">
        <v>34</v>
      </c>
      <c r="AX162" s="13" t="s">
        <v>77</v>
      </c>
      <c r="AY162" s="212" t="s">
        <v>138</v>
      </c>
    </row>
    <row r="163" spans="1:65" s="14" customFormat="1" ht="11.25">
      <c r="B163" s="228"/>
      <c r="C163" s="229"/>
      <c r="D163" s="203" t="s">
        <v>152</v>
      </c>
      <c r="E163" s="230" t="s">
        <v>1</v>
      </c>
      <c r="F163" s="231" t="s">
        <v>232</v>
      </c>
      <c r="G163" s="229"/>
      <c r="H163" s="232">
        <v>34.14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152</v>
      </c>
      <c r="AU163" s="238" t="s">
        <v>87</v>
      </c>
      <c r="AV163" s="14" t="s">
        <v>143</v>
      </c>
      <c r="AW163" s="14" t="s">
        <v>34</v>
      </c>
      <c r="AX163" s="14" t="s">
        <v>85</v>
      </c>
      <c r="AY163" s="238" t="s">
        <v>138</v>
      </c>
    </row>
    <row r="164" spans="1:65" s="2" customFormat="1" ht="21.75" customHeight="1">
      <c r="A164" s="34"/>
      <c r="B164" s="35"/>
      <c r="C164" s="185" t="s">
        <v>170</v>
      </c>
      <c r="D164" s="185" t="s">
        <v>139</v>
      </c>
      <c r="E164" s="186" t="s">
        <v>1438</v>
      </c>
      <c r="F164" s="187" t="s">
        <v>1439</v>
      </c>
      <c r="G164" s="188" t="s">
        <v>162</v>
      </c>
      <c r="H164" s="189">
        <v>32.340000000000003</v>
      </c>
      <c r="I164" s="190"/>
      <c r="J164" s="191">
        <f>ROUND(I164*H164,2)</f>
        <v>0</v>
      </c>
      <c r="K164" s="192"/>
      <c r="L164" s="39"/>
      <c r="M164" s="193" t="s">
        <v>1</v>
      </c>
      <c r="N164" s="194" t="s">
        <v>42</v>
      </c>
      <c r="O164" s="71"/>
      <c r="P164" s="195">
        <f>O164*H164</f>
        <v>0</v>
      </c>
      <c r="Q164" s="195">
        <v>7.9000000000000008E-3</v>
      </c>
      <c r="R164" s="195">
        <f>Q164*H164</f>
        <v>0.25548600000000005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143</v>
      </c>
      <c r="AT164" s="197" t="s">
        <v>139</v>
      </c>
      <c r="AU164" s="197" t="s">
        <v>87</v>
      </c>
      <c r="AY164" s="17" t="s">
        <v>138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85</v>
      </c>
      <c r="BK164" s="198">
        <f>ROUND(I164*H164,2)</f>
        <v>0</v>
      </c>
      <c r="BL164" s="17" t="s">
        <v>143</v>
      </c>
      <c r="BM164" s="197" t="s">
        <v>1440</v>
      </c>
    </row>
    <row r="165" spans="1:65" s="2" customFormat="1" ht="21.75" customHeight="1">
      <c r="A165" s="34"/>
      <c r="B165" s="35"/>
      <c r="C165" s="185" t="s">
        <v>177</v>
      </c>
      <c r="D165" s="185" t="s">
        <v>139</v>
      </c>
      <c r="E165" s="186" t="s">
        <v>1441</v>
      </c>
      <c r="F165" s="187" t="s">
        <v>1442</v>
      </c>
      <c r="G165" s="188" t="s">
        <v>162</v>
      </c>
      <c r="H165" s="189">
        <v>768.1</v>
      </c>
      <c r="I165" s="190"/>
      <c r="J165" s="191">
        <f>ROUND(I165*H165,2)</f>
        <v>0</v>
      </c>
      <c r="K165" s="192"/>
      <c r="L165" s="39"/>
      <c r="M165" s="193" t="s">
        <v>1</v>
      </c>
      <c r="N165" s="194" t="s">
        <v>42</v>
      </c>
      <c r="O165" s="71"/>
      <c r="P165" s="195">
        <f>O165*H165</f>
        <v>0</v>
      </c>
      <c r="Q165" s="195">
        <v>1.7000000000000001E-2</v>
      </c>
      <c r="R165" s="195">
        <f>Q165*H165</f>
        <v>13.057700000000001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143</v>
      </c>
      <c r="AT165" s="197" t="s">
        <v>139</v>
      </c>
      <c r="AU165" s="197" t="s">
        <v>87</v>
      </c>
      <c r="AY165" s="17" t="s">
        <v>138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85</v>
      </c>
      <c r="BK165" s="198">
        <f>ROUND(I165*H165,2)</f>
        <v>0</v>
      </c>
      <c r="BL165" s="17" t="s">
        <v>143</v>
      </c>
      <c r="BM165" s="197" t="s">
        <v>1443</v>
      </c>
    </row>
    <row r="166" spans="1:65" s="2" customFormat="1" ht="21.75" customHeight="1">
      <c r="A166" s="34"/>
      <c r="B166" s="35"/>
      <c r="C166" s="185" t="s">
        <v>182</v>
      </c>
      <c r="D166" s="185" t="s">
        <v>139</v>
      </c>
      <c r="E166" s="186" t="s">
        <v>375</v>
      </c>
      <c r="F166" s="187" t="s">
        <v>376</v>
      </c>
      <c r="G166" s="188" t="s">
        <v>162</v>
      </c>
      <c r="H166" s="189">
        <v>100</v>
      </c>
      <c r="I166" s="190"/>
      <c r="J166" s="191">
        <f>ROUND(I166*H166,2)</f>
        <v>0</v>
      </c>
      <c r="K166" s="192"/>
      <c r="L166" s="39"/>
      <c r="M166" s="193" t="s">
        <v>1</v>
      </c>
      <c r="N166" s="194" t="s">
        <v>42</v>
      </c>
      <c r="O166" s="71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143</v>
      </c>
      <c r="AT166" s="197" t="s">
        <v>139</v>
      </c>
      <c r="AU166" s="197" t="s">
        <v>87</v>
      </c>
      <c r="AY166" s="17" t="s">
        <v>138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7" t="s">
        <v>85</v>
      </c>
      <c r="BK166" s="198">
        <f>ROUND(I166*H166,2)</f>
        <v>0</v>
      </c>
      <c r="BL166" s="17" t="s">
        <v>143</v>
      </c>
      <c r="BM166" s="197" t="s">
        <v>1444</v>
      </c>
    </row>
    <row r="167" spans="1:65" s="2" customFormat="1" ht="21.75" customHeight="1">
      <c r="A167" s="34"/>
      <c r="B167" s="35"/>
      <c r="C167" s="185" t="s">
        <v>187</v>
      </c>
      <c r="D167" s="185" t="s">
        <v>139</v>
      </c>
      <c r="E167" s="186" t="s">
        <v>1445</v>
      </c>
      <c r="F167" s="187" t="s">
        <v>1446</v>
      </c>
      <c r="G167" s="188" t="s">
        <v>162</v>
      </c>
      <c r="H167" s="189">
        <v>242.15</v>
      </c>
      <c r="I167" s="190"/>
      <c r="J167" s="191">
        <f>ROUND(I167*H167,2)</f>
        <v>0</v>
      </c>
      <c r="K167" s="192"/>
      <c r="L167" s="39"/>
      <c r="M167" s="193" t="s">
        <v>1</v>
      </c>
      <c r="N167" s="194" t="s">
        <v>42</v>
      </c>
      <c r="O167" s="71"/>
      <c r="P167" s="195">
        <f>O167*H167</f>
        <v>0</v>
      </c>
      <c r="Q167" s="195">
        <v>0.11</v>
      </c>
      <c r="R167" s="195">
        <f>Q167*H167</f>
        <v>26.636500000000002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143</v>
      </c>
      <c r="AT167" s="197" t="s">
        <v>139</v>
      </c>
      <c r="AU167" s="197" t="s">
        <v>87</v>
      </c>
      <c r="AY167" s="17" t="s">
        <v>138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85</v>
      </c>
      <c r="BK167" s="198">
        <f>ROUND(I167*H167,2)</f>
        <v>0</v>
      </c>
      <c r="BL167" s="17" t="s">
        <v>143</v>
      </c>
      <c r="BM167" s="197" t="s">
        <v>1447</v>
      </c>
    </row>
    <row r="168" spans="1:65" s="13" customFormat="1" ht="11.25">
      <c r="B168" s="201"/>
      <c r="C168" s="202"/>
      <c r="D168" s="203" t="s">
        <v>152</v>
      </c>
      <c r="E168" s="204" t="s">
        <v>1</v>
      </c>
      <c r="F168" s="205" t="s">
        <v>1448</v>
      </c>
      <c r="G168" s="202"/>
      <c r="H168" s="206">
        <v>24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152</v>
      </c>
      <c r="AU168" s="212" t="s">
        <v>87</v>
      </c>
      <c r="AV168" s="13" t="s">
        <v>87</v>
      </c>
      <c r="AW168" s="13" t="s">
        <v>34</v>
      </c>
      <c r="AX168" s="13" t="s">
        <v>77</v>
      </c>
      <c r="AY168" s="212" t="s">
        <v>138</v>
      </c>
    </row>
    <row r="169" spans="1:65" s="13" customFormat="1" ht="11.25">
      <c r="B169" s="201"/>
      <c r="C169" s="202"/>
      <c r="D169" s="203" t="s">
        <v>152</v>
      </c>
      <c r="E169" s="204" t="s">
        <v>1</v>
      </c>
      <c r="F169" s="205" t="s">
        <v>1449</v>
      </c>
      <c r="G169" s="202"/>
      <c r="H169" s="206">
        <v>30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152</v>
      </c>
      <c r="AU169" s="212" t="s">
        <v>87</v>
      </c>
      <c r="AV169" s="13" t="s">
        <v>87</v>
      </c>
      <c r="AW169" s="13" t="s">
        <v>34</v>
      </c>
      <c r="AX169" s="13" t="s">
        <v>77</v>
      </c>
      <c r="AY169" s="212" t="s">
        <v>138</v>
      </c>
    </row>
    <row r="170" spans="1:65" s="13" customFormat="1" ht="11.25">
      <c r="B170" s="201"/>
      <c r="C170" s="202"/>
      <c r="D170" s="203" t="s">
        <v>152</v>
      </c>
      <c r="E170" s="204" t="s">
        <v>1</v>
      </c>
      <c r="F170" s="205" t="s">
        <v>1450</v>
      </c>
      <c r="G170" s="202"/>
      <c r="H170" s="206">
        <v>15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152</v>
      </c>
      <c r="AU170" s="212" t="s">
        <v>87</v>
      </c>
      <c r="AV170" s="13" t="s">
        <v>87</v>
      </c>
      <c r="AW170" s="13" t="s">
        <v>34</v>
      </c>
      <c r="AX170" s="13" t="s">
        <v>77</v>
      </c>
      <c r="AY170" s="212" t="s">
        <v>138</v>
      </c>
    </row>
    <row r="171" spans="1:65" s="13" customFormat="1" ht="11.25">
      <c r="B171" s="201"/>
      <c r="C171" s="202"/>
      <c r="D171" s="203" t="s">
        <v>152</v>
      </c>
      <c r="E171" s="204" t="s">
        <v>1</v>
      </c>
      <c r="F171" s="205" t="s">
        <v>1451</v>
      </c>
      <c r="G171" s="202"/>
      <c r="H171" s="206">
        <v>16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152</v>
      </c>
      <c r="AU171" s="212" t="s">
        <v>87</v>
      </c>
      <c r="AV171" s="13" t="s">
        <v>87</v>
      </c>
      <c r="AW171" s="13" t="s">
        <v>34</v>
      </c>
      <c r="AX171" s="13" t="s">
        <v>77</v>
      </c>
      <c r="AY171" s="212" t="s">
        <v>138</v>
      </c>
    </row>
    <row r="172" spans="1:65" s="13" customFormat="1" ht="11.25">
      <c r="B172" s="201"/>
      <c r="C172" s="202"/>
      <c r="D172" s="203" t="s">
        <v>152</v>
      </c>
      <c r="E172" s="204" t="s">
        <v>1</v>
      </c>
      <c r="F172" s="205" t="s">
        <v>1452</v>
      </c>
      <c r="G172" s="202"/>
      <c r="H172" s="206">
        <v>42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152</v>
      </c>
      <c r="AU172" s="212" t="s">
        <v>87</v>
      </c>
      <c r="AV172" s="13" t="s">
        <v>87</v>
      </c>
      <c r="AW172" s="13" t="s">
        <v>34</v>
      </c>
      <c r="AX172" s="13" t="s">
        <v>77</v>
      </c>
      <c r="AY172" s="212" t="s">
        <v>138</v>
      </c>
    </row>
    <row r="173" spans="1:65" s="13" customFormat="1" ht="11.25">
      <c r="B173" s="201"/>
      <c r="C173" s="202"/>
      <c r="D173" s="203" t="s">
        <v>152</v>
      </c>
      <c r="E173" s="204" t="s">
        <v>1</v>
      </c>
      <c r="F173" s="205" t="s">
        <v>1453</v>
      </c>
      <c r="G173" s="202"/>
      <c r="H173" s="206">
        <v>20.7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152</v>
      </c>
      <c r="AU173" s="212" t="s">
        <v>87</v>
      </c>
      <c r="AV173" s="13" t="s">
        <v>87</v>
      </c>
      <c r="AW173" s="13" t="s">
        <v>34</v>
      </c>
      <c r="AX173" s="13" t="s">
        <v>77</v>
      </c>
      <c r="AY173" s="212" t="s">
        <v>138</v>
      </c>
    </row>
    <row r="174" spans="1:65" s="13" customFormat="1" ht="11.25">
      <c r="B174" s="201"/>
      <c r="C174" s="202"/>
      <c r="D174" s="203" t="s">
        <v>152</v>
      </c>
      <c r="E174" s="204" t="s">
        <v>1</v>
      </c>
      <c r="F174" s="205" t="s">
        <v>1454</v>
      </c>
      <c r="G174" s="202"/>
      <c r="H174" s="206">
        <v>3.25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152</v>
      </c>
      <c r="AU174" s="212" t="s">
        <v>87</v>
      </c>
      <c r="AV174" s="13" t="s">
        <v>87</v>
      </c>
      <c r="AW174" s="13" t="s">
        <v>34</v>
      </c>
      <c r="AX174" s="13" t="s">
        <v>77</v>
      </c>
      <c r="AY174" s="212" t="s">
        <v>138</v>
      </c>
    </row>
    <row r="175" spans="1:65" s="13" customFormat="1" ht="11.25">
      <c r="B175" s="201"/>
      <c r="C175" s="202"/>
      <c r="D175" s="203" t="s">
        <v>152</v>
      </c>
      <c r="E175" s="204" t="s">
        <v>1</v>
      </c>
      <c r="F175" s="205" t="s">
        <v>1455</v>
      </c>
      <c r="G175" s="202"/>
      <c r="H175" s="206">
        <v>20.7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152</v>
      </c>
      <c r="AU175" s="212" t="s">
        <v>87</v>
      </c>
      <c r="AV175" s="13" t="s">
        <v>87</v>
      </c>
      <c r="AW175" s="13" t="s">
        <v>34</v>
      </c>
      <c r="AX175" s="13" t="s">
        <v>77</v>
      </c>
      <c r="AY175" s="212" t="s">
        <v>138</v>
      </c>
    </row>
    <row r="176" spans="1:65" s="13" customFormat="1" ht="11.25">
      <c r="B176" s="201"/>
      <c r="C176" s="202"/>
      <c r="D176" s="203" t="s">
        <v>152</v>
      </c>
      <c r="E176" s="204" t="s">
        <v>1</v>
      </c>
      <c r="F176" s="205" t="s">
        <v>1456</v>
      </c>
      <c r="G176" s="202"/>
      <c r="H176" s="206">
        <v>20.7</v>
      </c>
      <c r="I176" s="207"/>
      <c r="J176" s="202"/>
      <c r="K176" s="202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152</v>
      </c>
      <c r="AU176" s="212" t="s">
        <v>87</v>
      </c>
      <c r="AV176" s="13" t="s">
        <v>87</v>
      </c>
      <c r="AW176" s="13" t="s">
        <v>34</v>
      </c>
      <c r="AX176" s="13" t="s">
        <v>77</v>
      </c>
      <c r="AY176" s="212" t="s">
        <v>138</v>
      </c>
    </row>
    <row r="177" spans="1:65" s="13" customFormat="1" ht="11.25">
      <c r="B177" s="201"/>
      <c r="C177" s="202"/>
      <c r="D177" s="203" t="s">
        <v>152</v>
      </c>
      <c r="E177" s="204" t="s">
        <v>1</v>
      </c>
      <c r="F177" s="205" t="s">
        <v>1457</v>
      </c>
      <c r="G177" s="202"/>
      <c r="H177" s="206">
        <v>13.95</v>
      </c>
      <c r="I177" s="207"/>
      <c r="J177" s="202"/>
      <c r="K177" s="202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152</v>
      </c>
      <c r="AU177" s="212" t="s">
        <v>87</v>
      </c>
      <c r="AV177" s="13" t="s">
        <v>87</v>
      </c>
      <c r="AW177" s="13" t="s">
        <v>34</v>
      </c>
      <c r="AX177" s="13" t="s">
        <v>77</v>
      </c>
      <c r="AY177" s="212" t="s">
        <v>138</v>
      </c>
    </row>
    <row r="178" spans="1:65" s="13" customFormat="1" ht="11.25">
      <c r="B178" s="201"/>
      <c r="C178" s="202"/>
      <c r="D178" s="203" t="s">
        <v>152</v>
      </c>
      <c r="E178" s="204" t="s">
        <v>1</v>
      </c>
      <c r="F178" s="205" t="s">
        <v>1458</v>
      </c>
      <c r="G178" s="202"/>
      <c r="H178" s="206">
        <v>5.85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152</v>
      </c>
      <c r="AU178" s="212" t="s">
        <v>87</v>
      </c>
      <c r="AV178" s="13" t="s">
        <v>87</v>
      </c>
      <c r="AW178" s="13" t="s">
        <v>34</v>
      </c>
      <c r="AX178" s="13" t="s">
        <v>77</v>
      </c>
      <c r="AY178" s="212" t="s">
        <v>138</v>
      </c>
    </row>
    <row r="179" spans="1:65" s="13" customFormat="1" ht="11.25">
      <c r="B179" s="201"/>
      <c r="C179" s="202"/>
      <c r="D179" s="203" t="s">
        <v>152</v>
      </c>
      <c r="E179" s="204" t="s">
        <v>1</v>
      </c>
      <c r="F179" s="205" t="s">
        <v>1459</v>
      </c>
      <c r="G179" s="202"/>
      <c r="H179" s="206">
        <v>30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152</v>
      </c>
      <c r="AU179" s="212" t="s">
        <v>87</v>
      </c>
      <c r="AV179" s="13" t="s">
        <v>87</v>
      </c>
      <c r="AW179" s="13" t="s">
        <v>34</v>
      </c>
      <c r="AX179" s="13" t="s">
        <v>77</v>
      </c>
      <c r="AY179" s="212" t="s">
        <v>138</v>
      </c>
    </row>
    <row r="180" spans="1:65" s="14" customFormat="1" ht="11.25">
      <c r="B180" s="228"/>
      <c r="C180" s="229"/>
      <c r="D180" s="203" t="s">
        <v>152</v>
      </c>
      <c r="E180" s="230" t="s">
        <v>1</v>
      </c>
      <c r="F180" s="231" t="s">
        <v>232</v>
      </c>
      <c r="G180" s="229"/>
      <c r="H180" s="232">
        <v>242.15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152</v>
      </c>
      <c r="AU180" s="238" t="s">
        <v>87</v>
      </c>
      <c r="AV180" s="14" t="s">
        <v>143</v>
      </c>
      <c r="AW180" s="14" t="s">
        <v>34</v>
      </c>
      <c r="AX180" s="14" t="s">
        <v>85</v>
      </c>
      <c r="AY180" s="238" t="s">
        <v>138</v>
      </c>
    </row>
    <row r="181" spans="1:65" s="2" customFormat="1" ht="33" customHeight="1">
      <c r="A181" s="34"/>
      <c r="B181" s="35"/>
      <c r="C181" s="185" t="s">
        <v>191</v>
      </c>
      <c r="D181" s="185" t="s">
        <v>139</v>
      </c>
      <c r="E181" s="186" t="s">
        <v>1460</v>
      </c>
      <c r="F181" s="187" t="s">
        <v>1461</v>
      </c>
      <c r="G181" s="188" t="s">
        <v>162</v>
      </c>
      <c r="H181" s="189">
        <v>2421.5</v>
      </c>
      <c r="I181" s="190"/>
      <c r="J181" s="191">
        <f>ROUND(I181*H181,2)</f>
        <v>0</v>
      </c>
      <c r="K181" s="192"/>
      <c r="L181" s="39"/>
      <c r="M181" s="193" t="s">
        <v>1</v>
      </c>
      <c r="N181" s="194" t="s">
        <v>42</v>
      </c>
      <c r="O181" s="71"/>
      <c r="P181" s="195">
        <f>O181*H181</f>
        <v>0</v>
      </c>
      <c r="Q181" s="195">
        <v>1.0999999999999999E-2</v>
      </c>
      <c r="R181" s="195">
        <f>Q181*H181</f>
        <v>26.636499999999998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143</v>
      </c>
      <c r="AT181" s="197" t="s">
        <v>139</v>
      </c>
      <c r="AU181" s="197" t="s">
        <v>87</v>
      </c>
      <c r="AY181" s="17" t="s">
        <v>138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85</v>
      </c>
      <c r="BK181" s="198">
        <f>ROUND(I181*H181,2)</f>
        <v>0</v>
      </c>
      <c r="BL181" s="17" t="s">
        <v>143</v>
      </c>
      <c r="BM181" s="197" t="s">
        <v>1462</v>
      </c>
    </row>
    <row r="182" spans="1:65" s="13" customFormat="1" ht="11.25">
      <c r="B182" s="201"/>
      <c r="C182" s="202"/>
      <c r="D182" s="203" t="s">
        <v>152</v>
      </c>
      <c r="E182" s="202"/>
      <c r="F182" s="205" t="s">
        <v>1463</v>
      </c>
      <c r="G182" s="202"/>
      <c r="H182" s="206">
        <v>2421.5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152</v>
      </c>
      <c r="AU182" s="212" t="s">
        <v>87</v>
      </c>
      <c r="AV182" s="13" t="s">
        <v>87</v>
      </c>
      <c r="AW182" s="13" t="s">
        <v>4</v>
      </c>
      <c r="AX182" s="13" t="s">
        <v>85</v>
      </c>
      <c r="AY182" s="212" t="s">
        <v>138</v>
      </c>
    </row>
    <row r="183" spans="1:65" s="2" customFormat="1" ht="21.75" customHeight="1">
      <c r="A183" s="34"/>
      <c r="B183" s="35"/>
      <c r="C183" s="185" t="s">
        <v>196</v>
      </c>
      <c r="D183" s="185" t="s">
        <v>139</v>
      </c>
      <c r="E183" s="186" t="s">
        <v>1464</v>
      </c>
      <c r="F183" s="187" t="s">
        <v>1465</v>
      </c>
      <c r="G183" s="188" t="s">
        <v>150</v>
      </c>
      <c r="H183" s="189">
        <v>24.215</v>
      </c>
      <c r="I183" s="190"/>
      <c r="J183" s="191">
        <f>ROUND(I183*H183,2)</f>
        <v>0</v>
      </c>
      <c r="K183" s="192"/>
      <c r="L183" s="39"/>
      <c r="M183" s="193" t="s">
        <v>1</v>
      </c>
      <c r="N183" s="194" t="s">
        <v>42</v>
      </c>
      <c r="O183" s="71"/>
      <c r="P183" s="195">
        <f>O183*H183</f>
        <v>0</v>
      </c>
      <c r="Q183" s="195">
        <v>2.5249999999999999E-3</v>
      </c>
      <c r="R183" s="195">
        <f>Q183*H183</f>
        <v>6.1142874999999999E-2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143</v>
      </c>
      <c r="AT183" s="197" t="s">
        <v>139</v>
      </c>
      <c r="AU183" s="197" t="s">
        <v>87</v>
      </c>
      <c r="AY183" s="17" t="s">
        <v>138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85</v>
      </c>
      <c r="BK183" s="198">
        <f>ROUND(I183*H183,2)</f>
        <v>0</v>
      </c>
      <c r="BL183" s="17" t="s">
        <v>143</v>
      </c>
      <c r="BM183" s="197" t="s">
        <v>1466</v>
      </c>
    </row>
    <row r="184" spans="1:65" s="2" customFormat="1" ht="16.5" customHeight="1">
      <c r="A184" s="34"/>
      <c r="B184" s="35"/>
      <c r="C184" s="185" t="s">
        <v>200</v>
      </c>
      <c r="D184" s="185" t="s">
        <v>139</v>
      </c>
      <c r="E184" s="186" t="s">
        <v>1467</v>
      </c>
      <c r="F184" s="187" t="s">
        <v>1468</v>
      </c>
      <c r="G184" s="188" t="s">
        <v>162</v>
      </c>
      <c r="H184" s="189">
        <v>242.15</v>
      </c>
      <c r="I184" s="190"/>
      <c r="J184" s="191">
        <f>ROUND(I184*H184,2)</f>
        <v>0</v>
      </c>
      <c r="K184" s="192"/>
      <c r="L184" s="39"/>
      <c r="M184" s="193" t="s">
        <v>1</v>
      </c>
      <c r="N184" s="194" t="s">
        <v>42</v>
      </c>
      <c r="O184" s="71"/>
      <c r="P184" s="195">
        <f>O184*H184</f>
        <v>0</v>
      </c>
      <c r="Q184" s="195">
        <v>1E-3</v>
      </c>
      <c r="R184" s="195">
        <f>Q184*H184</f>
        <v>0.24215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143</v>
      </c>
      <c r="AT184" s="197" t="s">
        <v>139</v>
      </c>
      <c r="AU184" s="197" t="s">
        <v>87</v>
      </c>
      <c r="AY184" s="17" t="s">
        <v>138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85</v>
      </c>
      <c r="BK184" s="198">
        <f>ROUND(I184*H184,2)</f>
        <v>0</v>
      </c>
      <c r="BL184" s="17" t="s">
        <v>143</v>
      </c>
      <c r="BM184" s="197" t="s">
        <v>1469</v>
      </c>
    </row>
    <row r="185" spans="1:65" s="2" customFormat="1" ht="16.5" customHeight="1">
      <c r="A185" s="34"/>
      <c r="B185" s="35"/>
      <c r="C185" s="185" t="s">
        <v>204</v>
      </c>
      <c r="D185" s="185" t="s">
        <v>139</v>
      </c>
      <c r="E185" s="186" t="s">
        <v>1470</v>
      </c>
      <c r="F185" s="187" t="s">
        <v>1471</v>
      </c>
      <c r="G185" s="188" t="s">
        <v>162</v>
      </c>
      <c r="H185" s="189">
        <v>242.15</v>
      </c>
      <c r="I185" s="190"/>
      <c r="J185" s="191">
        <f>ROUND(I185*H185,2)</f>
        <v>0</v>
      </c>
      <c r="K185" s="192"/>
      <c r="L185" s="39"/>
      <c r="M185" s="193" t="s">
        <v>1</v>
      </c>
      <c r="N185" s="194" t="s">
        <v>42</v>
      </c>
      <c r="O185" s="71"/>
      <c r="P185" s="195">
        <f>O185*H185</f>
        <v>0</v>
      </c>
      <c r="Q185" s="195">
        <v>2.2000000000000001E-4</v>
      </c>
      <c r="R185" s="195">
        <f>Q185*H185</f>
        <v>5.3273000000000001E-2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143</v>
      </c>
      <c r="AT185" s="197" t="s">
        <v>139</v>
      </c>
      <c r="AU185" s="197" t="s">
        <v>87</v>
      </c>
      <c r="AY185" s="17" t="s">
        <v>138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85</v>
      </c>
      <c r="BK185" s="198">
        <f>ROUND(I185*H185,2)</f>
        <v>0</v>
      </c>
      <c r="BL185" s="17" t="s">
        <v>143</v>
      </c>
      <c r="BM185" s="197" t="s">
        <v>1472</v>
      </c>
    </row>
    <row r="186" spans="1:65" s="2" customFormat="1" ht="33" customHeight="1">
      <c r="A186" s="34"/>
      <c r="B186" s="35"/>
      <c r="C186" s="185" t="s">
        <v>210</v>
      </c>
      <c r="D186" s="185" t="s">
        <v>139</v>
      </c>
      <c r="E186" s="186" t="s">
        <v>1473</v>
      </c>
      <c r="F186" s="187" t="s">
        <v>1474</v>
      </c>
      <c r="G186" s="188" t="s">
        <v>157</v>
      </c>
      <c r="H186" s="189">
        <v>227.6</v>
      </c>
      <c r="I186" s="190"/>
      <c r="J186" s="191">
        <f>ROUND(I186*H186,2)</f>
        <v>0</v>
      </c>
      <c r="K186" s="192"/>
      <c r="L186" s="39"/>
      <c r="M186" s="193" t="s">
        <v>1</v>
      </c>
      <c r="N186" s="194" t="s">
        <v>42</v>
      </c>
      <c r="O186" s="71"/>
      <c r="P186" s="195">
        <f>O186*H186</f>
        <v>0</v>
      </c>
      <c r="Q186" s="195">
        <v>2.0999999999999999E-5</v>
      </c>
      <c r="R186" s="195">
        <f>Q186*H186</f>
        <v>4.7795999999999993E-3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143</v>
      </c>
      <c r="AT186" s="197" t="s">
        <v>139</v>
      </c>
      <c r="AU186" s="197" t="s">
        <v>87</v>
      </c>
      <c r="AY186" s="17" t="s">
        <v>138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85</v>
      </c>
      <c r="BK186" s="198">
        <f>ROUND(I186*H186,2)</f>
        <v>0</v>
      </c>
      <c r="BL186" s="17" t="s">
        <v>143</v>
      </c>
      <c r="BM186" s="197" t="s">
        <v>1475</v>
      </c>
    </row>
    <row r="187" spans="1:65" s="13" customFormat="1" ht="11.25">
      <c r="B187" s="201"/>
      <c r="C187" s="202"/>
      <c r="D187" s="203" t="s">
        <v>152</v>
      </c>
      <c r="E187" s="204" t="s">
        <v>1</v>
      </c>
      <c r="F187" s="205" t="s">
        <v>1476</v>
      </c>
      <c r="G187" s="202"/>
      <c r="H187" s="206">
        <v>24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152</v>
      </c>
      <c r="AU187" s="212" t="s">
        <v>87</v>
      </c>
      <c r="AV187" s="13" t="s">
        <v>87</v>
      </c>
      <c r="AW187" s="13" t="s">
        <v>34</v>
      </c>
      <c r="AX187" s="13" t="s">
        <v>77</v>
      </c>
      <c r="AY187" s="212" t="s">
        <v>138</v>
      </c>
    </row>
    <row r="188" spans="1:65" s="13" customFormat="1" ht="11.25">
      <c r="B188" s="201"/>
      <c r="C188" s="202"/>
      <c r="D188" s="203" t="s">
        <v>152</v>
      </c>
      <c r="E188" s="204" t="s">
        <v>1</v>
      </c>
      <c r="F188" s="205" t="s">
        <v>1477</v>
      </c>
      <c r="G188" s="202"/>
      <c r="H188" s="206">
        <v>30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152</v>
      </c>
      <c r="AU188" s="212" t="s">
        <v>87</v>
      </c>
      <c r="AV188" s="13" t="s">
        <v>87</v>
      </c>
      <c r="AW188" s="13" t="s">
        <v>34</v>
      </c>
      <c r="AX188" s="13" t="s">
        <v>77</v>
      </c>
      <c r="AY188" s="212" t="s">
        <v>138</v>
      </c>
    </row>
    <row r="189" spans="1:65" s="13" customFormat="1" ht="11.25">
      <c r="B189" s="201"/>
      <c r="C189" s="202"/>
      <c r="D189" s="203" t="s">
        <v>152</v>
      </c>
      <c r="E189" s="204" t="s">
        <v>1</v>
      </c>
      <c r="F189" s="205" t="s">
        <v>1478</v>
      </c>
      <c r="G189" s="202"/>
      <c r="H189" s="206">
        <v>15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152</v>
      </c>
      <c r="AU189" s="212" t="s">
        <v>87</v>
      </c>
      <c r="AV189" s="13" t="s">
        <v>87</v>
      </c>
      <c r="AW189" s="13" t="s">
        <v>34</v>
      </c>
      <c r="AX189" s="13" t="s">
        <v>77</v>
      </c>
      <c r="AY189" s="212" t="s">
        <v>138</v>
      </c>
    </row>
    <row r="190" spans="1:65" s="13" customFormat="1" ht="11.25">
      <c r="B190" s="201"/>
      <c r="C190" s="202"/>
      <c r="D190" s="203" t="s">
        <v>152</v>
      </c>
      <c r="E190" s="204" t="s">
        <v>1</v>
      </c>
      <c r="F190" s="205" t="s">
        <v>1479</v>
      </c>
      <c r="G190" s="202"/>
      <c r="H190" s="206">
        <v>12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152</v>
      </c>
      <c r="AU190" s="212" t="s">
        <v>87</v>
      </c>
      <c r="AV190" s="13" t="s">
        <v>87</v>
      </c>
      <c r="AW190" s="13" t="s">
        <v>34</v>
      </c>
      <c r="AX190" s="13" t="s">
        <v>77</v>
      </c>
      <c r="AY190" s="212" t="s">
        <v>138</v>
      </c>
    </row>
    <row r="191" spans="1:65" s="13" customFormat="1" ht="11.25">
      <c r="B191" s="201"/>
      <c r="C191" s="202"/>
      <c r="D191" s="203" t="s">
        <v>152</v>
      </c>
      <c r="E191" s="204" t="s">
        <v>1</v>
      </c>
      <c r="F191" s="205" t="s">
        <v>1480</v>
      </c>
      <c r="G191" s="202"/>
      <c r="H191" s="206">
        <v>53</v>
      </c>
      <c r="I191" s="207"/>
      <c r="J191" s="202"/>
      <c r="K191" s="202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152</v>
      </c>
      <c r="AU191" s="212" t="s">
        <v>87</v>
      </c>
      <c r="AV191" s="13" t="s">
        <v>87</v>
      </c>
      <c r="AW191" s="13" t="s">
        <v>34</v>
      </c>
      <c r="AX191" s="13" t="s">
        <v>77</v>
      </c>
      <c r="AY191" s="212" t="s">
        <v>138</v>
      </c>
    </row>
    <row r="192" spans="1:65" s="13" customFormat="1" ht="11.25">
      <c r="B192" s="201"/>
      <c r="C192" s="202"/>
      <c r="D192" s="203" t="s">
        <v>152</v>
      </c>
      <c r="E192" s="204" t="s">
        <v>1</v>
      </c>
      <c r="F192" s="205" t="s">
        <v>1481</v>
      </c>
      <c r="G192" s="202"/>
      <c r="H192" s="206">
        <v>13.8</v>
      </c>
      <c r="I192" s="207"/>
      <c r="J192" s="202"/>
      <c r="K192" s="202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152</v>
      </c>
      <c r="AU192" s="212" t="s">
        <v>87</v>
      </c>
      <c r="AV192" s="13" t="s">
        <v>87</v>
      </c>
      <c r="AW192" s="13" t="s">
        <v>34</v>
      </c>
      <c r="AX192" s="13" t="s">
        <v>77</v>
      </c>
      <c r="AY192" s="212" t="s">
        <v>138</v>
      </c>
    </row>
    <row r="193" spans="1:65" s="13" customFormat="1" ht="11.25">
      <c r="B193" s="201"/>
      <c r="C193" s="202"/>
      <c r="D193" s="203" t="s">
        <v>152</v>
      </c>
      <c r="E193" s="204" t="s">
        <v>1</v>
      </c>
      <c r="F193" s="205" t="s">
        <v>1482</v>
      </c>
      <c r="G193" s="202"/>
      <c r="H193" s="206">
        <v>12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152</v>
      </c>
      <c r="AU193" s="212" t="s">
        <v>87</v>
      </c>
      <c r="AV193" s="13" t="s">
        <v>87</v>
      </c>
      <c r="AW193" s="13" t="s">
        <v>34</v>
      </c>
      <c r="AX193" s="13" t="s">
        <v>77</v>
      </c>
      <c r="AY193" s="212" t="s">
        <v>138</v>
      </c>
    </row>
    <row r="194" spans="1:65" s="13" customFormat="1" ht="11.25">
      <c r="B194" s="201"/>
      <c r="C194" s="202"/>
      <c r="D194" s="203" t="s">
        <v>152</v>
      </c>
      <c r="E194" s="204" t="s">
        <v>1</v>
      </c>
      <c r="F194" s="205" t="s">
        <v>1483</v>
      </c>
      <c r="G194" s="202"/>
      <c r="H194" s="206">
        <v>13.8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152</v>
      </c>
      <c r="AU194" s="212" t="s">
        <v>87</v>
      </c>
      <c r="AV194" s="13" t="s">
        <v>87</v>
      </c>
      <c r="AW194" s="13" t="s">
        <v>34</v>
      </c>
      <c r="AX194" s="13" t="s">
        <v>77</v>
      </c>
      <c r="AY194" s="212" t="s">
        <v>138</v>
      </c>
    </row>
    <row r="195" spans="1:65" s="13" customFormat="1" ht="11.25">
      <c r="B195" s="201"/>
      <c r="C195" s="202"/>
      <c r="D195" s="203" t="s">
        <v>152</v>
      </c>
      <c r="E195" s="204" t="s">
        <v>1</v>
      </c>
      <c r="F195" s="205" t="s">
        <v>1484</v>
      </c>
      <c r="G195" s="202"/>
      <c r="H195" s="206">
        <v>13.8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152</v>
      </c>
      <c r="AU195" s="212" t="s">
        <v>87</v>
      </c>
      <c r="AV195" s="13" t="s">
        <v>87</v>
      </c>
      <c r="AW195" s="13" t="s">
        <v>34</v>
      </c>
      <c r="AX195" s="13" t="s">
        <v>77</v>
      </c>
      <c r="AY195" s="212" t="s">
        <v>138</v>
      </c>
    </row>
    <row r="196" spans="1:65" s="13" customFormat="1" ht="11.25">
      <c r="B196" s="201"/>
      <c r="C196" s="202"/>
      <c r="D196" s="203" t="s">
        <v>152</v>
      </c>
      <c r="E196" s="204" t="s">
        <v>1</v>
      </c>
      <c r="F196" s="205" t="s">
        <v>1485</v>
      </c>
      <c r="G196" s="202"/>
      <c r="H196" s="206">
        <v>9.3000000000000007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152</v>
      </c>
      <c r="AU196" s="212" t="s">
        <v>87</v>
      </c>
      <c r="AV196" s="13" t="s">
        <v>87</v>
      </c>
      <c r="AW196" s="13" t="s">
        <v>34</v>
      </c>
      <c r="AX196" s="13" t="s">
        <v>77</v>
      </c>
      <c r="AY196" s="212" t="s">
        <v>138</v>
      </c>
    </row>
    <row r="197" spans="1:65" s="13" customFormat="1" ht="11.25">
      <c r="B197" s="201"/>
      <c r="C197" s="202"/>
      <c r="D197" s="203" t="s">
        <v>152</v>
      </c>
      <c r="E197" s="204" t="s">
        <v>1</v>
      </c>
      <c r="F197" s="205" t="s">
        <v>1486</v>
      </c>
      <c r="G197" s="202"/>
      <c r="H197" s="206">
        <v>3.9</v>
      </c>
      <c r="I197" s="207"/>
      <c r="J197" s="202"/>
      <c r="K197" s="202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152</v>
      </c>
      <c r="AU197" s="212" t="s">
        <v>87</v>
      </c>
      <c r="AV197" s="13" t="s">
        <v>87</v>
      </c>
      <c r="AW197" s="13" t="s">
        <v>34</v>
      </c>
      <c r="AX197" s="13" t="s">
        <v>77</v>
      </c>
      <c r="AY197" s="212" t="s">
        <v>138</v>
      </c>
    </row>
    <row r="198" spans="1:65" s="13" customFormat="1" ht="11.25">
      <c r="B198" s="201"/>
      <c r="C198" s="202"/>
      <c r="D198" s="203" t="s">
        <v>152</v>
      </c>
      <c r="E198" s="204" t="s">
        <v>1</v>
      </c>
      <c r="F198" s="205" t="s">
        <v>1487</v>
      </c>
      <c r="G198" s="202"/>
      <c r="H198" s="206">
        <v>27</v>
      </c>
      <c r="I198" s="207"/>
      <c r="J198" s="202"/>
      <c r="K198" s="202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152</v>
      </c>
      <c r="AU198" s="212" t="s">
        <v>87</v>
      </c>
      <c r="AV198" s="13" t="s">
        <v>87</v>
      </c>
      <c r="AW198" s="13" t="s">
        <v>34</v>
      </c>
      <c r="AX198" s="13" t="s">
        <v>77</v>
      </c>
      <c r="AY198" s="212" t="s">
        <v>138</v>
      </c>
    </row>
    <row r="199" spans="1:65" s="14" customFormat="1" ht="11.25">
      <c r="B199" s="228"/>
      <c r="C199" s="229"/>
      <c r="D199" s="203" t="s">
        <v>152</v>
      </c>
      <c r="E199" s="230" t="s">
        <v>1</v>
      </c>
      <c r="F199" s="231" t="s">
        <v>232</v>
      </c>
      <c r="G199" s="229"/>
      <c r="H199" s="232">
        <v>227.6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152</v>
      </c>
      <c r="AU199" s="238" t="s">
        <v>87</v>
      </c>
      <c r="AV199" s="14" t="s">
        <v>143</v>
      </c>
      <c r="AW199" s="14" t="s">
        <v>34</v>
      </c>
      <c r="AX199" s="14" t="s">
        <v>85</v>
      </c>
      <c r="AY199" s="238" t="s">
        <v>138</v>
      </c>
    </row>
    <row r="200" spans="1:65" s="2" customFormat="1" ht="21.75" customHeight="1">
      <c r="A200" s="34"/>
      <c r="B200" s="35"/>
      <c r="C200" s="185" t="s">
        <v>8</v>
      </c>
      <c r="D200" s="185" t="s">
        <v>139</v>
      </c>
      <c r="E200" s="186" t="s">
        <v>1488</v>
      </c>
      <c r="F200" s="187" t="s">
        <v>1489</v>
      </c>
      <c r="G200" s="188" t="s">
        <v>157</v>
      </c>
      <c r="H200" s="189">
        <v>24</v>
      </c>
      <c r="I200" s="190"/>
      <c r="J200" s="191">
        <f>ROUND(I200*H200,2)</f>
        <v>0</v>
      </c>
      <c r="K200" s="192"/>
      <c r="L200" s="39"/>
      <c r="M200" s="193" t="s">
        <v>1</v>
      </c>
      <c r="N200" s="194" t="s">
        <v>42</v>
      </c>
      <c r="O200" s="71"/>
      <c r="P200" s="195">
        <f>O200*H200</f>
        <v>0</v>
      </c>
      <c r="Q200" s="195">
        <v>5.5199999999999997E-6</v>
      </c>
      <c r="R200" s="195">
        <f>Q200*H200</f>
        <v>1.3247999999999998E-4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143</v>
      </c>
      <c r="AT200" s="197" t="s">
        <v>139</v>
      </c>
      <c r="AU200" s="197" t="s">
        <v>87</v>
      </c>
      <c r="AY200" s="17" t="s">
        <v>138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85</v>
      </c>
      <c r="BK200" s="198">
        <f>ROUND(I200*H200,2)</f>
        <v>0</v>
      </c>
      <c r="BL200" s="17" t="s">
        <v>143</v>
      </c>
      <c r="BM200" s="197" t="s">
        <v>1490</v>
      </c>
    </row>
    <row r="201" spans="1:65" s="13" customFormat="1" ht="11.25">
      <c r="B201" s="201"/>
      <c r="C201" s="202"/>
      <c r="D201" s="203" t="s">
        <v>152</v>
      </c>
      <c r="E201" s="204" t="s">
        <v>1</v>
      </c>
      <c r="F201" s="205" t="s">
        <v>1491</v>
      </c>
      <c r="G201" s="202"/>
      <c r="H201" s="206">
        <v>24</v>
      </c>
      <c r="I201" s="207"/>
      <c r="J201" s="202"/>
      <c r="K201" s="202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152</v>
      </c>
      <c r="AU201" s="212" t="s">
        <v>87</v>
      </c>
      <c r="AV201" s="13" t="s">
        <v>87</v>
      </c>
      <c r="AW201" s="13" t="s">
        <v>34</v>
      </c>
      <c r="AX201" s="13" t="s">
        <v>85</v>
      </c>
      <c r="AY201" s="212" t="s">
        <v>138</v>
      </c>
    </row>
    <row r="202" spans="1:65" s="2" customFormat="1" ht="21.75" customHeight="1">
      <c r="A202" s="34"/>
      <c r="B202" s="35"/>
      <c r="C202" s="185" t="s">
        <v>220</v>
      </c>
      <c r="D202" s="185" t="s">
        <v>139</v>
      </c>
      <c r="E202" s="186" t="s">
        <v>1492</v>
      </c>
      <c r="F202" s="187" t="s">
        <v>1493</v>
      </c>
      <c r="G202" s="188" t="s">
        <v>157</v>
      </c>
      <c r="H202" s="189">
        <v>24</v>
      </c>
      <c r="I202" s="190"/>
      <c r="J202" s="191">
        <f>ROUND(I202*H202,2)</f>
        <v>0</v>
      </c>
      <c r="K202" s="192"/>
      <c r="L202" s="39"/>
      <c r="M202" s="193" t="s">
        <v>1</v>
      </c>
      <c r="N202" s="194" t="s">
        <v>42</v>
      </c>
      <c r="O202" s="71"/>
      <c r="P202" s="195">
        <f>O202*H202</f>
        <v>0</v>
      </c>
      <c r="Q202" s="195">
        <v>5.2500000000000002E-5</v>
      </c>
      <c r="R202" s="195">
        <f>Q202*H202</f>
        <v>1.2600000000000001E-3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143</v>
      </c>
      <c r="AT202" s="197" t="s">
        <v>139</v>
      </c>
      <c r="AU202" s="197" t="s">
        <v>87</v>
      </c>
      <c r="AY202" s="17" t="s">
        <v>138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85</v>
      </c>
      <c r="BK202" s="198">
        <f>ROUND(I202*H202,2)</f>
        <v>0</v>
      </c>
      <c r="BL202" s="17" t="s">
        <v>143</v>
      </c>
      <c r="BM202" s="197" t="s">
        <v>1494</v>
      </c>
    </row>
    <row r="203" spans="1:65" s="2" customFormat="1" ht="21.75" customHeight="1">
      <c r="A203" s="34"/>
      <c r="B203" s="35"/>
      <c r="C203" s="185" t="s">
        <v>226</v>
      </c>
      <c r="D203" s="185" t="s">
        <v>139</v>
      </c>
      <c r="E203" s="186" t="s">
        <v>1495</v>
      </c>
      <c r="F203" s="187" t="s">
        <v>1496</v>
      </c>
      <c r="G203" s="188" t="s">
        <v>262</v>
      </c>
      <c r="H203" s="189">
        <v>17</v>
      </c>
      <c r="I203" s="190"/>
      <c r="J203" s="191">
        <f>ROUND(I203*H203,2)</f>
        <v>0</v>
      </c>
      <c r="K203" s="192"/>
      <c r="L203" s="39"/>
      <c r="M203" s="193" t="s">
        <v>1</v>
      </c>
      <c r="N203" s="194" t="s">
        <v>42</v>
      </c>
      <c r="O203" s="71"/>
      <c r="P203" s="195">
        <f>O203*H203</f>
        <v>0</v>
      </c>
      <c r="Q203" s="195">
        <v>4.684E-2</v>
      </c>
      <c r="R203" s="195">
        <f>Q203*H203</f>
        <v>0.79627999999999999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143</v>
      </c>
      <c r="AT203" s="197" t="s">
        <v>139</v>
      </c>
      <c r="AU203" s="197" t="s">
        <v>87</v>
      </c>
      <c r="AY203" s="17" t="s">
        <v>138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7" t="s">
        <v>85</v>
      </c>
      <c r="BK203" s="198">
        <f>ROUND(I203*H203,2)</f>
        <v>0</v>
      </c>
      <c r="BL203" s="17" t="s">
        <v>143</v>
      </c>
      <c r="BM203" s="197" t="s">
        <v>1497</v>
      </c>
    </row>
    <row r="204" spans="1:65" s="13" customFormat="1" ht="11.25">
      <c r="B204" s="201"/>
      <c r="C204" s="202"/>
      <c r="D204" s="203" t="s">
        <v>152</v>
      </c>
      <c r="E204" s="204" t="s">
        <v>1</v>
      </c>
      <c r="F204" s="205" t="s">
        <v>1498</v>
      </c>
      <c r="G204" s="202"/>
      <c r="H204" s="206">
        <v>2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152</v>
      </c>
      <c r="AU204" s="212" t="s">
        <v>87</v>
      </c>
      <c r="AV204" s="13" t="s">
        <v>87</v>
      </c>
      <c r="AW204" s="13" t="s">
        <v>34</v>
      </c>
      <c r="AX204" s="13" t="s">
        <v>77</v>
      </c>
      <c r="AY204" s="212" t="s">
        <v>138</v>
      </c>
    </row>
    <row r="205" spans="1:65" s="13" customFormat="1" ht="11.25">
      <c r="B205" s="201"/>
      <c r="C205" s="202"/>
      <c r="D205" s="203" t="s">
        <v>152</v>
      </c>
      <c r="E205" s="204" t="s">
        <v>1</v>
      </c>
      <c r="F205" s="205" t="s">
        <v>1499</v>
      </c>
      <c r="G205" s="202"/>
      <c r="H205" s="206">
        <v>4</v>
      </c>
      <c r="I205" s="207"/>
      <c r="J205" s="202"/>
      <c r="K205" s="202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152</v>
      </c>
      <c r="AU205" s="212" t="s">
        <v>87</v>
      </c>
      <c r="AV205" s="13" t="s">
        <v>87</v>
      </c>
      <c r="AW205" s="13" t="s">
        <v>34</v>
      </c>
      <c r="AX205" s="13" t="s">
        <v>77</v>
      </c>
      <c r="AY205" s="212" t="s">
        <v>138</v>
      </c>
    </row>
    <row r="206" spans="1:65" s="13" customFormat="1" ht="11.25">
      <c r="B206" s="201"/>
      <c r="C206" s="202"/>
      <c r="D206" s="203" t="s">
        <v>152</v>
      </c>
      <c r="E206" s="204" t="s">
        <v>1</v>
      </c>
      <c r="F206" s="205" t="s">
        <v>1500</v>
      </c>
      <c r="G206" s="202"/>
      <c r="H206" s="206">
        <v>11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152</v>
      </c>
      <c r="AU206" s="212" t="s">
        <v>87</v>
      </c>
      <c r="AV206" s="13" t="s">
        <v>87</v>
      </c>
      <c r="AW206" s="13" t="s">
        <v>34</v>
      </c>
      <c r="AX206" s="13" t="s">
        <v>77</v>
      </c>
      <c r="AY206" s="212" t="s">
        <v>138</v>
      </c>
    </row>
    <row r="207" spans="1:65" s="14" customFormat="1" ht="11.25">
      <c r="B207" s="228"/>
      <c r="C207" s="229"/>
      <c r="D207" s="203" t="s">
        <v>152</v>
      </c>
      <c r="E207" s="230" t="s">
        <v>1</v>
      </c>
      <c r="F207" s="231" t="s">
        <v>232</v>
      </c>
      <c r="G207" s="229"/>
      <c r="H207" s="232">
        <v>17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152</v>
      </c>
      <c r="AU207" s="238" t="s">
        <v>87</v>
      </c>
      <c r="AV207" s="14" t="s">
        <v>143</v>
      </c>
      <c r="AW207" s="14" t="s">
        <v>34</v>
      </c>
      <c r="AX207" s="14" t="s">
        <v>85</v>
      </c>
      <c r="AY207" s="238" t="s">
        <v>138</v>
      </c>
    </row>
    <row r="208" spans="1:65" s="12" customFormat="1" ht="22.9" customHeight="1">
      <c r="B208" s="171"/>
      <c r="C208" s="172"/>
      <c r="D208" s="173" t="s">
        <v>76</v>
      </c>
      <c r="E208" s="199" t="s">
        <v>187</v>
      </c>
      <c r="F208" s="199" t="s">
        <v>1501</v>
      </c>
      <c r="G208" s="172"/>
      <c r="H208" s="172"/>
      <c r="I208" s="175"/>
      <c r="J208" s="200">
        <f>BK208</f>
        <v>0</v>
      </c>
      <c r="K208" s="172"/>
      <c r="L208" s="177"/>
      <c r="M208" s="178"/>
      <c r="N208" s="179"/>
      <c r="O208" s="179"/>
      <c r="P208" s="180">
        <f>SUM(P209:P229)</f>
        <v>0</v>
      </c>
      <c r="Q208" s="179"/>
      <c r="R208" s="180">
        <f>SUM(R209:R229)</f>
        <v>2.6195999999999997E-2</v>
      </c>
      <c r="S208" s="179"/>
      <c r="T208" s="181">
        <f>SUM(T209:T229)</f>
        <v>62.133199999999995</v>
      </c>
      <c r="AR208" s="182" t="s">
        <v>85</v>
      </c>
      <c r="AT208" s="183" t="s">
        <v>76</v>
      </c>
      <c r="AU208" s="183" t="s">
        <v>85</v>
      </c>
      <c r="AY208" s="182" t="s">
        <v>138</v>
      </c>
      <c r="BK208" s="184">
        <f>SUM(BK209:BK229)</f>
        <v>0</v>
      </c>
    </row>
    <row r="209" spans="1:65" s="2" customFormat="1" ht="33" customHeight="1">
      <c r="A209" s="34"/>
      <c r="B209" s="35"/>
      <c r="C209" s="185" t="s">
        <v>233</v>
      </c>
      <c r="D209" s="185" t="s">
        <v>139</v>
      </c>
      <c r="E209" s="186" t="s">
        <v>579</v>
      </c>
      <c r="F209" s="187" t="s">
        <v>1502</v>
      </c>
      <c r="G209" s="188" t="s">
        <v>157</v>
      </c>
      <c r="H209" s="189">
        <v>30</v>
      </c>
      <c r="I209" s="190"/>
      <c r="J209" s="191">
        <f>ROUND(I209*H209,2)</f>
        <v>0</v>
      </c>
      <c r="K209" s="192"/>
      <c r="L209" s="39"/>
      <c r="M209" s="193" t="s">
        <v>1</v>
      </c>
      <c r="N209" s="194" t="s">
        <v>42</v>
      </c>
      <c r="O209" s="71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143</v>
      </c>
      <c r="AT209" s="197" t="s">
        <v>139</v>
      </c>
      <c r="AU209" s="197" t="s">
        <v>87</v>
      </c>
      <c r="AY209" s="17" t="s">
        <v>138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7" t="s">
        <v>85</v>
      </c>
      <c r="BK209" s="198">
        <f>ROUND(I209*H209,2)</f>
        <v>0</v>
      </c>
      <c r="BL209" s="17" t="s">
        <v>143</v>
      </c>
      <c r="BM209" s="197" t="s">
        <v>1503</v>
      </c>
    </row>
    <row r="210" spans="1:65" s="13" customFormat="1" ht="11.25">
      <c r="B210" s="201"/>
      <c r="C210" s="202"/>
      <c r="D210" s="203" t="s">
        <v>152</v>
      </c>
      <c r="E210" s="204" t="s">
        <v>1</v>
      </c>
      <c r="F210" s="205" t="s">
        <v>1504</v>
      </c>
      <c r="G210" s="202"/>
      <c r="H210" s="206">
        <v>30</v>
      </c>
      <c r="I210" s="207"/>
      <c r="J210" s="202"/>
      <c r="K210" s="202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152</v>
      </c>
      <c r="AU210" s="212" t="s">
        <v>87</v>
      </c>
      <c r="AV210" s="13" t="s">
        <v>87</v>
      </c>
      <c r="AW210" s="13" t="s">
        <v>34</v>
      </c>
      <c r="AX210" s="13" t="s">
        <v>85</v>
      </c>
      <c r="AY210" s="212" t="s">
        <v>138</v>
      </c>
    </row>
    <row r="211" spans="1:65" s="2" customFormat="1" ht="21.75" customHeight="1">
      <c r="A211" s="34"/>
      <c r="B211" s="35"/>
      <c r="C211" s="185" t="s">
        <v>239</v>
      </c>
      <c r="D211" s="185" t="s">
        <v>139</v>
      </c>
      <c r="E211" s="186" t="s">
        <v>1505</v>
      </c>
      <c r="F211" s="187" t="s">
        <v>1506</v>
      </c>
      <c r="G211" s="188" t="s">
        <v>150</v>
      </c>
      <c r="H211" s="189">
        <v>559</v>
      </c>
      <c r="I211" s="190"/>
      <c r="J211" s="191">
        <f>ROUND(I211*H211,2)</f>
        <v>0</v>
      </c>
      <c r="K211" s="192"/>
      <c r="L211" s="39"/>
      <c r="M211" s="193" t="s">
        <v>1</v>
      </c>
      <c r="N211" s="194" t="s">
        <v>42</v>
      </c>
      <c r="O211" s="71"/>
      <c r="P211" s="195">
        <f>O211*H211</f>
        <v>0</v>
      </c>
      <c r="Q211" s="195">
        <v>0</v>
      </c>
      <c r="R211" s="195">
        <f>Q211*H211</f>
        <v>0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143</v>
      </c>
      <c r="AT211" s="197" t="s">
        <v>139</v>
      </c>
      <c r="AU211" s="197" t="s">
        <v>87</v>
      </c>
      <c r="AY211" s="17" t="s">
        <v>138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7" t="s">
        <v>85</v>
      </c>
      <c r="BK211" s="198">
        <f>ROUND(I211*H211,2)</f>
        <v>0</v>
      </c>
      <c r="BL211" s="17" t="s">
        <v>143</v>
      </c>
      <c r="BM211" s="197" t="s">
        <v>1507</v>
      </c>
    </row>
    <row r="212" spans="1:65" s="13" customFormat="1" ht="11.25">
      <c r="B212" s="201"/>
      <c r="C212" s="202"/>
      <c r="D212" s="203" t="s">
        <v>152</v>
      </c>
      <c r="E212" s="204" t="s">
        <v>1</v>
      </c>
      <c r="F212" s="205" t="s">
        <v>1508</v>
      </c>
      <c r="G212" s="202"/>
      <c r="H212" s="206">
        <v>559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152</v>
      </c>
      <c r="AU212" s="212" t="s">
        <v>87</v>
      </c>
      <c r="AV212" s="13" t="s">
        <v>87</v>
      </c>
      <c r="AW212" s="13" t="s">
        <v>34</v>
      </c>
      <c r="AX212" s="13" t="s">
        <v>85</v>
      </c>
      <c r="AY212" s="212" t="s">
        <v>138</v>
      </c>
    </row>
    <row r="213" spans="1:65" s="2" customFormat="1" ht="33" customHeight="1">
      <c r="A213" s="34"/>
      <c r="B213" s="35"/>
      <c r="C213" s="185" t="s">
        <v>245</v>
      </c>
      <c r="D213" s="185" t="s">
        <v>139</v>
      </c>
      <c r="E213" s="186" t="s">
        <v>1509</v>
      </c>
      <c r="F213" s="187" t="s">
        <v>1510</v>
      </c>
      <c r="G213" s="188" t="s">
        <v>150</v>
      </c>
      <c r="H213" s="189">
        <v>8385</v>
      </c>
      <c r="I213" s="190"/>
      <c r="J213" s="191">
        <f>ROUND(I213*H213,2)</f>
        <v>0</v>
      </c>
      <c r="K213" s="192"/>
      <c r="L213" s="39"/>
      <c r="M213" s="193" t="s">
        <v>1</v>
      </c>
      <c r="N213" s="194" t="s">
        <v>42</v>
      </c>
      <c r="O213" s="71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143</v>
      </c>
      <c r="AT213" s="197" t="s">
        <v>139</v>
      </c>
      <c r="AU213" s="197" t="s">
        <v>87</v>
      </c>
      <c r="AY213" s="17" t="s">
        <v>138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7" t="s">
        <v>85</v>
      </c>
      <c r="BK213" s="198">
        <f>ROUND(I213*H213,2)</f>
        <v>0</v>
      </c>
      <c r="BL213" s="17" t="s">
        <v>143</v>
      </c>
      <c r="BM213" s="197" t="s">
        <v>1511</v>
      </c>
    </row>
    <row r="214" spans="1:65" s="13" customFormat="1" ht="11.25">
      <c r="B214" s="201"/>
      <c r="C214" s="202"/>
      <c r="D214" s="203" t="s">
        <v>152</v>
      </c>
      <c r="E214" s="202"/>
      <c r="F214" s="205" t="s">
        <v>1512</v>
      </c>
      <c r="G214" s="202"/>
      <c r="H214" s="206">
        <v>8385</v>
      </c>
      <c r="I214" s="207"/>
      <c r="J214" s="202"/>
      <c r="K214" s="202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152</v>
      </c>
      <c r="AU214" s="212" t="s">
        <v>87</v>
      </c>
      <c r="AV214" s="13" t="s">
        <v>87</v>
      </c>
      <c r="AW214" s="13" t="s">
        <v>4</v>
      </c>
      <c r="AX214" s="13" t="s">
        <v>85</v>
      </c>
      <c r="AY214" s="212" t="s">
        <v>138</v>
      </c>
    </row>
    <row r="215" spans="1:65" s="2" customFormat="1" ht="33" customHeight="1">
      <c r="A215" s="34"/>
      <c r="B215" s="35"/>
      <c r="C215" s="185" t="s">
        <v>7</v>
      </c>
      <c r="D215" s="185" t="s">
        <v>139</v>
      </c>
      <c r="E215" s="186" t="s">
        <v>1513</v>
      </c>
      <c r="F215" s="187" t="s">
        <v>1514</v>
      </c>
      <c r="G215" s="188" t="s">
        <v>150</v>
      </c>
      <c r="H215" s="189">
        <v>559</v>
      </c>
      <c r="I215" s="190"/>
      <c r="J215" s="191">
        <f>ROUND(I215*H215,2)</f>
        <v>0</v>
      </c>
      <c r="K215" s="192"/>
      <c r="L215" s="39"/>
      <c r="M215" s="193" t="s">
        <v>1</v>
      </c>
      <c r="N215" s="194" t="s">
        <v>42</v>
      </c>
      <c r="O215" s="71"/>
      <c r="P215" s="195">
        <f>O215*H215</f>
        <v>0</v>
      </c>
      <c r="Q215" s="195">
        <v>0</v>
      </c>
      <c r="R215" s="195">
        <f>Q215*H215</f>
        <v>0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143</v>
      </c>
      <c r="AT215" s="197" t="s">
        <v>139</v>
      </c>
      <c r="AU215" s="197" t="s">
        <v>87</v>
      </c>
      <c r="AY215" s="17" t="s">
        <v>138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7" t="s">
        <v>85</v>
      </c>
      <c r="BK215" s="198">
        <f>ROUND(I215*H215,2)</f>
        <v>0</v>
      </c>
      <c r="BL215" s="17" t="s">
        <v>143</v>
      </c>
      <c r="BM215" s="197" t="s">
        <v>1515</v>
      </c>
    </row>
    <row r="216" spans="1:65" s="2" customFormat="1" ht="33" customHeight="1">
      <c r="A216" s="34"/>
      <c r="B216" s="35"/>
      <c r="C216" s="185" t="s">
        <v>253</v>
      </c>
      <c r="D216" s="185" t="s">
        <v>139</v>
      </c>
      <c r="E216" s="186" t="s">
        <v>1516</v>
      </c>
      <c r="F216" s="187" t="s">
        <v>1517</v>
      </c>
      <c r="G216" s="188" t="s">
        <v>162</v>
      </c>
      <c r="H216" s="189">
        <v>127</v>
      </c>
      <c r="I216" s="190"/>
      <c r="J216" s="191">
        <f>ROUND(I216*H216,2)</f>
        <v>0</v>
      </c>
      <c r="K216" s="192"/>
      <c r="L216" s="39"/>
      <c r="M216" s="193" t="s">
        <v>1</v>
      </c>
      <c r="N216" s="194" t="s">
        <v>42</v>
      </c>
      <c r="O216" s="71"/>
      <c r="P216" s="195">
        <f>O216*H216</f>
        <v>0</v>
      </c>
      <c r="Q216" s="195">
        <v>1.2999999999999999E-4</v>
      </c>
      <c r="R216" s="195">
        <f>Q216*H216</f>
        <v>1.6509999999999997E-2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143</v>
      </c>
      <c r="AT216" s="197" t="s">
        <v>139</v>
      </c>
      <c r="AU216" s="197" t="s">
        <v>87</v>
      </c>
      <c r="AY216" s="17" t="s">
        <v>138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85</v>
      </c>
      <c r="BK216" s="198">
        <f>ROUND(I216*H216,2)</f>
        <v>0</v>
      </c>
      <c r="BL216" s="17" t="s">
        <v>143</v>
      </c>
      <c r="BM216" s="197" t="s">
        <v>1518</v>
      </c>
    </row>
    <row r="217" spans="1:65" s="13" customFormat="1" ht="11.25">
      <c r="B217" s="201"/>
      <c r="C217" s="202"/>
      <c r="D217" s="203" t="s">
        <v>152</v>
      </c>
      <c r="E217" s="204" t="s">
        <v>1</v>
      </c>
      <c r="F217" s="205" t="s">
        <v>1448</v>
      </c>
      <c r="G217" s="202"/>
      <c r="H217" s="206">
        <v>24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152</v>
      </c>
      <c r="AU217" s="212" t="s">
        <v>87</v>
      </c>
      <c r="AV217" s="13" t="s">
        <v>87</v>
      </c>
      <c r="AW217" s="13" t="s">
        <v>34</v>
      </c>
      <c r="AX217" s="13" t="s">
        <v>77</v>
      </c>
      <c r="AY217" s="212" t="s">
        <v>138</v>
      </c>
    </row>
    <row r="218" spans="1:65" s="13" customFormat="1" ht="11.25">
      <c r="B218" s="201"/>
      <c r="C218" s="202"/>
      <c r="D218" s="203" t="s">
        <v>152</v>
      </c>
      <c r="E218" s="204" t="s">
        <v>1</v>
      </c>
      <c r="F218" s="205" t="s">
        <v>1449</v>
      </c>
      <c r="G218" s="202"/>
      <c r="H218" s="206">
        <v>30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152</v>
      </c>
      <c r="AU218" s="212" t="s">
        <v>87</v>
      </c>
      <c r="AV218" s="13" t="s">
        <v>87</v>
      </c>
      <c r="AW218" s="13" t="s">
        <v>34</v>
      </c>
      <c r="AX218" s="13" t="s">
        <v>77</v>
      </c>
      <c r="AY218" s="212" t="s">
        <v>138</v>
      </c>
    </row>
    <row r="219" spans="1:65" s="13" customFormat="1" ht="11.25">
      <c r="B219" s="201"/>
      <c r="C219" s="202"/>
      <c r="D219" s="203" t="s">
        <v>152</v>
      </c>
      <c r="E219" s="204" t="s">
        <v>1</v>
      </c>
      <c r="F219" s="205" t="s">
        <v>1450</v>
      </c>
      <c r="G219" s="202"/>
      <c r="H219" s="206">
        <v>15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152</v>
      </c>
      <c r="AU219" s="212" t="s">
        <v>87</v>
      </c>
      <c r="AV219" s="13" t="s">
        <v>87</v>
      </c>
      <c r="AW219" s="13" t="s">
        <v>34</v>
      </c>
      <c r="AX219" s="13" t="s">
        <v>77</v>
      </c>
      <c r="AY219" s="212" t="s">
        <v>138</v>
      </c>
    </row>
    <row r="220" spans="1:65" s="13" customFormat="1" ht="11.25">
      <c r="B220" s="201"/>
      <c r="C220" s="202"/>
      <c r="D220" s="203" t="s">
        <v>152</v>
      </c>
      <c r="E220" s="204" t="s">
        <v>1</v>
      </c>
      <c r="F220" s="205" t="s">
        <v>1451</v>
      </c>
      <c r="G220" s="202"/>
      <c r="H220" s="206">
        <v>16</v>
      </c>
      <c r="I220" s="207"/>
      <c r="J220" s="202"/>
      <c r="K220" s="202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152</v>
      </c>
      <c r="AU220" s="212" t="s">
        <v>87</v>
      </c>
      <c r="AV220" s="13" t="s">
        <v>87</v>
      </c>
      <c r="AW220" s="13" t="s">
        <v>34</v>
      </c>
      <c r="AX220" s="13" t="s">
        <v>77</v>
      </c>
      <c r="AY220" s="212" t="s">
        <v>138</v>
      </c>
    </row>
    <row r="221" spans="1:65" s="13" customFormat="1" ht="11.25">
      <c r="B221" s="201"/>
      <c r="C221" s="202"/>
      <c r="D221" s="203" t="s">
        <v>152</v>
      </c>
      <c r="E221" s="204" t="s">
        <v>1</v>
      </c>
      <c r="F221" s="205" t="s">
        <v>1452</v>
      </c>
      <c r="G221" s="202"/>
      <c r="H221" s="206">
        <v>42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152</v>
      </c>
      <c r="AU221" s="212" t="s">
        <v>87</v>
      </c>
      <c r="AV221" s="13" t="s">
        <v>87</v>
      </c>
      <c r="AW221" s="13" t="s">
        <v>34</v>
      </c>
      <c r="AX221" s="13" t="s">
        <v>77</v>
      </c>
      <c r="AY221" s="212" t="s">
        <v>138</v>
      </c>
    </row>
    <row r="222" spans="1:65" s="14" customFormat="1" ht="11.25">
      <c r="B222" s="228"/>
      <c r="C222" s="229"/>
      <c r="D222" s="203" t="s">
        <v>152</v>
      </c>
      <c r="E222" s="230" t="s">
        <v>1</v>
      </c>
      <c r="F222" s="231" t="s">
        <v>232</v>
      </c>
      <c r="G222" s="229"/>
      <c r="H222" s="232">
        <v>127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152</v>
      </c>
      <c r="AU222" s="238" t="s">
        <v>87</v>
      </c>
      <c r="AV222" s="14" t="s">
        <v>143</v>
      </c>
      <c r="AW222" s="14" t="s">
        <v>34</v>
      </c>
      <c r="AX222" s="14" t="s">
        <v>85</v>
      </c>
      <c r="AY222" s="238" t="s">
        <v>138</v>
      </c>
    </row>
    <row r="223" spans="1:65" s="2" customFormat="1" ht="21.75" customHeight="1">
      <c r="A223" s="34"/>
      <c r="B223" s="35"/>
      <c r="C223" s="185" t="s">
        <v>259</v>
      </c>
      <c r="D223" s="185" t="s">
        <v>139</v>
      </c>
      <c r="E223" s="186" t="s">
        <v>1519</v>
      </c>
      <c r="F223" s="187" t="s">
        <v>1520</v>
      </c>
      <c r="G223" s="188" t="s">
        <v>162</v>
      </c>
      <c r="H223" s="189">
        <v>242.15</v>
      </c>
      <c r="I223" s="190"/>
      <c r="J223" s="191">
        <f>ROUND(I223*H223,2)</f>
        <v>0</v>
      </c>
      <c r="K223" s="192"/>
      <c r="L223" s="39"/>
      <c r="M223" s="193" t="s">
        <v>1</v>
      </c>
      <c r="N223" s="194" t="s">
        <v>42</v>
      </c>
      <c r="O223" s="71"/>
      <c r="P223" s="195">
        <f>O223*H223</f>
        <v>0</v>
      </c>
      <c r="Q223" s="195">
        <v>4.0000000000000003E-5</v>
      </c>
      <c r="R223" s="195">
        <f>Q223*H223</f>
        <v>9.6860000000000002E-3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143</v>
      </c>
      <c r="AT223" s="197" t="s">
        <v>139</v>
      </c>
      <c r="AU223" s="197" t="s">
        <v>87</v>
      </c>
      <c r="AY223" s="17" t="s">
        <v>138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85</v>
      </c>
      <c r="BK223" s="198">
        <f>ROUND(I223*H223,2)</f>
        <v>0</v>
      </c>
      <c r="BL223" s="17" t="s">
        <v>143</v>
      </c>
      <c r="BM223" s="197" t="s">
        <v>1521</v>
      </c>
    </row>
    <row r="224" spans="1:65" s="2" customFormat="1" ht="33" customHeight="1">
      <c r="A224" s="34"/>
      <c r="B224" s="35"/>
      <c r="C224" s="185" t="s">
        <v>266</v>
      </c>
      <c r="D224" s="185" t="s">
        <v>139</v>
      </c>
      <c r="E224" s="186" t="s">
        <v>1522</v>
      </c>
      <c r="F224" s="187" t="s">
        <v>1523</v>
      </c>
      <c r="G224" s="188" t="s">
        <v>150</v>
      </c>
      <c r="H224" s="189">
        <v>24.215</v>
      </c>
      <c r="I224" s="190"/>
      <c r="J224" s="191">
        <f>ROUND(I224*H224,2)</f>
        <v>0</v>
      </c>
      <c r="K224" s="192"/>
      <c r="L224" s="39"/>
      <c r="M224" s="193" t="s">
        <v>1</v>
      </c>
      <c r="N224" s="194" t="s">
        <v>42</v>
      </c>
      <c r="O224" s="71"/>
      <c r="P224" s="195">
        <f>O224*H224</f>
        <v>0</v>
      </c>
      <c r="Q224" s="195">
        <v>0</v>
      </c>
      <c r="R224" s="195">
        <f>Q224*H224</f>
        <v>0</v>
      </c>
      <c r="S224" s="195">
        <v>2.2000000000000002</v>
      </c>
      <c r="T224" s="196">
        <f>S224*H224</f>
        <v>53.273000000000003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143</v>
      </c>
      <c r="AT224" s="197" t="s">
        <v>139</v>
      </c>
      <c r="AU224" s="197" t="s">
        <v>87</v>
      </c>
      <c r="AY224" s="17" t="s">
        <v>138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7" t="s">
        <v>85</v>
      </c>
      <c r="BK224" s="198">
        <f>ROUND(I224*H224,2)</f>
        <v>0</v>
      </c>
      <c r="BL224" s="17" t="s">
        <v>143</v>
      </c>
      <c r="BM224" s="197" t="s">
        <v>1524</v>
      </c>
    </row>
    <row r="225" spans="1:65" s="13" customFormat="1" ht="11.25">
      <c r="B225" s="201"/>
      <c r="C225" s="202"/>
      <c r="D225" s="203" t="s">
        <v>152</v>
      </c>
      <c r="E225" s="204" t="s">
        <v>1</v>
      </c>
      <c r="F225" s="205" t="s">
        <v>1525</v>
      </c>
      <c r="G225" s="202"/>
      <c r="H225" s="206">
        <v>24.215</v>
      </c>
      <c r="I225" s="207"/>
      <c r="J225" s="202"/>
      <c r="K225" s="202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152</v>
      </c>
      <c r="AU225" s="212" t="s">
        <v>87</v>
      </c>
      <c r="AV225" s="13" t="s">
        <v>87</v>
      </c>
      <c r="AW225" s="13" t="s">
        <v>34</v>
      </c>
      <c r="AX225" s="13" t="s">
        <v>85</v>
      </c>
      <c r="AY225" s="212" t="s">
        <v>138</v>
      </c>
    </row>
    <row r="226" spans="1:65" s="2" customFormat="1" ht="33" customHeight="1">
      <c r="A226" s="34"/>
      <c r="B226" s="35"/>
      <c r="C226" s="185" t="s">
        <v>270</v>
      </c>
      <c r="D226" s="185" t="s">
        <v>139</v>
      </c>
      <c r="E226" s="186" t="s">
        <v>1526</v>
      </c>
      <c r="F226" s="187" t="s">
        <v>1527</v>
      </c>
      <c r="G226" s="188" t="s">
        <v>162</v>
      </c>
      <c r="H226" s="189">
        <v>277.8</v>
      </c>
      <c r="I226" s="190"/>
      <c r="J226" s="191">
        <f>ROUND(I226*H226,2)</f>
        <v>0</v>
      </c>
      <c r="K226" s="192"/>
      <c r="L226" s="39"/>
      <c r="M226" s="193" t="s">
        <v>1</v>
      </c>
      <c r="N226" s="194" t="s">
        <v>42</v>
      </c>
      <c r="O226" s="71"/>
      <c r="P226" s="195">
        <f>O226*H226</f>
        <v>0</v>
      </c>
      <c r="Q226" s="195">
        <v>0</v>
      </c>
      <c r="R226" s="195">
        <f>Q226*H226</f>
        <v>0</v>
      </c>
      <c r="S226" s="195">
        <v>4.0000000000000001E-3</v>
      </c>
      <c r="T226" s="196">
        <f>S226*H226</f>
        <v>1.1112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143</v>
      </c>
      <c r="AT226" s="197" t="s">
        <v>139</v>
      </c>
      <c r="AU226" s="197" t="s">
        <v>87</v>
      </c>
      <c r="AY226" s="17" t="s">
        <v>138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7" t="s">
        <v>85</v>
      </c>
      <c r="BK226" s="198">
        <f>ROUND(I226*H226,2)</f>
        <v>0</v>
      </c>
      <c r="BL226" s="17" t="s">
        <v>143</v>
      </c>
      <c r="BM226" s="197" t="s">
        <v>1528</v>
      </c>
    </row>
    <row r="227" spans="1:65" s="2" customFormat="1" ht="33" customHeight="1">
      <c r="A227" s="34"/>
      <c r="B227" s="35"/>
      <c r="C227" s="185" t="s">
        <v>274</v>
      </c>
      <c r="D227" s="185" t="s">
        <v>139</v>
      </c>
      <c r="E227" s="186" t="s">
        <v>1529</v>
      </c>
      <c r="F227" s="187" t="s">
        <v>1530</v>
      </c>
      <c r="G227" s="188" t="s">
        <v>162</v>
      </c>
      <c r="H227" s="189">
        <v>768.1</v>
      </c>
      <c r="I227" s="190"/>
      <c r="J227" s="191">
        <f>ROUND(I227*H227,2)</f>
        <v>0</v>
      </c>
      <c r="K227" s="192"/>
      <c r="L227" s="39"/>
      <c r="M227" s="193" t="s">
        <v>1</v>
      </c>
      <c r="N227" s="194" t="s">
        <v>42</v>
      </c>
      <c r="O227" s="71"/>
      <c r="P227" s="195">
        <f>O227*H227</f>
        <v>0</v>
      </c>
      <c r="Q227" s="195">
        <v>0</v>
      </c>
      <c r="R227" s="195">
        <f>Q227*H227</f>
        <v>0</v>
      </c>
      <c r="S227" s="195">
        <v>0.01</v>
      </c>
      <c r="T227" s="196">
        <f>S227*H227</f>
        <v>7.681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143</v>
      </c>
      <c r="AT227" s="197" t="s">
        <v>139</v>
      </c>
      <c r="AU227" s="197" t="s">
        <v>87</v>
      </c>
      <c r="AY227" s="17" t="s">
        <v>138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7" t="s">
        <v>85</v>
      </c>
      <c r="BK227" s="198">
        <f>ROUND(I227*H227,2)</f>
        <v>0</v>
      </c>
      <c r="BL227" s="17" t="s">
        <v>143</v>
      </c>
      <c r="BM227" s="197" t="s">
        <v>1531</v>
      </c>
    </row>
    <row r="228" spans="1:65" s="2" customFormat="1" ht="21.75" customHeight="1">
      <c r="A228" s="34"/>
      <c r="B228" s="35"/>
      <c r="C228" s="185" t="s">
        <v>278</v>
      </c>
      <c r="D228" s="185" t="s">
        <v>139</v>
      </c>
      <c r="E228" s="186" t="s">
        <v>1532</v>
      </c>
      <c r="F228" s="187" t="s">
        <v>1533</v>
      </c>
      <c r="G228" s="188" t="s">
        <v>142</v>
      </c>
      <c r="H228" s="189">
        <v>1</v>
      </c>
      <c r="I228" s="190"/>
      <c r="J228" s="191">
        <f>ROUND(I228*H228,2)</f>
        <v>0</v>
      </c>
      <c r="K228" s="192"/>
      <c r="L228" s="39"/>
      <c r="M228" s="193" t="s">
        <v>1</v>
      </c>
      <c r="N228" s="194" t="s">
        <v>42</v>
      </c>
      <c r="O228" s="71"/>
      <c r="P228" s="195">
        <f>O228*H228</f>
        <v>0</v>
      </c>
      <c r="Q228" s="195">
        <v>0</v>
      </c>
      <c r="R228" s="195">
        <f>Q228*H228</f>
        <v>0</v>
      </c>
      <c r="S228" s="195">
        <v>6.8000000000000005E-2</v>
      </c>
      <c r="T228" s="196">
        <f>S228*H228</f>
        <v>6.8000000000000005E-2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143</v>
      </c>
      <c r="AT228" s="197" t="s">
        <v>139</v>
      </c>
      <c r="AU228" s="197" t="s">
        <v>87</v>
      </c>
      <c r="AY228" s="17" t="s">
        <v>138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85</v>
      </c>
      <c r="BK228" s="198">
        <f>ROUND(I228*H228,2)</f>
        <v>0</v>
      </c>
      <c r="BL228" s="17" t="s">
        <v>143</v>
      </c>
      <c r="BM228" s="197" t="s">
        <v>1534</v>
      </c>
    </row>
    <row r="229" spans="1:65" s="2" customFormat="1" ht="21.75" customHeight="1">
      <c r="A229" s="34"/>
      <c r="B229" s="35"/>
      <c r="C229" s="185" t="s">
        <v>283</v>
      </c>
      <c r="D229" s="185" t="s">
        <v>139</v>
      </c>
      <c r="E229" s="186" t="s">
        <v>551</v>
      </c>
      <c r="F229" s="187" t="s">
        <v>552</v>
      </c>
      <c r="G229" s="188" t="s">
        <v>150</v>
      </c>
      <c r="H229" s="189">
        <v>15</v>
      </c>
      <c r="I229" s="190"/>
      <c r="J229" s="191">
        <f>ROUND(I229*H229,2)</f>
        <v>0</v>
      </c>
      <c r="K229" s="192"/>
      <c r="L229" s="39"/>
      <c r="M229" s="193" t="s">
        <v>1</v>
      </c>
      <c r="N229" s="194" t="s">
        <v>42</v>
      </c>
      <c r="O229" s="71"/>
      <c r="P229" s="195">
        <f>O229*H229</f>
        <v>0</v>
      </c>
      <c r="Q229" s="195">
        <v>0</v>
      </c>
      <c r="R229" s="195">
        <f>Q229*H229</f>
        <v>0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143</v>
      </c>
      <c r="AT229" s="197" t="s">
        <v>139</v>
      </c>
      <c r="AU229" s="197" t="s">
        <v>87</v>
      </c>
      <c r="AY229" s="17" t="s">
        <v>138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7" t="s">
        <v>85</v>
      </c>
      <c r="BK229" s="198">
        <f>ROUND(I229*H229,2)</f>
        <v>0</v>
      </c>
      <c r="BL229" s="17" t="s">
        <v>143</v>
      </c>
      <c r="BM229" s="197" t="s">
        <v>1535</v>
      </c>
    </row>
    <row r="230" spans="1:65" s="12" customFormat="1" ht="22.9" customHeight="1">
      <c r="B230" s="171"/>
      <c r="C230" s="172"/>
      <c r="D230" s="173" t="s">
        <v>76</v>
      </c>
      <c r="E230" s="199" t="s">
        <v>787</v>
      </c>
      <c r="F230" s="199" t="s">
        <v>1536</v>
      </c>
      <c r="G230" s="172"/>
      <c r="H230" s="172"/>
      <c r="I230" s="175"/>
      <c r="J230" s="200">
        <f>BK230</f>
        <v>0</v>
      </c>
      <c r="K230" s="172"/>
      <c r="L230" s="177"/>
      <c r="M230" s="178"/>
      <c r="N230" s="179"/>
      <c r="O230" s="179"/>
      <c r="P230" s="180">
        <f>SUM(P231:P240)</f>
        <v>0</v>
      </c>
      <c r="Q230" s="179"/>
      <c r="R230" s="180">
        <f>SUM(R231:R240)</f>
        <v>0</v>
      </c>
      <c r="S230" s="179"/>
      <c r="T230" s="181">
        <f>SUM(T231:T240)</f>
        <v>0</v>
      </c>
      <c r="AR230" s="182" t="s">
        <v>85</v>
      </c>
      <c r="AT230" s="183" t="s">
        <v>76</v>
      </c>
      <c r="AU230" s="183" t="s">
        <v>85</v>
      </c>
      <c r="AY230" s="182" t="s">
        <v>138</v>
      </c>
      <c r="BK230" s="184">
        <f>SUM(BK231:BK240)</f>
        <v>0</v>
      </c>
    </row>
    <row r="231" spans="1:65" s="2" customFormat="1" ht="21.75" customHeight="1">
      <c r="A231" s="34"/>
      <c r="B231" s="35"/>
      <c r="C231" s="185" t="s">
        <v>287</v>
      </c>
      <c r="D231" s="185" t="s">
        <v>139</v>
      </c>
      <c r="E231" s="186" t="s">
        <v>1537</v>
      </c>
      <c r="F231" s="187" t="s">
        <v>1538</v>
      </c>
      <c r="G231" s="188" t="s">
        <v>207</v>
      </c>
      <c r="H231" s="189">
        <v>85.513999999999996</v>
      </c>
      <c r="I231" s="190"/>
      <c r="J231" s="191">
        <f>ROUND(I231*H231,2)</f>
        <v>0</v>
      </c>
      <c r="K231" s="192"/>
      <c r="L231" s="39"/>
      <c r="M231" s="193" t="s">
        <v>1</v>
      </c>
      <c r="N231" s="194" t="s">
        <v>42</v>
      </c>
      <c r="O231" s="71"/>
      <c r="P231" s="195">
        <f>O231*H231</f>
        <v>0</v>
      </c>
      <c r="Q231" s="195">
        <v>0</v>
      </c>
      <c r="R231" s="195">
        <f>Q231*H231</f>
        <v>0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143</v>
      </c>
      <c r="AT231" s="197" t="s">
        <v>139</v>
      </c>
      <c r="AU231" s="197" t="s">
        <v>87</v>
      </c>
      <c r="AY231" s="17" t="s">
        <v>138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7" t="s">
        <v>85</v>
      </c>
      <c r="BK231" s="198">
        <f>ROUND(I231*H231,2)</f>
        <v>0</v>
      </c>
      <c r="BL231" s="17" t="s">
        <v>143</v>
      </c>
      <c r="BM231" s="197" t="s">
        <v>1539</v>
      </c>
    </row>
    <row r="232" spans="1:65" s="2" customFormat="1" ht="21.75" customHeight="1">
      <c r="A232" s="34"/>
      <c r="B232" s="35"/>
      <c r="C232" s="185" t="s">
        <v>291</v>
      </c>
      <c r="D232" s="185" t="s">
        <v>139</v>
      </c>
      <c r="E232" s="186" t="s">
        <v>794</v>
      </c>
      <c r="F232" s="187" t="s">
        <v>795</v>
      </c>
      <c r="G232" s="188" t="s">
        <v>207</v>
      </c>
      <c r="H232" s="189">
        <v>85.513999999999996</v>
      </c>
      <c r="I232" s="190"/>
      <c r="J232" s="191">
        <f>ROUND(I232*H232,2)</f>
        <v>0</v>
      </c>
      <c r="K232" s="192"/>
      <c r="L232" s="39"/>
      <c r="M232" s="193" t="s">
        <v>1</v>
      </c>
      <c r="N232" s="194" t="s">
        <v>42</v>
      </c>
      <c r="O232" s="71"/>
      <c r="P232" s="195">
        <f>O232*H232</f>
        <v>0</v>
      </c>
      <c r="Q232" s="195">
        <v>0</v>
      </c>
      <c r="R232" s="195">
        <f>Q232*H232</f>
        <v>0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143</v>
      </c>
      <c r="AT232" s="197" t="s">
        <v>139</v>
      </c>
      <c r="AU232" s="197" t="s">
        <v>87</v>
      </c>
      <c r="AY232" s="17" t="s">
        <v>138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85</v>
      </c>
      <c r="BK232" s="198">
        <f>ROUND(I232*H232,2)</f>
        <v>0</v>
      </c>
      <c r="BL232" s="17" t="s">
        <v>143</v>
      </c>
      <c r="BM232" s="197" t="s">
        <v>1540</v>
      </c>
    </row>
    <row r="233" spans="1:65" s="2" customFormat="1" ht="21.75" customHeight="1">
      <c r="A233" s="34"/>
      <c r="B233" s="35"/>
      <c r="C233" s="185" t="s">
        <v>295</v>
      </c>
      <c r="D233" s="185" t="s">
        <v>139</v>
      </c>
      <c r="E233" s="186" t="s">
        <v>798</v>
      </c>
      <c r="F233" s="187" t="s">
        <v>799</v>
      </c>
      <c r="G233" s="188" t="s">
        <v>207</v>
      </c>
      <c r="H233" s="189">
        <v>1624.7660000000001</v>
      </c>
      <c r="I233" s="190"/>
      <c r="J233" s="191">
        <f>ROUND(I233*H233,2)</f>
        <v>0</v>
      </c>
      <c r="K233" s="192"/>
      <c r="L233" s="39"/>
      <c r="M233" s="193" t="s">
        <v>1</v>
      </c>
      <c r="N233" s="194" t="s">
        <v>42</v>
      </c>
      <c r="O233" s="71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143</v>
      </c>
      <c r="AT233" s="197" t="s">
        <v>139</v>
      </c>
      <c r="AU233" s="197" t="s">
        <v>87</v>
      </c>
      <c r="AY233" s="17" t="s">
        <v>138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7" t="s">
        <v>85</v>
      </c>
      <c r="BK233" s="198">
        <f>ROUND(I233*H233,2)</f>
        <v>0</v>
      </c>
      <c r="BL233" s="17" t="s">
        <v>143</v>
      </c>
      <c r="BM233" s="197" t="s">
        <v>1541</v>
      </c>
    </row>
    <row r="234" spans="1:65" s="13" customFormat="1" ht="11.25">
      <c r="B234" s="201"/>
      <c r="C234" s="202"/>
      <c r="D234" s="203" t="s">
        <v>152</v>
      </c>
      <c r="E234" s="202"/>
      <c r="F234" s="205" t="s">
        <v>1542</v>
      </c>
      <c r="G234" s="202"/>
      <c r="H234" s="206">
        <v>1624.7660000000001</v>
      </c>
      <c r="I234" s="207"/>
      <c r="J234" s="202"/>
      <c r="K234" s="202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152</v>
      </c>
      <c r="AU234" s="212" t="s">
        <v>87</v>
      </c>
      <c r="AV234" s="13" t="s">
        <v>87</v>
      </c>
      <c r="AW234" s="13" t="s">
        <v>4</v>
      </c>
      <c r="AX234" s="13" t="s">
        <v>85</v>
      </c>
      <c r="AY234" s="212" t="s">
        <v>138</v>
      </c>
    </row>
    <row r="235" spans="1:65" s="2" customFormat="1" ht="44.25" customHeight="1">
      <c r="A235" s="34"/>
      <c r="B235" s="35"/>
      <c r="C235" s="185" t="s">
        <v>303</v>
      </c>
      <c r="D235" s="185" t="s">
        <v>139</v>
      </c>
      <c r="E235" s="186" t="s">
        <v>809</v>
      </c>
      <c r="F235" s="187" t="s">
        <v>810</v>
      </c>
      <c r="G235" s="188" t="s">
        <v>207</v>
      </c>
      <c r="H235" s="189">
        <v>76.063999999999993</v>
      </c>
      <c r="I235" s="190"/>
      <c r="J235" s="191">
        <f>ROUND(I235*H235,2)</f>
        <v>0</v>
      </c>
      <c r="K235" s="192"/>
      <c r="L235" s="39"/>
      <c r="M235" s="193" t="s">
        <v>1</v>
      </c>
      <c r="N235" s="194" t="s">
        <v>42</v>
      </c>
      <c r="O235" s="71"/>
      <c r="P235" s="195">
        <f>O235*H235</f>
        <v>0</v>
      </c>
      <c r="Q235" s="195">
        <v>0</v>
      </c>
      <c r="R235" s="195">
        <f>Q235*H235</f>
        <v>0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143</v>
      </c>
      <c r="AT235" s="197" t="s">
        <v>139</v>
      </c>
      <c r="AU235" s="197" t="s">
        <v>87</v>
      </c>
      <c r="AY235" s="17" t="s">
        <v>138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7" t="s">
        <v>85</v>
      </c>
      <c r="BK235" s="198">
        <f>ROUND(I235*H235,2)</f>
        <v>0</v>
      </c>
      <c r="BL235" s="17" t="s">
        <v>143</v>
      </c>
      <c r="BM235" s="197" t="s">
        <v>1543</v>
      </c>
    </row>
    <row r="236" spans="1:65" s="13" customFormat="1" ht="11.25">
      <c r="B236" s="201"/>
      <c r="C236" s="202"/>
      <c r="D236" s="203" t="s">
        <v>152</v>
      </c>
      <c r="E236" s="204" t="s">
        <v>1</v>
      </c>
      <c r="F236" s="205" t="s">
        <v>1544</v>
      </c>
      <c r="G236" s="202"/>
      <c r="H236" s="206">
        <v>76.063999999999993</v>
      </c>
      <c r="I236" s="207"/>
      <c r="J236" s="202"/>
      <c r="K236" s="202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152</v>
      </c>
      <c r="AU236" s="212" t="s">
        <v>87</v>
      </c>
      <c r="AV236" s="13" t="s">
        <v>87</v>
      </c>
      <c r="AW236" s="13" t="s">
        <v>34</v>
      </c>
      <c r="AX236" s="13" t="s">
        <v>85</v>
      </c>
      <c r="AY236" s="212" t="s">
        <v>138</v>
      </c>
    </row>
    <row r="237" spans="1:65" s="2" customFormat="1" ht="21.75" customHeight="1">
      <c r="A237" s="34"/>
      <c r="B237" s="35"/>
      <c r="C237" s="185" t="s">
        <v>307</v>
      </c>
      <c r="D237" s="185" t="s">
        <v>139</v>
      </c>
      <c r="E237" s="186" t="s">
        <v>1545</v>
      </c>
      <c r="F237" s="187" t="s">
        <v>1546</v>
      </c>
      <c r="G237" s="188" t="s">
        <v>207</v>
      </c>
      <c r="H237" s="189">
        <v>8.7919999999999998</v>
      </c>
      <c r="I237" s="190"/>
      <c r="J237" s="191">
        <f>ROUND(I237*H237,2)</f>
        <v>0</v>
      </c>
      <c r="K237" s="192"/>
      <c r="L237" s="39"/>
      <c r="M237" s="193" t="s">
        <v>1</v>
      </c>
      <c r="N237" s="194" t="s">
        <v>42</v>
      </c>
      <c r="O237" s="71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143</v>
      </c>
      <c r="AT237" s="197" t="s">
        <v>139</v>
      </c>
      <c r="AU237" s="197" t="s">
        <v>87</v>
      </c>
      <c r="AY237" s="17" t="s">
        <v>138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7" t="s">
        <v>85</v>
      </c>
      <c r="BK237" s="198">
        <f>ROUND(I237*H237,2)</f>
        <v>0</v>
      </c>
      <c r="BL237" s="17" t="s">
        <v>143</v>
      </c>
      <c r="BM237" s="197" t="s">
        <v>1547</v>
      </c>
    </row>
    <row r="238" spans="1:65" s="13" customFormat="1" ht="11.25">
      <c r="B238" s="201"/>
      <c r="C238" s="202"/>
      <c r="D238" s="203" t="s">
        <v>152</v>
      </c>
      <c r="E238" s="204" t="s">
        <v>1</v>
      </c>
      <c r="F238" s="205" t="s">
        <v>1548</v>
      </c>
      <c r="G238" s="202"/>
      <c r="H238" s="206">
        <v>8.7919999999999998</v>
      </c>
      <c r="I238" s="207"/>
      <c r="J238" s="202"/>
      <c r="K238" s="202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152</v>
      </c>
      <c r="AU238" s="212" t="s">
        <v>87</v>
      </c>
      <c r="AV238" s="13" t="s">
        <v>87</v>
      </c>
      <c r="AW238" s="13" t="s">
        <v>34</v>
      </c>
      <c r="AX238" s="13" t="s">
        <v>85</v>
      </c>
      <c r="AY238" s="212" t="s">
        <v>138</v>
      </c>
    </row>
    <row r="239" spans="1:65" s="2" customFormat="1" ht="33" customHeight="1">
      <c r="A239" s="34"/>
      <c r="B239" s="35"/>
      <c r="C239" s="185" t="s">
        <v>311</v>
      </c>
      <c r="D239" s="185" t="s">
        <v>139</v>
      </c>
      <c r="E239" s="186" t="s">
        <v>823</v>
      </c>
      <c r="F239" s="187" t="s">
        <v>824</v>
      </c>
      <c r="G239" s="188" t="s">
        <v>207</v>
      </c>
      <c r="H239" s="189">
        <v>0.63200000000000001</v>
      </c>
      <c r="I239" s="190"/>
      <c r="J239" s="191">
        <f>ROUND(I239*H239,2)</f>
        <v>0</v>
      </c>
      <c r="K239" s="192"/>
      <c r="L239" s="39"/>
      <c r="M239" s="193" t="s">
        <v>1</v>
      </c>
      <c r="N239" s="194" t="s">
        <v>42</v>
      </c>
      <c r="O239" s="71"/>
      <c r="P239" s="195">
        <f>O239*H239</f>
        <v>0</v>
      </c>
      <c r="Q239" s="195">
        <v>0</v>
      </c>
      <c r="R239" s="195">
        <f>Q239*H239</f>
        <v>0</v>
      </c>
      <c r="S239" s="195">
        <v>0</v>
      </c>
      <c r="T239" s="19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143</v>
      </c>
      <c r="AT239" s="197" t="s">
        <v>139</v>
      </c>
      <c r="AU239" s="197" t="s">
        <v>87</v>
      </c>
      <c r="AY239" s="17" t="s">
        <v>138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7" t="s">
        <v>85</v>
      </c>
      <c r="BK239" s="198">
        <f>ROUND(I239*H239,2)</f>
        <v>0</v>
      </c>
      <c r="BL239" s="17" t="s">
        <v>143</v>
      </c>
      <c r="BM239" s="197" t="s">
        <v>1549</v>
      </c>
    </row>
    <row r="240" spans="1:65" s="13" customFormat="1" ht="11.25">
      <c r="B240" s="201"/>
      <c r="C240" s="202"/>
      <c r="D240" s="203" t="s">
        <v>152</v>
      </c>
      <c r="E240" s="204" t="s">
        <v>1</v>
      </c>
      <c r="F240" s="205" t="s">
        <v>1550</v>
      </c>
      <c r="G240" s="202"/>
      <c r="H240" s="206">
        <v>0.63200000000000001</v>
      </c>
      <c r="I240" s="207"/>
      <c r="J240" s="202"/>
      <c r="K240" s="202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152</v>
      </c>
      <c r="AU240" s="212" t="s">
        <v>87</v>
      </c>
      <c r="AV240" s="13" t="s">
        <v>87</v>
      </c>
      <c r="AW240" s="13" t="s">
        <v>34</v>
      </c>
      <c r="AX240" s="13" t="s">
        <v>85</v>
      </c>
      <c r="AY240" s="212" t="s">
        <v>138</v>
      </c>
    </row>
    <row r="241" spans="1:65" s="12" customFormat="1" ht="22.9" customHeight="1">
      <c r="B241" s="171"/>
      <c r="C241" s="172"/>
      <c r="D241" s="173" t="s">
        <v>76</v>
      </c>
      <c r="E241" s="199" t="s">
        <v>827</v>
      </c>
      <c r="F241" s="199" t="s">
        <v>828</v>
      </c>
      <c r="G241" s="172"/>
      <c r="H241" s="172"/>
      <c r="I241" s="175"/>
      <c r="J241" s="200">
        <f>BK241</f>
        <v>0</v>
      </c>
      <c r="K241" s="172"/>
      <c r="L241" s="177"/>
      <c r="M241" s="178"/>
      <c r="N241" s="179"/>
      <c r="O241" s="179"/>
      <c r="P241" s="180">
        <f>P242</f>
        <v>0</v>
      </c>
      <c r="Q241" s="179"/>
      <c r="R241" s="180">
        <f>R242</f>
        <v>0</v>
      </c>
      <c r="S241" s="179"/>
      <c r="T241" s="181">
        <f>T242</f>
        <v>0</v>
      </c>
      <c r="AR241" s="182" t="s">
        <v>85</v>
      </c>
      <c r="AT241" s="183" t="s">
        <v>76</v>
      </c>
      <c r="AU241" s="183" t="s">
        <v>85</v>
      </c>
      <c r="AY241" s="182" t="s">
        <v>138</v>
      </c>
      <c r="BK241" s="184">
        <f>BK242</f>
        <v>0</v>
      </c>
    </row>
    <row r="242" spans="1:65" s="2" customFormat="1" ht="16.5" customHeight="1">
      <c r="A242" s="34"/>
      <c r="B242" s="35"/>
      <c r="C242" s="185" t="s">
        <v>317</v>
      </c>
      <c r="D242" s="185" t="s">
        <v>139</v>
      </c>
      <c r="E242" s="186" t="s">
        <v>834</v>
      </c>
      <c r="F242" s="187" t="s">
        <v>835</v>
      </c>
      <c r="G242" s="188" t="s">
        <v>207</v>
      </c>
      <c r="H242" s="189">
        <v>70.421999999999997</v>
      </c>
      <c r="I242" s="190"/>
      <c r="J242" s="191">
        <f>ROUND(I242*H242,2)</f>
        <v>0</v>
      </c>
      <c r="K242" s="192"/>
      <c r="L242" s="39"/>
      <c r="M242" s="193" t="s">
        <v>1</v>
      </c>
      <c r="N242" s="194" t="s">
        <v>42</v>
      </c>
      <c r="O242" s="71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143</v>
      </c>
      <c r="AT242" s="197" t="s">
        <v>139</v>
      </c>
      <c r="AU242" s="197" t="s">
        <v>87</v>
      </c>
      <c r="AY242" s="17" t="s">
        <v>138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7" t="s">
        <v>85</v>
      </c>
      <c r="BK242" s="198">
        <f>ROUND(I242*H242,2)</f>
        <v>0</v>
      </c>
      <c r="BL242" s="17" t="s">
        <v>143</v>
      </c>
      <c r="BM242" s="197" t="s">
        <v>1551</v>
      </c>
    </row>
    <row r="243" spans="1:65" s="12" customFormat="1" ht="25.9" customHeight="1">
      <c r="B243" s="171"/>
      <c r="C243" s="172"/>
      <c r="D243" s="173" t="s">
        <v>76</v>
      </c>
      <c r="E243" s="174" t="s">
        <v>838</v>
      </c>
      <c r="F243" s="174" t="s">
        <v>839</v>
      </c>
      <c r="G243" s="172"/>
      <c r="H243" s="172"/>
      <c r="I243" s="175"/>
      <c r="J243" s="176">
        <f>BK243</f>
        <v>0</v>
      </c>
      <c r="K243" s="172"/>
      <c r="L243" s="177"/>
      <c r="M243" s="178"/>
      <c r="N243" s="179"/>
      <c r="O243" s="179"/>
      <c r="P243" s="180">
        <f>P244+P249+P252+P267+P294+P303+P348+P363</f>
        <v>0</v>
      </c>
      <c r="Q243" s="179"/>
      <c r="R243" s="180">
        <f>R244+R249+R252+R267+R294+R303+R348+R363</f>
        <v>12.860519575</v>
      </c>
      <c r="S243" s="179"/>
      <c r="T243" s="181">
        <f>T244+T249+T252+T267+T294+T303+T348+T363</f>
        <v>23.381250499999997</v>
      </c>
      <c r="AR243" s="182" t="s">
        <v>87</v>
      </c>
      <c r="AT243" s="183" t="s">
        <v>76</v>
      </c>
      <c r="AU243" s="183" t="s">
        <v>77</v>
      </c>
      <c r="AY243" s="182" t="s">
        <v>138</v>
      </c>
      <c r="BK243" s="184">
        <f>BK244+BK249+BK252+BK267+BK294+BK303+BK348+BK363</f>
        <v>0</v>
      </c>
    </row>
    <row r="244" spans="1:65" s="12" customFormat="1" ht="22.9" customHeight="1">
      <c r="B244" s="171"/>
      <c r="C244" s="172"/>
      <c r="D244" s="173" t="s">
        <v>76</v>
      </c>
      <c r="E244" s="199" t="s">
        <v>1552</v>
      </c>
      <c r="F244" s="199" t="s">
        <v>1553</v>
      </c>
      <c r="G244" s="172"/>
      <c r="H244" s="172"/>
      <c r="I244" s="175"/>
      <c r="J244" s="200">
        <f>BK244</f>
        <v>0</v>
      </c>
      <c r="K244" s="172"/>
      <c r="L244" s="177"/>
      <c r="M244" s="178"/>
      <c r="N244" s="179"/>
      <c r="O244" s="179"/>
      <c r="P244" s="180">
        <f>SUM(P245:P248)</f>
        <v>0</v>
      </c>
      <c r="Q244" s="179"/>
      <c r="R244" s="180">
        <f>SUM(R245:R248)</f>
        <v>0.10908857500000001</v>
      </c>
      <c r="S244" s="179"/>
      <c r="T244" s="181">
        <f>SUM(T245:T248)</f>
        <v>0</v>
      </c>
      <c r="AR244" s="182" t="s">
        <v>87</v>
      </c>
      <c r="AT244" s="183" t="s">
        <v>76</v>
      </c>
      <c r="AU244" s="183" t="s">
        <v>85</v>
      </c>
      <c r="AY244" s="182" t="s">
        <v>138</v>
      </c>
      <c r="BK244" s="184">
        <f>SUM(BK245:BK248)</f>
        <v>0</v>
      </c>
    </row>
    <row r="245" spans="1:65" s="2" customFormat="1" ht="21.75" customHeight="1">
      <c r="A245" s="34"/>
      <c r="B245" s="35"/>
      <c r="C245" s="185" t="s">
        <v>322</v>
      </c>
      <c r="D245" s="185" t="s">
        <v>139</v>
      </c>
      <c r="E245" s="186" t="s">
        <v>1554</v>
      </c>
      <c r="F245" s="187" t="s">
        <v>1555</v>
      </c>
      <c r="G245" s="188" t="s">
        <v>162</v>
      </c>
      <c r="H245" s="189">
        <v>242.15</v>
      </c>
      <c r="I245" s="190"/>
      <c r="J245" s="191">
        <f>ROUND(I245*H245,2)</f>
        <v>0</v>
      </c>
      <c r="K245" s="192"/>
      <c r="L245" s="39"/>
      <c r="M245" s="193" t="s">
        <v>1</v>
      </c>
      <c r="N245" s="194" t="s">
        <v>42</v>
      </c>
      <c r="O245" s="71"/>
      <c r="P245" s="195">
        <f>O245*H245</f>
        <v>0</v>
      </c>
      <c r="Q245" s="195">
        <v>1.0499999999999999E-5</v>
      </c>
      <c r="R245" s="195">
        <f>Q245*H245</f>
        <v>2.542575E-3</v>
      </c>
      <c r="S245" s="195">
        <v>0</v>
      </c>
      <c r="T245" s="19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220</v>
      </c>
      <c r="AT245" s="197" t="s">
        <v>139</v>
      </c>
      <c r="AU245" s="197" t="s">
        <v>87</v>
      </c>
      <c r="AY245" s="17" t="s">
        <v>138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7" t="s">
        <v>85</v>
      </c>
      <c r="BK245" s="198">
        <f>ROUND(I245*H245,2)</f>
        <v>0</v>
      </c>
      <c r="BL245" s="17" t="s">
        <v>220</v>
      </c>
      <c r="BM245" s="197" t="s">
        <v>1556</v>
      </c>
    </row>
    <row r="246" spans="1:65" s="2" customFormat="1" ht="16.5" customHeight="1">
      <c r="A246" s="34"/>
      <c r="B246" s="35"/>
      <c r="C246" s="217" t="s">
        <v>327</v>
      </c>
      <c r="D246" s="217" t="s">
        <v>215</v>
      </c>
      <c r="E246" s="218" t="s">
        <v>1557</v>
      </c>
      <c r="F246" s="219" t="s">
        <v>1558</v>
      </c>
      <c r="G246" s="220" t="s">
        <v>162</v>
      </c>
      <c r="H246" s="221">
        <v>266.36500000000001</v>
      </c>
      <c r="I246" s="222"/>
      <c r="J246" s="223">
        <f>ROUND(I246*H246,2)</f>
        <v>0</v>
      </c>
      <c r="K246" s="224"/>
      <c r="L246" s="225"/>
      <c r="M246" s="226" t="s">
        <v>1</v>
      </c>
      <c r="N246" s="227" t="s">
        <v>42</v>
      </c>
      <c r="O246" s="71"/>
      <c r="P246" s="195">
        <f>O246*H246</f>
        <v>0</v>
      </c>
      <c r="Q246" s="195">
        <v>4.0000000000000002E-4</v>
      </c>
      <c r="R246" s="195">
        <f>Q246*H246</f>
        <v>0.106546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303</v>
      </c>
      <c r="AT246" s="197" t="s">
        <v>215</v>
      </c>
      <c r="AU246" s="197" t="s">
        <v>87</v>
      </c>
      <c r="AY246" s="17" t="s">
        <v>138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7" t="s">
        <v>85</v>
      </c>
      <c r="BK246" s="198">
        <f>ROUND(I246*H246,2)</f>
        <v>0</v>
      </c>
      <c r="BL246" s="17" t="s">
        <v>220</v>
      </c>
      <c r="BM246" s="197" t="s">
        <v>1559</v>
      </c>
    </row>
    <row r="247" spans="1:65" s="13" customFormat="1" ht="11.25">
      <c r="B247" s="201"/>
      <c r="C247" s="202"/>
      <c r="D247" s="203" t="s">
        <v>152</v>
      </c>
      <c r="E247" s="202"/>
      <c r="F247" s="205" t="s">
        <v>1560</v>
      </c>
      <c r="G247" s="202"/>
      <c r="H247" s="206">
        <v>266.36500000000001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152</v>
      </c>
      <c r="AU247" s="212" t="s">
        <v>87</v>
      </c>
      <c r="AV247" s="13" t="s">
        <v>87</v>
      </c>
      <c r="AW247" s="13" t="s">
        <v>4</v>
      </c>
      <c r="AX247" s="13" t="s">
        <v>85</v>
      </c>
      <c r="AY247" s="212" t="s">
        <v>138</v>
      </c>
    </row>
    <row r="248" spans="1:65" s="2" customFormat="1" ht="21.75" customHeight="1">
      <c r="A248" s="34"/>
      <c r="B248" s="35"/>
      <c r="C248" s="185" t="s">
        <v>333</v>
      </c>
      <c r="D248" s="185" t="s">
        <v>139</v>
      </c>
      <c r="E248" s="186" t="s">
        <v>1561</v>
      </c>
      <c r="F248" s="187" t="s">
        <v>1562</v>
      </c>
      <c r="G248" s="188" t="s">
        <v>884</v>
      </c>
      <c r="H248" s="250"/>
      <c r="I248" s="190"/>
      <c r="J248" s="191">
        <f>ROUND(I248*H248,2)</f>
        <v>0</v>
      </c>
      <c r="K248" s="192"/>
      <c r="L248" s="39"/>
      <c r="M248" s="193" t="s">
        <v>1</v>
      </c>
      <c r="N248" s="194" t="s">
        <v>42</v>
      </c>
      <c r="O248" s="71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220</v>
      </c>
      <c r="AT248" s="197" t="s">
        <v>139</v>
      </c>
      <c r="AU248" s="197" t="s">
        <v>87</v>
      </c>
      <c r="AY248" s="17" t="s">
        <v>138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7" t="s">
        <v>85</v>
      </c>
      <c r="BK248" s="198">
        <f>ROUND(I248*H248,2)</f>
        <v>0</v>
      </c>
      <c r="BL248" s="17" t="s">
        <v>220</v>
      </c>
      <c r="BM248" s="197" t="s">
        <v>1563</v>
      </c>
    </row>
    <row r="249" spans="1:65" s="12" customFormat="1" ht="22.9" customHeight="1">
      <c r="B249" s="171"/>
      <c r="C249" s="172"/>
      <c r="D249" s="173" t="s">
        <v>76</v>
      </c>
      <c r="E249" s="199" t="s">
        <v>1564</v>
      </c>
      <c r="F249" s="199" t="s">
        <v>1565</v>
      </c>
      <c r="G249" s="172"/>
      <c r="H249" s="172"/>
      <c r="I249" s="175"/>
      <c r="J249" s="200">
        <f>BK249</f>
        <v>0</v>
      </c>
      <c r="K249" s="172"/>
      <c r="L249" s="177"/>
      <c r="M249" s="178"/>
      <c r="N249" s="179"/>
      <c r="O249" s="179"/>
      <c r="P249" s="180">
        <f>SUM(P250:P251)</f>
        <v>0</v>
      </c>
      <c r="Q249" s="179"/>
      <c r="R249" s="180">
        <f>SUM(R250:R251)</f>
        <v>7.1279999999999996E-2</v>
      </c>
      <c r="S249" s="179"/>
      <c r="T249" s="181">
        <f>SUM(T250:T251)</f>
        <v>0</v>
      </c>
      <c r="AR249" s="182" t="s">
        <v>87</v>
      </c>
      <c r="AT249" s="183" t="s">
        <v>76</v>
      </c>
      <c r="AU249" s="183" t="s">
        <v>85</v>
      </c>
      <c r="AY249" s="182" t="s">
        <v>138</v>
      </c>
      <c r="BK249" s="184">
        <f>SUM(BK250:BK251)</f>
        <v>0</v>
      </c>
    </row>
    <row r="250" spans="1:65" s="2" customFormat="1" ht="16.5" customHeight="1">
      <c r="A250" s="34"/>
      <c r="B250" s="35"/>
      <c r="C250" s="185" t="s">
        <v>337</v>
      </c>
      <c r="D250" s="185" t="s">
        <v>139</v>
      </c>
      <c r="E250" s="186" t="s">
        <v>1566</v>
      </c>
      <c r="F250" s="187" t="s">
        <v>1567</v>
      </c>
      <c r="G250" s="188" t="s">
        <v>571</v>
      </c>
      <c r="H250" s="189">
        <v>6</v>
      </c>
      <c r="I250" s="190"/>
      <c r="J250" s="191">
        <f>ROUND(I250*H250,2)</f>
        <v>0</v>
      </c>
      <c r="K250" s="192"/>
      <c r="L250" s="39"/>
      <c r="M250" s="193" t="s">
        <v>1</v>
      </c>
      <c r="N250" s="194" t="s">
        <v>42</v>
      </c>
      <c r="O250" s="71"/>
      <c r="P250" s="195">
        <f>O250*H250</f>
        <v>0</v>
      </c>
      <c r="Q250" s="195">
        <v>1.188E-2</v>
      </c>
      <c r="R250" s="195">
        <f>Q250*H250</f>
        <v>7.1279999999999996E-2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220</v>
      </c>
      <c r="AT250" s="197" t="s">
        <v>139</v>
      </c>
      <c r="AU250" s="197" t="s">
        <v>87</v>
      </c>
      <c r="AY250" s="17" t="s">
        <v>138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7" t="s">
        <v>85</v>
      </c>
      <c r="BK250" s="198">
        <f>ROUND(I250*H250,2)</f>
        <v>0</v>
      </c>
      <c r="BL250" s="17" t="s">
        <v>220</v>
      </c>
      <c r="BM250" s="197" t="s">
        <v>1568</v>
      </c>
    </row>
    <row r="251" spans="1:65" s="2" customFormat="1" ht="21.75" customHeight="1">
      <c r="A251" s="34"/>
      <c r="B251" s="35"/>
      <c r="C251" s="185" t="s">
        <v>342</v>
      </c>
      <c r="D251" s="185" t="s">
        <v>139</v>
      </c>
      <c r="E251" s="186" t="s">
        <v>1569</v>
      </c>
      <c r="F251" s="187" t="s">
        <v>1570</v>
      </c>
      <c r="G251" s="188" t="s">
        <v>884</v>
      </c>
      <c r="H251" s="250"/>
      <c r="I251" s="190"/>
      <c r="J251" s="191">
        <f>ROUND(I251*H251,2)</f>
        <v>0</v>
      </c>
      <c r="K251" s="192"/>
      <c r="L251" s="39"/>
      <c r="M251" s="193" t="s">
        <v>1</v>
      </c>
      <c r="N251" s="194" t="s">
        <v>42</v>
      </c>
      <c r="O251" s="71"/>
      <c r="P251" s="195">
        <f>O251*H251</f>
        <v>0</v>
      </c>
      <c r="Q251" s="195">
        <v>0</v>
      </c>
      <c r="R251" s="195">
        <f>Q251*H251</f>
        <v>0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220</v>
      </c>
      <c r="AT251" s="197" t="s">
        <v>139</v>
      </c>
      <c r="AU251" s="197" t="s">
        <v>87</v>
      </c>
      <c r="AY251" s="17" t="s">
        <v>138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85</v>
      </c>
      <c r="BK251" s="198">
        <f>ROUND(I251*H251,2)</f>
        <v>0</v>
      </c>
      <c r="BL251" s="17" t="s">
        <v>220</v>
      </c>
      <c r="BM251" s="197" t="s">
        <v>1571</v>
      </c>
    </row>
    <row r="252" spans="1:65" s="12" customFormat="1" ht="22.9" customHeight="1">
      <c r="B252" s="171"/>
      <c r="C252" s="172"/>
      <c r="D252" s="173" t="s">
        <v>76</v>
      </c>
      <c r="E252" s="199" t="s">
        <v>886</v>
      </c>
      <c r="F252" s="199" t="s">
        <v>887</v>
      </c>
      <c r="G252" s="172"/>
      <c r="H252" s="172"/>
      <c r="I252" s="175"/>
      <c r="J252" s="200">
        <f>BK252</f>
        <v>0</v>
      </c>
      <c r="K252" s="172"/>
      <c r="L252" s="177"/>
      <c r="M252" s="178"/>
      <c r="N252" s="179"/>
      <c r="O252" s="179"/>
      <c r="P252" s="180">
        <f>SUM(P253:P266)</f>
        <v>0</v>
      </c>
      <c r="Q252" s="179"/>
      <c r="R252" s="180">
        <f>SUM(R253:R266)</f>
        <v>0.20249999999999999</v>
      </c>
      <c r="S252" s="179"/>
      <c r="T252" s="181">
        <f>SUM(T253:T266)</f>
        <v>2.5000000000000001E-2</v>
      </c>
      <c r="AR252" s="182" t="s">
        <v>87</v>
      </c>
      <c r="AT252" s="183" t="s">
        <v>76</v>
      </c>
      <c r="AU252" s="183" t="s">
        <v>85</v>
      </c>
      <c r="AY252" s="182" t="s">
        <v>138</v>
      </c>
      <c r="BK252" s="184">
        <f>SUM(BK253:BK266)</f>
        <v>0</v>
      </c>
    </row>
    <row r="253" spans="1:65" s="2" customFormat="1" ht="33" customHeight="1">
      <c r="A253" s="34"/>
      <c r="B253" s="35"/>
      <c r="C253" s="185" t="s">
        <v>347</v>
      </c>
      <c r="D253" s="185" t="s">
        <v>139</v>
      </c>
      <c r="E253" s="186" t="s">
        <v>1572</v>
      </c>
      <c r="F253" s="187" t="s">
        <v>1573</v>
      </c>
      <c r="G253" s="188" t="s">
        <v>157</v>
      </c>
      <c r="H253" s="189">
        <v>500</v>
      </c>
      <c r="I253" s="190"/>
      <c r="J253" s="191">
        <f>ROUND(I253*H253,2)</f>
        <v>0</v>
      </c>
      <c r="K253" s="192"/>
      <c r="L253" s="39"/>
      <c r="M253" s="193" t="s">
        <v>1</v>
      </c>
      <c r="N253" s="194" t="s">
        <v>42</v>
      </c>
      <c r="O253" s="71"/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483</v>
      </c>
      <c r="AT253" s="197" t="s">
        <v>139</v>
      </c>
      <c r="AU253" s="197" t="s">
        <v>87</v>
      </c>
      <c r="AY253" s="17" t="s">
        <v>138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7" t="s">
        <v>85</v>
      </c>
      <c r="BK253" s="198">
        <f>ROUND(I253*H253,2)</f>
        <v>0</v>
      </c>
      <c r="BL253" s="17" t="s">
        <v>483</v>
      </c>
      <c r="BM253" s="197" t="s">
        <v>1574</v>
      </c>
    </row>
    <row r="254" spans="1:65" s="2" customFormat="1" ht="39">
      <c r="A254" s="34"/>
      <c r="B254" s="35"/>
      <c r="C254" s="36"/>
      <c r="D254" s="203" t="s">
        <v>174</v>
      </c>
      <c r="E254" s="36"/>
      <c r="F254" s="213" t="s">
        <v>1575</v>
      </c>
      <c r="G254" s="36"/>
      <c r="H254" s="36"/>
      <c r="I254" s="214"/>
      <c r="J254" s="36"/>
      <c r="K254" s="36"/>
      <c r="L254" s="39"/>
      <c r="M254" s="215"/>
      <c r="N254" s="216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174</v>
      </c>
      <c r="AU254" s="17" t="s">
        <v>87</v>
      </c>
    </row>
    <row r="255" spans="1:65" s="2" customFormat="1" ht="55.5" customHeight="1">
      <c r="A255" s="34"/>
      <c r="B255" s="35"/>
      <c r="C255" s="185" t="s">
        <v>351</v>
      </c>
      <c r="D255" s="185" t="s">
        <v>139</v>
      </c>
      <c r="E255" s="186" t="s">
        <v>1576</v>
      </c>
      <c r="F255" s="187" t="s">
        <v>1577</v>
      </c>
      <c r="G255" s="188" t="s">
        <v>571</v>
      </c>
      <c r="H255" s="189">
        <v>5</v>
      </c>
      <c r="I255" s="190"/>
      <c r="J255" s="191">
        <f>ROUND(I255*H255,2)</f>
        <v>0</v>
      </c>
      <c r="K255" s="192"/>
      <c r="L255" s="39"/>
      <c r="M255" s="193" t="s">
        <v>1</v>
      </c>
      <c r="N255" s="194" t="s">
        <v>42</v>
      </c>
      <c r="O255" s="71"/>
      <c r="P255" s="195">
        <f>O255*H255</f>
        <v>0</v>
      </c>
      <c r="Q255" s="195">
        <v>0</v>
      </c>
      <c r="R255" s="195">
        <f>Q255*H255</f>
        <v>0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220</v>
      </c>
      <c r="AT255" s="197" t="s">
        <v>139</v>
      </c>
      <c r="AU255" s="197" t="s">
        <v>87</v>
      </c>
      <c r="AY255" s="17" t="s">
        <v>138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7" t="s">
        <v>85</v>
      </c>
      <c r="BK255" s="198">
        <f>ROUND(I255*H255,2)</f>
        <v>0</v>
      </c>
      <c r="BL255" s="17" t="s">
        <v>220</v>
      </c>
      <c r="BM255" s="197" t="s">
        <v>1578</v>
      </c>
    </row>
    <row r="256" spans="1:65" s="2" customFormat="1" ht="21.75" customHeight="1">
      <c r="A256" s="34"/>
      <c r="B256" s="35"/>
      <c r="C256" s="185" t="s">
        <v>357</v>
      </c>
      <c r="D256" s="185" t="s">
        <v>139</v>
      </c>
      <c r="E256" s="186" t="s">
        <v>1579</v>
      </c>
      <c r="F256" s="187" t="s">
        <v>1580</v>
      </c>
      <c r="G256" s="188" t="s">
        <v>262</v>
      </c>
      <c r="H256" s="189">
        <v>25</v>
      </c>
      <c r="I256" s="190"/>
      <c r="J256" s="191">
        <f>ROUND(I256*H256,2)</f>
        <v>0</v>
      </c>
      <c r="K256" s="192"/>
      <c r="L256" s="39"/>
      <c r="M256" s="193" t="s">
        <v>1</v>
      </c>
      <c r="N256" s="194" t="s">
        <v>42</v>
      </c>
      <c r="O256" s="71"/>
      <c r="P256" s="195">
        <f>O256*H256</f>
        <v>0</v>
      </c>
      <c r="Q256" s="195">
        <v>0</v>
      </c>
      <c r="R256" s="195">
        <f>Q256*H256</f>
        <v>0</v>
      </c>
      <c r="S256" s="195">
        <v>1E-3</v>
      </c>
      <c r="T256" s="196">
        <f>S256*H256</f>
        <v>2.5000000000000001E-2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220</v>
      </c>
      <c r="AT256" s="197" t="s">
        <v>139</v>
      </c>
      <c r="AU256" s="197" t="s">
        <v>87</v>
      </c>
      <c r="AY256" s="17" t="s">
        <v>138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7" t="s">
        <v>85</v>
      </c>
      <c r="BK256" s="198">
        <f>ROUND(I256*H256,2)</f>
        <v>0</v>
      </c>
      <c r="BL256" s="17" t="s">
        <v>220</v>
      </c>
      <c r="BM256" s="197" t="s">
        <v>1581</v>
      </c>
    </row>
    <row r="257" spans="1:65" s="13" customFormat="1" ht="11.25">
      <c r="B257" s="201"/>
      <c r="C257" s="202"/>
      <c r="D257" s="203" t="s">
        <v>152</v>
      </c>
      <c r="E257" s="204" t="s">
        <v>1</v>
      </c>
      <c r="F257" s="205" t="s">
        <v>1582</v>
      </c>
      <c r="G257" s="202"/>
      <c r="H257" s="206">
        <v>5</v>
      </c>
      <c r="I257" s="207"/>
      <c r="J257" s="202"/>
      <c r="K257" s="202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152</v>
      </c>
      <c r="AU257" s="212" t="s">
        <v>87</v>
      </c>
      <c r="AV257" s="13" t="s">
        <v>87</v>
      </c>
      <c r="AW257" s="13" t="s">
        <v>34</v>
      </c>
      <c r="AX257" s="13" t="s">
        <v>77</v>
      </c>
      <c r="AY257" s="212" t="s">
        <v>138</v>
      </c>
    </row>
    <row r="258" spans="1:65" s="13" customFormat="1" ht="11.25">
      <c r="B258" s="201"/>
      <c r="C258" s="202"/>
      <c r="D258" s="203" t="s">
        <v>152</v>
      </c>
      <c r="E258" s="204" t="s">
        <v>1</v>
      </c>
      <c r="F258" s="205" t="s">
        <v>1583</v>
      </c>
      <c r="G258" s="202"/>
      <c r="H258" s="206">
        <v>4</v>
      </c>
      <c r="I258" s="207"/>
      <c r="J258" s="202"/>
      <c r="K258" s="202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152</v>
      </c>
      <c r="AU258" s="212" t="s">
        <v>87</v>
      </c>
      <c r="AV258" s="13" t="s">
        <v>87</v>
      </c>
      <c r="AW258" s="13" t="s">
        <v>34</v>
      </c>
      <c r="AX258" s="13" t="s">
        <v>77</v>
      </c>
      <c r="AY258" s="212" t="s">
        <v>138</v>
      </c>
    </row>
    <row r="259" spans="1:65" s="13" customFormat="1" ht="11.25">
      <c r="B259" s="201"/>
      <c r="C259" s="202"/>
      <c r="D259" s="203" t="s">
        <v>152</v>
      </c>
      <c r="E259" s="204" t="s">
        <v>1</v>
      </c>
      <c r="F259" s="205" t="s">
        <v>1584</v>
      </c>
      <c r="G259" s="202"/>
      <c r="H259" s="206">
        <v>3</v>
      </c>
      <c r="I259" s="207"/>
      <c r="J259" s="202"/>
      <c r="K259" s="202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152</v>
      </c>
      <c r="AU259" s="212" t="s">
        <v>87</v>
      </c>
      <c r="AV259" s="13" t="s">
        <v>87</v>
      </c>
      <c r="AW259" s="13" t="s">
        <v>34</v>
      </c>
      <c r="AX259" s="13" t="s">
        <v>77</v>
      </c>
      <c r="AY259" s="212" t="s">
        <v>138</v>
      </c>
    </row>
    <row r="260" spans="1:65" s="13" customFormat="1" ht="11.25">
      <c r="B260" s="201"/>
      <c r="C260" s="202"/>
      <c r="D260" s="203" t="s">
        <v>152</v>
      </c>
      <c r="E260" s="204" t="s">
        <v>1</v>
      </c>
      <c r="F260" s="205" t="s">
        <v>1585</v>
      </c>
      <c r="G260" s="202"/>
      <c r="H260" s="206">
        <v>2</v>
      </c>
      <c r="I260" s="207"/>
      <c r="J260" s="202"/>
      <c r="K260" s="202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152</v>
      </c>
      <c r="AU260" s="212" t="s">
        <v>87</v>
      </c>
      <c r="AV260" s="13" t="s">
        <v>87</v>
      </c>
      <c r="AW260" s="13" t="s">
        <v>34</v>
      </c>
      <c r="AX260" s="13" t="s">
        <v>77</v>
      </c>
      <c r="AY260" s="212" t="s">
        <v>138</v>
      </c>
    </row>
    <row r="261" spans="1:65" s="13" customFormat="1" ht="11.25">
      <c r="B261" s="201"/>
      <c r="C261" s="202"/>
      <c r="D261" s="203" t="s">
        <v>152</v>
      </c>
      <c r="E261" s="204" t="s">
        <v>1</v>
      </c>
      <c r="F261" s="205" t="s">
        <v>1586</v>
      </c>
      <c r="G261" s="202"/>
      <c r="H261" s="206">
        <v>5</v>
      </c>
      <c r="I261" s="207"/>
      <c r="J261" s="202"/>
      <c r="K261" s="202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152</v>
      </c>
      <c r="AU261" s="212" t="s">
        <v>87</v>
      </c>
      <c r="AV261" s="13" t="s">
        <v>87</v>
      </c>
      <c r="AW261" s="13" t="s">
        <v>34</v>
      </c>
      <c r="AX261" s="13" t="s">
        <v>77</v>
      </c>
      <c r="AY261" s="212" t="s">
        <v>138</v>
      </c>
    </row>
    <row r="262" spans="1:65" s="13" customFormat="1" ht="11.25">
      <c r="B262" s="201"/>
      <c r="C262" s="202"/>
      <c r="D262" s="203" t="s">
        <v>152</v>
      </c>
      <c r="E262" s="204" t="s">
        <v>1</v>
      </c>
      <c r="F262" s="205" t="s">
        <v>1587</v>
      </c>
      <c r="G262" s="202"/>
      <c r="H262" s="206">
        <v>6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152</v>
      </c>
      <c r="AU262" s="212" t="s">
        <v>87</v>
      </c>
      <c r="AV262" s="13" t="s">
        <v>87</v>
      </c>
      <c r="AW262" s="13" t="s">
        <v>34</v>
      </c>
      <c r="AX262" s="13" t="s">
        <v>77</v>
      </c>
      <c r="AY262" s="212" t="s">
        <v>138</v>
      </c>
    </row>
    <row r="263" spans="1:65" s="14" customFormat="1" ht="11.25">
      <c r="B263" s="228"/>
      <c r="C263" s="229"/>
      <c r="D263" s="203" t="s">
        <v>152</v>
      </c>
      <c r="E263" s="230" t="s">
        <v>1</v>
      </c>
      <c r="F263" s="231" t="s">
        <v>232</v>
      </c>
      <c r="G263" s="229"/>
      <c r="H263" s="232">
        <v>25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152</v>
      </c>
      <c r="AU263" s="238" t="s">
        <v>87</v>
      </c>
      <c r="AV263" s="14" t="s">
        <v>143</v>
      </c>
      <c r="AW263" s="14" t="s">
        <v>34</v>
      </c>
      <c r="AX263" s="14" t="s">
        <v>85</v>
      </c>
      <c r="AY263" s="238" t="s">
        <v>138</v>
      </c>
    </row>
    <row r="264" spans="1:65" s="2" customFormat="1" ht="16.5" customHeight="1">
      <c r="A264" s="34"/>
      <c r="B264" s="35"/>
      <c r="C264" s="185" t="s">
        <v>362</v>
      </c>
      <c r="D264" s="185" t="s">
        <v>139</v>
      </c>
      <c r="E264" s="186" t="s">
        <v>1588</v>
      </c>
      <c r="F264" s="187" t="s">
        <v>1589</v>
      </c>
      <c r="G264" s="188" t="s">
        <v>262</v>
      </c>
      <c r="H264" s="189">
        <v>25</v>
      </c>
      <c r="I264" s="190"/>
      <c r="J264" s="191">
        <f>ROUND(I264*H264,2)</f>
        <v>0</v>
      </c>
      <c r="K264" s="192"/>
      <c r="L264" s="39"/>
      <c r="M264" s="193" t="s">
        <v>1</v>
      </c>
      <c r="N264" s="194" t="s">
        <v>42</v>
      </c>
      <c r="O264" s="71"/>
      <c r="P264" s="195">
        <f>O264*H264</f>
        <v>0</v>
      </c>
      <c r="Q264" s="195">
        <v>0</v>
      </c>
      <c r="R264" s="195">
        <f>Q264*H264</f>
        <v>0</v>
      </c>
      <c r="S264" s="195">
        <v>0</v>
      </c>
      <c r="T264" s="19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220</v>
      </c>
      <c r="AT264" s="197" t="s">
        <v>139</v>
      </c>
      <c r="AU264" s="197" t="s">
        <v>87</v>
      </c>
      <c r="AY264" s="17" t="s">
        <v>138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7" t="s">
        <v>85</v>
      </c>
      <c r="BK264" s="198">
        <f>ROUND(I264*H264,2)</f>
        <v>0</v>
      </c>
      <c r="BL264" s="17" t="s">
        <v>220</v>
      </c>
      <c r="BM264" s="197" t="s">
        <v>1590</v>
      </c>
    </row>
    <row r="265" spans="1:65" s="2" customFormat="1" ht="33" customHeight="1">
      <c r="A265" s="34"/>
      <c r="B265" s="35"/>
      <c r="C265" s="217" t="s">
        <v>366</v>
      </c>
      <c r="D265" s="217" t="s">
        <v>215</v>
      </c>
      <c r="E265" s="218" t="s">
        <v>1591</v>
      </c>
      <c r="F265" s="219" t="s">
        <v>1592</v>
      </c>
      <c r="G265" s="220" t="s">
        <v>262</v>
      </c>
      <c r="H265" s="221">
        <v>25</v>
      </c>
      <c r="I265" s="222"/>
      <c r="J265" s="223">
        <f>ROUND(I265*H265,2)</f>
        <v>0</v>
      </c>
      <c r="K265" s="224"/>
      <c r="L265" s="225"/>
      <c r="M265" s="226" t="s">
        <v>1</v>
      </c>
      <c r="N265" s="227" t="s">
        <v>42</v>
      </c>
      <c r="O265" s="71"/>
      <c r="P265" s="195">
        <f>O265*H265</f>
        <v>0</v>
      </c>
      <c r="Q265" s="195">
        <v>8.0999999999999996E-3</v>
      </c>
      <c r="R265" s="195">
        <f>Q265*H265</f>
        <v>0.20249999999999999</v>
      </c>
      <c r="S265" s="195">
        <v>0</v>
      </c>
      <c r="T265" s="196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303</v>
      </c>
      <c r="AT265" s="197" t="s">
        <v>215</v>
      </c>
      <c r="AU265" s="197" t="s">
        <v>87</v>
      </c>
      <c r="AY265" s="17" t="s">
        <v>138</v>
      </c>
      <c r="BE265" s="198">
        <f>IF(N265="základní",J265,0)</f>
        <v>0</v>
      </c>
      <c r="BF265" s="198">
        <f>IF(N265="snížená",J265,0)</f>
        <v>0</v>
      </c>
      <c r="BG265" s="198">
        <f>IF(N265="zákl. přenesená",J265,0)</f>
        <v>0</v>
      </c>
      <c r="BH265" s="198">
        <f>IF(N265="sníž. přenesená",J265,0)</f>
        <v>0</v>
      </c>
      <c r="BI265" s="198">
        <f>IF(N265="nulová",J265,0)</f>
        <v>0</v>
      </c>
      <c r="BJ265" s="17" t="s">
        <v>85</v>
      </c>
      <c r="BK265" s="198">
        <f>ROUND(I265*H265,2)</f>
        <v>0</v>
      </c>
      <c r="BL265" s="17" t="s">
        <v>220</v>
      </c>
      <c r="BM265" s="197" t="s">
        <v>1593</v>
      </c>
    </row>
    <row r="266" spans="1:65" s="2" customFormat="1" ht="21.75" customHeight="1">
      <c r="A266" s="34"/>
      <c r="B266" s="35"/>
      <c r="C266" s="185" t="s">
        <v>370</v>
      </c>
      <c r="D266" s="185" t="s">
        <v>139</v>
      </c>
      <c r="E266" s="186" t="s">
        <v>902</v>
      </c>
      <c r="F266" s="187" t="s">
        <v>903</v>
      </c>
      <c r="G266" s="188" t="s">
        <v>884</v>
      </c>
      <c r="H266" s="250"/>
      <c r="I266" s="190"/>
      <c r="J266" s="191">
        <f>ROUND(I266*H266,2)</f>
        <v>0</v>
      </c>
      <c r="K266" s="192"/>
      <c r="L266" s="39"/>
      <c r="M266" s="193" t="s">
        <v>1</v>
      </c>
      <c r="N266" s="194" t="s">
        <v>42</v>
      </c>
      <c r="O266" s="71"/>
      <c r="P266" s="195">
        <f>O266*H266</f>
        <v>0</v>
      </c>
      <c r="Q266" s="195">
        <v>0</v>
      </c>
      <c r="R266" s="195">
        <f>Q266*H266</f>
        <v>0</v>
      </c>
      <c r="S266" s="195">
        <v>0</v>
      </c>
      <c r="T266" s="196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7" t="s">
        <v>220</v>
      </c>
      <c r="AT266" s="197" t="s">
        <v>139</v>
      </c>
      <c r="AU266" s="197" t="s">
        <v>87</v>
      </c>
      <c r="AY266" s="17" t="s">
        <v>138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7" t="s">
        <v>85</v>
      </c>
      <c r="BK266" s="198">
        <f>ROUND(I266*H266,2)</f>
        <v>0</v>
      </c>
      <c r="BL266" s="17" t="s">
        <v>220</v>
      </c>
      <c r="BM266" s="197" t="s">
        <v>1594</v>
      </c>
    </row>
    <row r="267" spans="1:65" s="12" customFormat="1" ht="22.9" customHeight="1">
      <c r="B267" s="171"/>
      <c r="C267" s="172"/>
      <c r="D267" s="173" t="s">
        <v>76</v>
      </c>
      <c r="E267" s="199" t="s">
        <v>1595</v>
      </c>
      <c r="F267" s="199" t="s">
        <v>1596</v>
      </c>
      <c r="G267" s="172"/>
      <c r="H267" s="172"/>
      <c r="I267" s="175"/>
      <c r="J267" s="200">
        <f>BK267</f>
        <v>0</v>
      </c>
      <c r="K267" s="172"/>
      <c r="L267" s="177"/>
      <c r="M267" s="178"/>
      <c r="N267" s="179"/>
      <c r="O267" s="179"/>
      <c r="P267" s="180">
        <f>SUM(P268:P293)</f>
        <v>0</v>
      </c>
      <c r="Q267" s="179"/>
      <c r="R267" s="180">
        <f>SUM(R268:R293)</f>
        <v>0.49224000000000001</v>
      </c>
      <c r="S267" s="179"/>
      <c r="T267" s="181">
        <f>SUM(T268:T293)</f>
        <v>5.8650000000000001E-2</v>
      </c>
      <c r="AR267" s="182" t="s">
        <v>87</v>
      </c>
      <c r="AT267" s="183" t="s">
        <v>76</v>
      </c>
      <c r="AU267" s="183" t="s">
        <v>85</v>
      </c>
      <c r="AY267" s="182" t="s">
        <v>138</v>
      </c>
      <c r="BK267" s="184">
        <f>SUM(BK268:BK293)</f>
        <v>0</v>
      </c>
    </row>
    <row r="268" spans="1:65" s="2" customFormat="1" ht="21.75" customHeight="1">
      <c r="A268" s="34"/>
      <c r="B268" s="35"/>
      <c r="C268" s="185" t="s">
        <v>374</v>
      </c>
      <c r="D268" s="185" t="s">
        <v>139</v>
      </c>
      <c r="E268" s="186" t="s">
        <v>1597</v>
      </c>
      <c r="F268" s="187" t="s">
        <v>1598</v>
      </c>
      <c r="G268" s="188" t="s">
        <v>262</v>
      </c>
      <c r="H268" s="189">
        <v>14</v>
      </c>
      <c r="I268" s="190"/>
      <c r="J268" s="191">
        <f>ROUND(I268*H268,2)</f>
        <v>0</v>
      </c>
      <c r="K268" s="192"/>
      <c r="L268" s="39"/>
      <c r="M268" s="193" t="s">
        <v>1</v>
      </c>
      <c r="N268" s="194" t="s">
        <v>42</v>
      </c>
      <c r="O268" s="71"/>
      <c r="P268" s="195">
        <f>O268*H268</f>
        <v>0</v>
      </c>
      <c r="Q268" s="195">
        <v>0</v>
      </c>
      <c r="R268" s="195">
        <f>Q268*H268</f>
        <v>0</v>
      </c>
      <c r="S268" s="195">
        <v>0</v>
      </c>
      <c r="T268" s="19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220</v>
      </c>
      <c r="AT268" s="197" t="s">
        <v>139</v>
      </c>
      <c r="AU268" s="197" t="s">
        <v>87</v>
      </c>
      <c r="AY268" s="17" t="s">
        <v>138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7" t="s">
        <v>85</v>
      </c>
      <c r="BK268" s="198">
        <f>ROUND(I268*H268,2)</f>
        <v>0</v>
      </c>
      <c r="BL268" s="17" t="s">
        <v>220</v>
      </c>
      <c r="BM268" s="197" t="s">
        <v>1599</v>
      </c>
    </row>
    <row r="269" spans="1:65" s="13" customFormat="1" ht="11.25">
      <c r="B269" s="201"/>
      <c r="C269" s="202"/>
      <c r="D269" s="203" t="s">
        <v>152</v>
      </c>
      <c r="E269" s="204" t="s">
        <v>1</v>
      </c>
      <c r="F269" s="205" t="s">
        <v>1600</v>
      </c>
      <c r="G269" s="202"/>
      <c r="H269" s="206">
        <v>2</v>
      </c>
      <c r="I269" s="207"/>
      <c r="J269" s="202"/>
      <c r="K269" s="202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152</v>
      </c>
      <c r="AU269" s="212" t="s">
        <v>87</v>
      </c>
      <c r="AV269" s="13" t="s">
        <v>87</v>
      </c>
      <c r="AW269" s="13" t="s">
        <v>34</v>
      </c>
      <c r="AX269" s="13" t="s">
        <v>77</v>
      </c>
      <c r="AY269" s="212" t="s">
        <v>138</v>
      </c>
    </row>
    <row r="270" spans="1:65" s="13" customFormat="1" ht="11.25">
      <c r="B270" s="201"/>
      <c r="C270" s="202"/>
      <c r="D270" s="203" t="s">
        <v>152</v>
      </c>
      <c r="E270" s="204" t="s">
        <v>1</v>
      </c>
      <c r="F270" s="205" t="s">
        <v>1601</v>
      </c>
      <c r="G270" s="202"/>
      <c r="H270" s="206">
        <v>2</v>
      </c>
      <c r="I270" s="207"/>
      <c r="J270" s="202"/>
      <c r="K270" s="202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152</v>
      </c>
      <c r="AU270" s="212" t="s">
        <v>87</v>
      </c>
      <c r="AV270" s="13" t="s">
        <v>87</v>
      </c>
      <c r="AW270" s="13" t="s">
        <v>34</v>
      </c>
      <c r="AX270" s="13" t="s">
        <v>77</v>
      </c>
      <c r="AY270" s="212" t="s">
        <v>138</v>
      </c>
    </row>
    <row r="271" spans="1:65" s="13" customFormat="1" ht="11.25">
      <c r="B271" s="201"/>
      <c r="C271" s="202"/>
      <c r="D271" s="203" t="s">
        <v>152</v>
      </c>
      <c r="E271" s="204" t="s">
        <v>1</v>
      </c>
      <c r="F271" s="205" t="s">
        <v>1602</v>
      </c>
      <c r="G271" s="202"/>
      <c r="H271" s="206">
        <v>10</v>
      </c>
      <c r="I271" s="207"/>
      <c r="J271" s="202"/>
      <c r="K271" s="202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152</v>
      </c>
      <c r="AU271" s="212" t="s">
        <v>87</v>
      </c>
      <c r="AV271" s="13" t="s">
        <v>87</v>
      </c>
      <c r="AW271" s="13" t="s">
        <v>34</v>
      </c>
      <c r="AX271" s="13" t="s">
        <v>77</v>
      </c>
      <c r="AY271" s="212" t="s">
        <v>138</v>
      </c>
    </row>
    <row r="272" spans="1:65" s="14" customFormat="1" ht="11.25">
      <c r="B272" s="228"/>
      <c r="C272" s="229"/>
      <c r="D272" s="203" t="s">
        <v>152</v>
      </c>
      <c r="E272" s="230" t="s">
        <v>1</v>
      </c>
      <c r="F272" s="231" t="s">
        <v>232</v>
      </c>
      <c r="G272" s="229"/>
      <c r="H272" s="232">
        <v>14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152</v>
      </c>
      <c r="AU272" s="238" t="s">
        <v>87</v>
      </c>
      <c r="AV272" s="14" t="s">
        <v>143</v>
      </c>
      <c r="AW272" s="14" t="s">
        <v>34</v>
      </c>
      <c r="AX272" s="14" t="s">
        <v>85</v>
      </c>
      <c r="AY272" s="238" t="s">
        <v>138</v>
      </c>
    </row>
    <row r="273" spans="1:65" s="2" customFormat="1" ht="33" customHeight="1">
      <c r="A273" s="34"/>
      <c r="B273" s="35"/>
      <c r="C273" s="217" t="s">
        <v>395</v>
      </c>
      <c r="D273" s="217" t="s">
        <v>215</v>
      </c>
      <c r="E273" s="218" t="s">
        <v>1603</v>
      </c>
      <c r="F273" s="219" t="s">
        <v>1604</v>
      </c>
      <c r="G273" s="220" t="s">
        <v>262</v>
      </c>
      <c r="H273" s="221">
        <v>14</v>
      </c>
      <c r="I273" s="222"/>
      <c r="J273" s="223">
        <f>ROUND(I273*H273,2)</f>
        <v>0</v>
      </c>
      <c r="K273" s="224"/>
      <c r="L273" s="225"/>
      <c r="M273" s="226" t="s">
        <v>1</v>
      </c>
      <c r="N273" s="227" t="s">
        <v>42</v>
      </c>
      <c r="O273" s="71"/>
      <c r="P273" s="195">
        <f>O273*H273</f>
        <v>0</v>
      </c>
      <c r="Q273" s="195">
        <v>1.95E-2</v>
      </c>
      <c r="R273" s="195">
        <f>Q273*H273</f>
        <v>0.27300000000000002</v>
      </c>
      <c r="S273" s="195">
        <v>0</v>
      </c>
      <c r="T273" s="19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303</v>
      </c>
      <c r="AT273" s="197" t="s">
        <v>215</v>
      </c>
      <c r="AU273" s="197" t="s">
        <v>87</v>
      </c>
      <c r="AY273" s="17" t="s">
        <v>138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7" t="s">
        <v>85</v>
      </c>
      <c r="BK273" s="198">
        <f>ROUND(I273*H273,2)</f>
        <v>0</v>
      </c>
      <c r="BL273" s="17" t="s">
        <v>220</v>
      </c>
      <c r="BM273" s="197" t="s">
        <v>1605</v>
      </c>
    </row>
    <row r="274" spans="1:65" s="2" customFormat="1" ht="21.75" customHeight="1">
      <c r="A274" s="34"/>
      <c r="B274" s="35"/>
      <c r="C274" s="185" t="s">
        <v>400</v>
      </c>
      <c r="D274" s="185" t="s">
        <v>139</v>
      </c>
      <c r="E274" s="186" t="s">
        <v>1606</v>
      </c>
      <c r="F274" s="187" t="s">
        <v>1607</v>
      </c>
      <c r="G274" s="188" t="s">
        <v>262</v>
      </c>
      <c r="H274" s="189">
        <v>3</v>
      </c>
      <c r="I274" s="190"/>
      <c r="J274" s="191">
        <f>ROUND(I274*H274,2)</f>
        <v>0</v>
      </c>
      <c r="K274" s="192"/>
      <c r="L274" s="39"/>
      <c r="M274" s="193" t="s">
        <v>1</v>
      </c>
      <c r="N274" s="194" t="s">
        <v>42</v>
      </c>
      <c r="O274" s="71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143</v>
      </c>
      <c r="AT274" s="197" t="s">
        <v>139</v>
      </c>
      <c r="AU274" s="197" t="s">
        <v>87</v>
      </c>
      <c r="AY274" s="17" t="s">
        <v>138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7" t="s">
        <v>85</v>
      </c>
      <c r="BK274" s="198">
        <f>ROUND(I274*H274,2)</f>
        <v>0</v>
      </c>
      <c r="BL274" s="17" t="s">
        <v>143</v>
      </c>
      <c r="BM274" s="197" t="s">
        <v>1608</v>
      </c>
    </row>
    <row r="275" spans="1:65" s="13" customFormat="1" ht="11.25">
      <c r="B275" s="201"/>
      <c r="C275" s="202"/>
      <c r="D275" s="203" t="s">
        <v>152</v>
      </c>
      <c r="E275" s="204" t="s">
        <v>1</v>
      </c>
      <c r="F275" s="205" t="s">
        <v>1601</v>
      </c>
      <c r="G275" s="202"/>
      <c r="H275" s="206">
        <v>2</v>
      </c>
      <c r="I275" s="207"/>
      <c r="J275" s="202"/>
      <c r="K275" s="202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152</v>
      </c>
      <c r="AU275" s="212" t="s">
        <v>87</v>
      </c>
      <c r="AV275" s="13" t="s">
        <v>87</v>
      </c>
      <c r="AW275" s="13" t="s">
        <v>34</v>
      </c>
      <c r="AX275" s="13" t="s">
        <v>77</v>
      </c>
      <c r="AY275" s="212" t="s">
        <v>138</v>
      </c>
    </row>
    <row r="276" spans="1:65" s="13" customFormat="1" ht="11.25">
      <c r="B276" s="201"/>
      <c r="C276" s="202"/>
      <c r="D276" s="203" t="s">
        <v>152</v>
      </c>
      <c r="E276" s="204" t="s">
        <v>1</v>
      </c>
      <c r="F276" s="205" t="s">
        <v>1609</v>
      </c>
      <c r="G276" s="202"/>
      <c r="H276" s="206">
        <v>1</v>
      </c>
      <c r="I276" s="207"/>
      <c r="J276" s="202"/>
      <c r="K276" s="202"/>
      <c r="L276" s="208"/>
      <c r="M276" s="209"/>
      <c r="N276" s="210"/>
      <c r="O276" s="210"/>
      <c r="P276" s="210"/>
      <c r="Q276" s="210"/>
      <c r="R276" s="210"/>
      <c r="S276" s="210"/>
      <c r="T276" s="211"/>
      <c r="AT276" s="212" t="s">
        <v>152</v>
      </c>
      <c r="AU276" s="212" t="s">
        <v>87</v>
      </c>
      <c r="AV276" s="13" t="s">
        <v>87</v>
      </c>
      <c r="AW276" s="13" t="s">
        <v>34</v>
      </c>
      <c r="AX276" s="13" t="s">
        <v>77</v>
      </c>
      <c r="AY276" s="212" t="s">
        <v>138</v>
      </c>
    </row>
    <row r="277" spans="1:65" s="14" customFormat="1" ht="11.25">
      <c r="B277" s="228"/>
      <c r="C277" s="229"/>
      <c r="D277" s="203" t="s">
        <v>152</v>
      </c>
      <c r="E277" s="230" t="s">
        <v>1</v>
      </c>
      <c r="F277" s="231" t="s">
        <v>232</v>
      </c>
      <c r="G277" s="229"/>
      <c r="H277" s="232">
        <v>3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152</v>
      </c>
      <c r="AU277" s="238" t="s">
        <v>87</v>
      </c>
      <c r="AV277" s="14" t="s">
        <v>143</v>
      </c>
      <c r="AW277" s="14" t="s">
        <v>34</v>
      </c>
      <c r="AX277" s="14" t="s">
        <v>85</v>
      </c>
      <c r="AY277" s="238" t="s">
        <v>138</v>
      </c>
    </row>
    <row r="278" spans="1:65" s="2" customFormat="1" ht="33" customHeight="1">
      <c r="A278" s="34"/>
      <c r="B278" s="35"/>
      <c r="C278" s="217" t="s">
        <v>404</v>
      </c>
      <c r="D278" s="217" t="s">
        <v>215</v>
      </c>
      <c r="E278" s="218" t="s">
        <v>1610</v>
      </c>
      <c r="F278" s="219" t="s">
        <v>1611</v>
      </c>
      <c r="G278" s="220" t="s">
        <v>262</v>
      </c>
      <c r="H278" s="221">
        <v>3</v>
      </c>
      <c r="I278" s="222"/>
      <c r="J278" s="223">
        <f t="shared" ref="J278:J286" si="0">ROUND(I278*H278,2)</f>
        <v>0</v>
      </c>
      <c r="K278" s="224"/>
      <c r="L278" s="225"/>
      <c r="M278" s="226" t="s">
        <v>1</v>
      </c>
      <c r="N278" s="227" t="s">
        <v>42</v>
      </c>
      <c r="O278" s="71"/>
      <c r="P278" s="195">
        <f t="shared" ref="P278:P286" si="1">O278*H278</f>
        <v>0</v>
      </c>
      <c r="Q278" s="195">
        <v>3.2000000000000001E-2</v>
      </c>
      <c r="R278" s="195">
        <f t="shared" ref="R278:R286" si="2">Q278*H278</f>
        <v>9.6000000000000002E-2</v>
      </c>
      <c r="S278" s="195">
        <v>0</v>
      </c>
      <c r="T278" s="196">
        <f t="shared" ref="T278:T286" si="3"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182</v>
      </c>
      <c r="AT278" s="197" t="s">
        <v>215</v>
      </c>
      <c r="AU278" s="197" t="s">
        <v>87</v>
      </c>
      <c r="AY278" s="17" t="s">
        <v>138</v>
      </c>
      <c r="BE278" s="198">
        <f t="shared" ref="BE278:BE286" si="4">IF(N278="základní",J278,0)</f>
        <v>0</v>
      </c>
      <c r="BF278" s="198">
        <f t="shared" ref="BF278:BF286" si="5">IF(N278="snížená",J278,0)</f>
        <v>0</v>
      </c>
      <c r="BG278" s="198">
        <f t="shared" ref="BG278:BG286" si="6">IF(N278="zákl. přenesená",J278,0)</f>
        <v>0</v>
      </c>
      <c r="BH278" s="198">
        <f t="shared" ref="BH278:BH286" si="7">IF(N278="sníž. přenesená",J278,0)</f>
        <v>0</v>
      </c>
      <c r="BI278" s="198">
        <f t="shared" ref="BI278:BI286" si="8">IF(N278="nulová",J278,0)</f>
        <v>0</v>
      </c>
      <c r="BJ278" s="17" t="s">
        <v>85</v>
      </c>
      <c r="BK278" s="198">
        <f t="shared" ref="BK278:BK286" si="9">ROUND(I278*H278,2)</f>
        <v>0</v>
      </c>
      <c r="BL278" s="17" t="s">
        <v>143</v>
      </c>
      <c r="BM278" s="197" t="s">
        <v>1612</v>
      </c>
    </row>
    <row r="279" spans="1:65" s="2" customFormat="1" ht="16.5" customHeight="1">
      <c r="A279" s="34"/>
      <c r="B279" s="35"/>
      <c r="C279" s="185" t="s">
        <v>409</v>
      </c>
      <c r="D279" s="185" t="s">
        <v>139</v>
      </c>
      <c r="E279" s="186" t="s">
        <v>1613</v>
      </c>
      <c r="F279" s="187" t="s">
        <v>1614</v>
      </c>
      <c r="G279" s="188" t="s">
        <v>262</v>
      </c>
      <c r="H279" s="189">
        <v>17</v>
      </c>
      <c r="I279" s="190"/>
      <c r="J279" s="191">
        <f t="shared" si="0"/>
        <v>0</v>
      </c>
      <c r="K279" s="192"/>
      <c r="L279" s="39"/>
      <c r="M279" s="193" t="s">
        <v>1</v>
      </c>
      <c r="N279" s="194" t="s">
        <v>42</v>
      </c>
      <c r="O279" s="71"/>
      <c r="P279" s="195">
        <f t="shared" si="1"/>
        <v>0</v>
      </c>
      <c r="Q279" s="195">
        <v>0</v>
      </c>
      <c r="R279" s="195">
        <f t="shared" si="2"/>
        <v>0</v>
      </c>
      <c r="S279" s="195">
        <v>0</v>
      </c>
      <c r="T279" s="196">
        <f t="shared" si="3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220</v>
      </c>
      <c r="AT279" s="197" t="s">
        <v>139</v>
      </c>
      <c r="AU279" s="197" t="s">
        <v>87</v>
      </c>
      <c r="AY279" s="17" t="s">
        <v>138</v>
      </c>
      <c r="BE279" s="198">
        <f t="shared" si="4"/>
        <v>0</v>
      </c>
      <c r="BF279" s="198">
        <f t="shared" si="5"/>
        <v>0</v>
      </c>
      <c r="BG279" s="198">
        <f t="shared" si="6"/>
        <v>0</v>
      </c>
      <c r="BH279" s="198">
        <f t="shared" si="7"/>
        <v>0</v>
      </c>
      <c r="BI279" s="198">
        <f t="shared" si="8"/>
        <v>0</v>
      </c>
      <c r="BJ279" s="17" t="s">
        <v>85</v>
      </c>
      <c r="BK279" s="198">
        <f t="shared" si="9"/>
        <v>0</v>
      </c>
      <c r="BL279" s="17" t="s">
        <v>220</v>
      </c>
      <c r="BM279" s="197" t="s">
        <v>1615</v>
      </c>
    </row>
    <row r="280" spans="1:65" s="2" customFormat="1" ht="21.75" customHeight="1">
      <c r="A280" s="34"/>
      <c r="B280" s="35"/>
      <c r="C280" s="217" t="s">
        <v>413</v>
      </c>
      <c r="D280" s="217" t="s">
        <v>215</v>
      </c>
      <c r="E280" s="218" t="s">
        <v>1616</v>
      </c>
      <c r="F280" s="219" t="s">
        <v>1617</v>
      </c>
      <c r="G280" s="220" t="s">
        <v>262</v>
      </c>
      <c r="H280" s="221">
        <v>17</v>
      </c>
      <c r="I280" s="222"/>
      <c r="J280" s="223">
        <f t="shared" si="0"/>
        <v>0</v>
      </c>
      <c r="K280" s="224"/>
      <c r="L280" s="225"/>
      <c r="M280" s="226" t="s">
        <v>1</v>
      </c>
      <c r="N280" s="227" t="s">
        <v>42</v>
      </c>
      <c r="O280" s="71"/>
      <c r="P280" s="195">
        <f t="shared" si="1"/>
        <v>0</v>
      </c>
      <c r="Q280" s="195">
        <v>2.0999999999999999E-3</v>
      </c>
      <c r="R280" s="195">
        <f t="shared" si="2"/>
        <v>3.5699999999999996E-2</v>
      </c>
      <c r="S280" s="195">
        <v>0</v>
      </c>
      <c r="T280" s="196">
        <f t="shared" si="3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303</v>
      </c>
      <c r="AT280" s="197" t="s">
        <v>215</v>
      </c>
      <c r="AU280" s="197" t="s">
        <v>87</v>
      </c>
      <c r="AY280" s="17" t="s">
        <v>138</v>
      </c>
      <c r="BE280" s="198">
        <f t="shared" si="4"/>
        <v>0</v>
      </c>
      <c r="BF280" s="198">
        <f t="shared" si="5"/>
        <v>0</v>
      </c>
      <c r="BG280" s="198">
        <f t="shared" si="6"/>
        <v>0</v>
      </c>
      <c r="BH280" s="198">
        <f t="shared" si="7"/>
        <v>0</v>
      </c>
      <c r="BI280" s="198">
        <f t="shared" si="8"/>
        <v>0</v>
      </c>
      <c r="BJ280" s="17" t="s">
        <v>85</v>
      </c>
      <c r="BK280" s="198">
        <f t="shared" si="9"/>
        <v>0</v>
      </c>
      <c r="BL280" s="17" t="s">
        <v>220</v>
      </c>
      <c r="BM280" s="197" t="s">
        <v>1618</v>
      </c>
    </row>
    <row r="281" spans="1:65" s="2" customFormat="1" ht="21.75" customHeight="1">
      <c r="A281" s="34"/>
      <c r="B281" s="35"/>
      <c r="C281" s="217" t="s">
        <v>417</v>
      </c>
      <c r="D281" s="217" t="s">
        <v>215</v>
      </c>
      <c r="E281" s="218" t="s">
        <v>1619</v>
      </c>
      <c r="F281" s="219" t="s">
        <v>1620</v>
      </c>
      <c r="G281" s="220" t="s">
        <v>262</v>
      </c>
      <c r="H281" s="221">
        <v>17</v>
      </c>
      <c r="I281" s="222"/>
      <c r="J281" s="223">
        <f t="shared" si="0"/>
        <v>0</v>
      </c>
      <c r="K281" s="224"/>
      <c r="L281" s="225"/>
      <c r="M281" s="226" t="s">
        <v>1</v>
      </c>
      <c r="N281" s="227" t="s">
        <v>42</v>
      </c>
      <c r="O281" s="71"/>
      <c r="P281" s="195">
        <f t="shared" si="1"/>
        <v>0</v>
      </c>
      <c r="Q281" s="195">
        <v>5.1999999999999995E-4</v>
      </c>
      <c r="R281" s="195">
        <f t="shared" si="2"/>
        <v>8.8399999999999989E-3</v>
      </c>
      <c r="S281" s="195">
        <v>0</v>
      </c>
      <c r="T281" s="196">
        <f t="shared" si="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303</v>
      </c>
      <c r="AT281" s="197" t="s">
        <v>215</v>
      </c>
      <c r="AU281" s="197" t="s">
        <v>87</v>
      </c>
      <c r="AY281" s="17" t="s">
        <v>138</v>
      </c>
      <c r="BE281" s="198">
        <f t="shared" si="4"/>
        <v>0</v>
      </c>
      <c r="BF281" s="198">
        <f t="shared" si="5"/>
        <v>0</v>
      </c>
      <c r="BG281" s="198">
        <f t="shared" si="6"/>
        <v>0</v>
      </c>
      <c r="BH281" s="198">
        <f t="shared" si="7"/>
        <v>0</v>
      </c>
      <c r="BI281" s="198">
        <f t="shared" si="8"/>
        <v>0</v>
      </c>
      <c r="BJ281" s="17" t="s">
        <v>85</v>
      </c>
      <c r="BK281" s="198">
        <f t="shared" si="9"/>
        <v>0</v>
      </c>
      <c r="BL281" s="17" t="s">
        <v>220</v>
      </c>
      <c r="BM281" s="197" t="s">
        <v>1621</v>
      </c>
    </row>
    <row r="282" spans="1:65" s="2" customFormat="1" ht="21.75" customHeight="1">
      <c r="A282" s="34"/>
      <c r="B282" s="35"/>
      <c r="C282" s="217" t="s">
        <v>422</v>
      </c>
      <c r="D282" s="217" t="s">
        <v>215</v>
      </c>
      <c r="E282" s="218" t="s">
        <v>1622</v>
      </c>
      <c r="F282" s="219" t="s">
        <v>1623</v>
      </c>
      <c r="G282" s="220" t="s">
        <v>262</v>
      </c>
      <c r="H282" s="221">
        <v>17</v>
      </c>
      <c r="I282" s="222"/>
      <c r="J282" s="223">
        <f t="shared" si="0"/>
        <v>0</v>
      </c>
      <c r="K282" s="224"/>
      <c r="L282" s="225"/>
      <c r="M282" s="226" t="s">
        <v>1</v>
      </c>
      <c r="N282" s="227" t="s">
        <v>42</v>
      </c>
      <c r="O282" s="71"/>
      <c r="P282" s="195">
        <f t="shared" si="1"/>
        <v>0</v>
      </c>
      <c r="Q282" s="195">
        <v>1.4999999999999999E-4</v>
      </c>
      <c r="R282" s="195">
        <f t="shared" si="2"/>
        <v>2.5499999999999997E-3</v>
      </c>
      <c r="S282" s="195">
        <v>0</v>
      </c>
      <c r="T282" s="196">
        <f t="shared" si="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7" t="s">
        <v>303</v>
      </c>
      <c r="AT282" s="197" t="s">
        <v>215</v>
      </c>
      <c r="AU282" s="197" t="s">
        <v>87</v>
      </c>
      <c r="AY282" s="17" t="s">
        <v>138</v>
      </c>
      <c r="BE282" s="198">
        <f t="shared" si="4"/>
        <v>0</v>
      </c>
      <c r="BF282" s="198">
        <f t="shared" si="5"/>
        <v>0</v>
      </c>
      <c r="BG282" s="198">
        <f t="shared" si="6"/>
        <v>0</v>
      </c>
      <c r="BH282" s="198">
        <f t="shared" si="7"/>
        <v>0</v>
      </c>
      <c r="BI282" s="198">
        <f t="shared" si="8"/>
        <v>0</v>
      </c>
      <c r="BJ282" s="17" t="s">
        <v>85</v>
      </c>
      <c r="BK282" s="198">
        <f t="shared" si="9"/>
        <v>0</v>
      </c>
      <c r="BL282" s="17" t="s">
        <v>220</v>
      </c>
      <c r="BM282" s="197" t="s">
        <v>1624</v>
      </c>
    </row>
    <row r="283" spans="1:65" s="2" customFormat="1" ht="16.5" customHeight="1">
      <c r="A283" s="34"/>
      <c r="B283" s="35"/>
      <c r="C283" s="185" t="s">
        <v>427</v>
      </c>
      <c r="D283" s="185" t="s">
        <v>139</v>
      </c>
      <c r="E283" s="186" t="s">
        <v>1625</v>
      </c>
      <c r="F283" s="187" t="s">
        <v>1626</v>
      </c>
      <c r="G283" s="188" t="s">
        <v>262</v>
      </c>
      <c r="H283" s="189">
        <v>14</v>
      </c>
      <c r="I283" s="190"/>
      <c r="J283" s="191">
        <f t="shared" si="0"/>
        <v>0</v>
      </c>
      <c r="K283" s="192"/>
      <c r="L283" s="39"/>
      <c r="M283" s="193" t="s">
        <v>1</v>
      </c>
      <c r="N283" s="194" t="s">
        <v>42</v>
      </c>
      <c r="O283" s="71"/>
      <c r="P283" s="195">
        <f t="shared" si="1"/>
        <v>0</v>
      </c>
      <c r="Q283" s="195">
        <v>0</v>
      </c>
      <c r="R283" s="195">
        <f t="shared" si="2"/>
        <v>0</v>
      </c>
      <c r="S283" s="195">
        <v>1.8E-3</v>
      </c>
      <c r="T283" s="196">
        <f t="shared" si="3"/>
        <v>2.52E-2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220</v>
      </c>
      <c r="AT283" s="197" t="s">
        <v>139</v>
      </c>
      <c r="AU283" s="197" t="s">
        <v>87</v>
      </c>
      <c r="AY283" s="17" t="s">
        <v>138</v>
      </c>
      <c r="BE283" s="198">
        <f t="shared" si="4"/>
        <v>0</v>
      </c>
      <c r="BF283" s="198">
        <f t="shared" si="5"/>
        <v>0</v>
      </c>
      <c r="BG283" s="198">
        <f t="shared" si="6"/>
        <v>0</v>
      </c>
      <c r="BH283" s="198">
        <f t="shared" si="7"/>
        <v>0</v>
      </c>
      <c r="BI283" s="198">
        <f t="shared" si="8"/>
        <v>0</v>
      </c>
      <c r="BJ283" s="17" t="s">
        <v>85</v>
      </c>
      <c r="BK283" s="198">
        <f t="shared" si="9"/>
        <v>0</v>
      </c>
      <c r="BL283" s="17" t="s">
        <v>220</v>
      </c>
      <c r="BM283" s="197" t="s">
        <v>1627</v>
      </c>
    </row>
    <row r="284" spans="1:65" s="2" customFormat="1" ht="21.75" customHeight="1">
      <c r="A284" s="34"/>
      <c r="B284" s="35"/>
      <c r="C284" s="185" t="s">
        <v>442</v>
      </c>
      <c r="D284" s="185" t="s">
        <v>139</v>
      </c>
      <c r="E284" s="186" t="s">
        <v>1628</v>
      </c>
      <c r="F284" s="187" t="s">
        <v>1629</v>
      </c>
      <c r="G284" s="188" t="s">
        <v>262</v>
      </c>
      <c r="H284" s="189">
        <v>14</v>
      </c>
      <c r="I284" s="190"/>
      <c r="J284" s="191">
        <f t="shared" si="0"/>
        <v>0</v>
      </c>
      <c r="K284" s="192"/>
      <c r="L284" s="39"/>
      <c r="M284" s="193" t="s">
        <v>1</v>
      </c>
      <c r="N284" s="194" t="s">
        <v>42</v>
      </c>
      <c r="O284" s="71"/>
      <c r="P284" s="195">
        <f t="shared" si="1"/>
        <v>0</v>
      </c>
      <c r="Q284" s="195">
        <v>0</v>
      </c>
      <c r="R284" s="195">
        <f t="shared" si="2"/>
        <v>0</v>
      </c>
      <c r="S284" s="195">
        <v>0</v>
      </c>
      <c r="T284" s="196">
        <f t="shared" si="3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7" t="s">
        <v>220</v>
      </c>
      <c r="AT284" s="197" t="s">
        <v>139</v>
      </c>
      <c r="AU284" s="197" t="s">
        <v>87</v>
      </c>
      <c r="AY284" s="17" t="s">
        <v>138</v>
      </c>
      <c r="BE284" s="198">
        <f t="shared" si="4"/>
        <v>0</v>
      </c>
      <c r="BF284" s="198">
        <f t="shared" si="5"/>
        <v>0</v>
      </c>
      <c r="BG284" s="198">
        <f t="shared" si="6"/>
        <v>0</v>
      </c>
      <c r="BH284" s="198">
        <f t="shared" si="7"/>
        <v>0</v>
      </c>
      <c r="BI284" s="198">
        <f t="shared" si="8"/>
        <v>0</v>
      </c>
      <c r="BJ284" s="17" t="s">
        <v>85</v>
      </c>
      <c r="BK284" s="198">
        <f t="shared" si="9"/>
        <v>0</v>
      </c>
      <c r="BL284" s="17" t="s">
        <v>220</v>
      </c>
      <c r="BM284" s="197" t="s">
        <v>1630</v>
      </c>
    </row>
    <row r="285" spans="1:65" s="2" customFormat="1" ht="21.75" customHeight="1">
      <c r="A285" s="34"/>
      <c r="B285" s="35"/>
      <c r="C285" s="217" t="s">
        <v>448</v>
      </c>
      <c r="D285" s="217" t="s">
        <v>215</v>
      </c>
      <c r="E285" s="218" t="s">
        <v>1631</v>
      </c>
      <c r="F285" s="219" t="s">
        <v>1632</v>
      </c>
      <c r="G285" s="220" t="s">
        <v>262</v>
      </c>
      <c r="H285" s="221">
        <v>14</v>
      </c>
      <c r="I285" s="222"/>
      <c r="J285" s="223">
        <f t="shared" si="0"/>
        <v>0</v>
      </c>
      <c r="K285" s="224"/>
      <c r="L285" s="225"/>
      <c r="M285" s="226" t="s">
        <v>1</v>
      </c>
      <c r="N285" s="227" t="s">
        <v>42</v>
      </c>
      <c r="O285" s="71"/>
      <c r="P285" s="195">
        <f t="shared" si="1"/>
        <v>0</v>
      </c>
      <c r="Q285" s="195">
        <v>1.8500000000000001E-3</v>
      </c>
      <c r="R285" s="195">
        <f t="shared" si="2"/>
        <v>2.5899999999999999E-2</v>
      </c>
      <c r="S285" s="195">
        <v>0</v>
      </c>
      <c r="T285" s="196">
        <f t="shared" si="3"/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303</v>
      </c>
      <c r="AT285" s="197" t="s">
        <v>215</v>
      </c>
      <c r="AU285" s="197" t="s">
        <v>87</v>
      </c>
      <c r="AY285" s="17" t="s">
        <v>138</v>
      </c>
      <c r="BE285" s="198">
        <f t="shared" si="4"/>
        <v>0</v>
      </c>
      <c r="BF285" s="198">
        <f t="shared" si="5"/>
        <v>0</v>
      </c>
      <c r="BG285" s="198">
        <f t="shared" si="6"/>
        <v>0</v>
      </c>
      <c r="BH285" s="198">
        <f t="shared" si="7"/>
        <v>0</v>
      </c>
      <c r="BI285" s="198">
        <f t="shared" si="8"/>
        <v>0</v>
      </c>
      <c r="BJ285" s="17" t="s">
        <v>85</v>
      </c>
      <c r="BK285" s="198">
        <f t="shared" si="9"/>
        <v>0</v>
      </c>
      <c r="BL285" s="17" t="s">
        <v>220</v>
      </c>
      <c r="BM285" s="197" t="s">
        <v>1633</v>
      </c>
    </row>
    <row r="286" spans="1:65" s="2" customFormat="1" ht="16.5" customHeight="1">
      <c r="A286" s="34"/>
      <c r="B286" s="35"/>
      <c r="C286" s="185" t="s">
        <v>453</v>
      </c>
      <c r="D286" s="185" t="s">
        <v>139</v>
      </c>
      <c r="E286" s="186" t="s">
        <v>1634</v>
      </c>
      <c r="F286" s="187" t="s">
        <v>1635</v>
      </c>
      <c r="G286" s="188" t="s">
        <v>262</v>
      </c>
      <c r="H286" s="189">
        <v>15</v>
      </c>
      <c r="I286" s="190"/>
      <c r="J286" s="191">
        <f t="shared" si="0"/>
        <v>0</v>
      </c>
      <c r="K286" s="192"/>
      <c r="L286" s="39"/>
      <c r="M286" s="193" t="s">
        <v>1</v>
      </c>
      <c r="N286" s="194" t="s">
        <v>42</v>
      </c>
      <c r="O286" s="71"/>
      <c r="P286" s="195">
        <f t="shared" si="1"/>
        <v>0</v>
      </c>
      <c r="Q286" s="195">
        <v>0</v>
      </c>
      <c r="R286" s="195">
        <f t="shared" si="2"/>
        <v>0</v>
      </c>
      <c r="S286" s="195">
        <v>2.2300000000000002E-3</v>
      </c>
      <c r="T286" s="196">
        <f t="shared" si="3"/>
        <v>3.3450000000000001E-2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7" t="s">
        <v>220</v>
      </c>
      <c r="AT286" s="197" t="s">
        <v>139</v>
      </c>
      <c r="AU286" s="197" t="s">
        <v>87</v>
      </c>
      <c r="AY286" s="17" t="s">
        <v>138</v>
      </c>
      <c r="BE286" s="198">
        <f t="shared" si="4"/>
        <v>0</v>
      </c>
      <c r="BF286" s="198">
        <f t="shared" si="5"/>
        <v>0</v>
      </c>
      <c r="BG286" s="198">
        <f t="shared" si="6"/>
        <v>0</v>
      </c>
      <c r="BH286" s="198">
        <f t="shared" si="7"/>
        <v>0</v>
      </c>
      <c r="BI286" s="198">
        <f t="shared" si="8"/>
        <v>0</v>
      </c>
      <c r="BJ286" s="17" t="s">
        <v>85</v>
      </c>
      <c r="BK286" s="198">
        <f t="shared" si="9"/>
        <v>0</v>
      </c>
      <c r="BL286" s="17" t="s">
        <v>220</v>
      </c>
      <c r="BM286" s="197" t="s">
        <v>1636</v>
      </c>
    </row>
    <row r="287" spans="1:65" s="13" customFormat="1" ht="11.25">
      <c r="B287" s="201"/>
      <c r="C287" s="202"/>
      <c r="D287" s="203" t="s">
        <v>152</v>
      </c>
      <c r="E287" s="204" t="s">
        <v>1</v>
      </c>
      <c r="F287" s="205" t="s">
        <v>1637</v>
      </c>
      <c r="G287" s="202"/>
      <c r="H287" s="206">
        <v>3</v>
      </c>
      <c r="I287" s="207"/>
      <c r="J287" s="202"/>
      <c r="K287" s="202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152</v>
      </c>
      <c r="AU287" s="212" t="s">
        <v>87</v>
      </c>
      <c r="AV287" s="13" t="s">
        <v>87</v>
      </c>
      <c r="AW287" s="13" t="s">
        <v>34</v>
      </c>
      <c r="AX287" s="13" t="s">
        <v>77</v>
      </c>
      <c r="AY287" s="212" t="s">
        <v>138</v>
      </c>
    </row>
    <row r="288" spans="1:65" s="13" customFormat="1" ht="11.25">
      <c r="B288" s="201"/>
      <c r="C288" s="202"/>
      <c r="D288" s="203" t="s">
        <v>152</v>
      </c>
      <c r="E288" s="204" t="s">
        <v>1</v>
      </c>
      <c r="F288" s="205" t="s">
        <v>1638</v>
      </c>
      <c r="G288" s="202"/>
      <c r="H288" s="206">
        <v>8</v>
      </c>
      <c r="I288" s="207"/>
      <c r="J288" s="202"/>
      <c r="K288" s="202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152</v>
      </c>
      <c r="AU288" s="212" t="s">
        <v>87</v>
      </c>
      <c r="AV288" s="13" t="s">
        <v>87</v>
      </c>
      <c r="AW288" s="13" t="s">
        <v>34</v>
      </c>
      <c r="AX288" s="13" t="s">
        <v>77</v>
      </c>
      <c r="AY288" s="212" t="s">
        <v>138</v>
      </c>
    </row>
    <row r="289" spans="1:65" s="13" customFormat="1" ht="11.25">
      <c r="B289" s="201"/>
      <c r="C289" s="202"/>
      <c r="D289" s="203" t="s">
        <v>152</v>
      </c>
      <c r="E289" s="204" t="s">
        <v>1</v>
      </c>
      <c r="F289" s="205" t="s">
        <v>1639</v>
      </c>
      <c r="G289" s="202"/>
      <c r="H289" s="206">
        <v>4</v>
      </c>
      <c r="I289" s="207"/>
      <c r="J289" s="202"/>
      <c r="K289" s="202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152</v>
      </c>
      <c r="AU289" s="212" t="s">
        <v>87</v>
      </c>
      <c r="AV289" s="13" t="s">
        <v>87</v>
      </c>
      <c r="AW289" s="13" t="s">
        <v>34</v>
      </c>
      <c r="AX289" s="13" t="s">
        <v>77</v>
      </c>
      <c r="AY289" s="212" t="s">
        <v>138</v>
      </c>
    </row>
    <row r="290" spans="1:65" s="14" customFormat="1" ht="11.25">
      <c r="B290" s="228"/>
      <c r="C290" s="229"/>
      <c r="D290" s="203" t="s">
        <v>152</v>
      </c>
      <c r="E290" s="230" t="s">
        <v>1</v>
      </c>
      <c r="F290" s="231" t="s">
        <v>232</v>
      </c>
      <c r="G290" s="229"/>
      <c r="H290" s="232">
        <v>15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AT290" s="238" t="s">
        <v>152</v>
      </c>
      <c r="AU290" s="238" t="s">
        <v>87</v>
      </c>
      <c r="AV290" s="14" t="s">
        <v>143</v>
      </c>
      <c r="AW290" s="14" t="s">
        <v>34</v>
      </c>
      <c r="AX290" s="14" t="s">
        <v>85</v>
      </c>
      <c r="AY290" s="238" t="s">
        <v>138</v>
      </c>
    </row>
    <row r="291" spans="1:65" s="2" customFormat="1" ht="21.75" customHeight="1">
      <c r="A291" s="34"/>
      <c r="B291" s="35"/>
      <c r="C291" s="185" t="s">
        <v>459</v>
      </c>
      <c r="D291" s="185" t="s">
        <v>139</v>
      </c>
      <c r="E291" s="186" t="s">
        <v>1640</v>
      </c>
      <c r="F291" s="187" t="s">
        <v>1641</v>
      </c>
      <c r="G291" s="188" t="s">
        <v>262</v>
      </c>
      <c r="H291" s="189">
        <v>15</v>
      </c>
      <c r="I291" s="190"/>
      <c r="J291" s="191">
        <f>ROUND(I291*H291,2)</f>
        <v>0</v>
      </c>
      <c r="K291" s="192"/>
      <c r="L291" s="39"/>
      <c r="M291" s="193" t="s">
        <v>1</v>
      </c>
      <c r="N291" s="194" t="s">
        <v>42</v>
      </c>
      <c r="O291" s="71"/>
      <c r="P291" s="195">
        <f>O291*H291</f>
        <v>0</v>
      </c>
      <c r="Q291" s="195">
        <v>0</v>
      </c>
      <c r="R291" s="195">
        <f>Q291*H291</f>
        <v>0</v>
      </c>
      <c r="S291" s="195">
        <v>0</v>
      </c>
      <c r="T291" s="19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220</v>
      </c>
      <c r="AT291" s="197" t="s">
        <v>139</v>
      </c>
      <c r="AU291" s="197" t="s">
        <v>87</v>
      </c>
      <c r="AY291" s="17" t="s">
        <v>138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7" t="s">
        <v>85</v>
      </c>
      <c r="BK291" s="198">
        <f>ROUND(I291*H291,2)</f>
        <v>0</v>
      </c>
      <c r="BL291" s="17" t="s">
        <v>220</v>
      </c>
      <c r="BM291" s="197" t="s">
        <v>1642</v>
      </c>
    </row>
    <row r="292" spans="1:65" s="2" customFormat="1" ht="21.75" customHeight="1">
      <c r="A292" s="34"/>
      <c r="B292" s="35"/>
      <c r="C292" s="217" t="s">
        <v>464</v>
      </c>
      <c r="D292" s="217" t="s">
        <v>215</v>
      </c>
      <c r="E292" s="218" t="s">
        <v>1643</v>
      </c>
      <c r="F292" s="219" t="s">
        <v>1644</v>
      </c>
      <c r="G292" s="220" t="s">
        <v>262</v>
      </c>
      <c r="H292" s="221">
        <v>15</v>
      </c>
      <c r="I292" s="222"/>
      <c r="J292" s="223">
        <f>ROUND(I292*H292,2)</f>
        <v>0</v>
      </c>
      <c r="K292" s="224"/>
      <c r="L292" s="225"/>
      <c r="M292" s="226" t="s">
        <v>1</v>
      </c>
      <c r="N292" s="227" t="s">
        <v>42</v>
      </c>
      <c r="O292" s="71"/>
      <c r="P292" s="195">
        <f>O292*H292</f>
        <v>0</v>
      </c>
      <c r="Q292" s="195">
        <v>3.3500000000000001E-3</v>
      </c>
      <c r="R292" s="195">
        <f>Q292*H292</f>
        <v>5.0250000000000003E-2</v>
      </c>
      <c r="S292" s="195">
        <v>0</v>
      </c>
      <c r="T292" s="196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7" t="s">
        <v>303</v>
      </c>
      <c r="AT292" s="197" t="s">
        <v>215</v>
      </c>
      <c r="AU292" s="197" t="s">
        <v>87</v>
      </c>
      <c r="AY292" s="17" t="s">
        <v>138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7" t="s">
        <v>85</v>
      </c>
      <c r="BK292" s="198">
        <f>ROUND(I292*H292,2)</f>
        <v>0</v>
      </c>
      <c r="BL292" s="17" t="s">
        <v>220</v>
      </c>
      <c r="BM292" s="197" t="s">
        <v>1645</v>
      </c>
    </row>
    <row r="293" spans="1:65" s="2" customFormat="1" ht="21.75" customHeight="1">
      <c r="A293" s="34"/>
      <c r="B293" s="35"/>
      <c r="C293" s="185" t="s">
        <v>468</v>
      </c>
      <c r="D293" s="185" t="s">
        <v>139</v>
      </c>
      <c r="E293" s="186" t="s">
        <v>1646</v>
      </c>
      <c r="F293" s="187" t="s">
        <v>1647</v>
      </c>
      <c r="G293" s="188" t="s">
        <v>884</v>
      </c>
      <c r="H293" s="250"/>
      <c r="I293" s="190"/>
      <c r="J293" s="191">
        <f>ROUND(I293*H293,2)</f>
        <v>0</v>
      </c>
      <c r="K293" s="192"/>
      <c r="L293" s="39"/>
      <c r="M293" s="193" t="s">
        <v>1</v>
      </c>
      <c r="N293" s="194" t="s">
        <v>42</v>
      </c>
      <c r="O293" s="71"/>
      <c r="P293" s="195">
        <f>O293*H293</f>
        <v>0</v>
      </c>
      <c r="Q293" s="195">
        <v>0</v>
      </c>
      <c r="R293" s="195">
        <f>Q293*H293</f>
        <v>0</v>
      </c>
      <c r="S293" s="195">
        <v>0</v>
      </c>
      <c r="T293" s="196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7" t="s">
        <v>220</v>
      </c>
      <c r="AT293" s="197" t="s">
        <v>139</v>
      </c>
      <c r="AU293" s="197" t="s">
        <v>87</v>
      </c>
      <c r="AY293" s="17" t="s">
        <v>138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7" t="s">
        <v>85</v>
      </c>
      <c r="BK293" s="198">
        <f>ROUND(I293*H293,2)</f>
        <v>0</v>
      </c>
      <c r="BL293" s="17" t="s">
        <v>220</v>
      </c>
      <c r="BM293" s="197" t="s">
        <v>1648</v>
      </c>
    </row>
    <row r="294" spans="1:65" s="12" customFormat="1" ht="22.9" customHeight="1">
      <c r="B294" s="171"/>
      <c r="C294" s="172"/>
      <c r="D294" s="173" t="s">
        <v>76</v>
      </c>
      <c r="E294" s="199" t="s">
        <v>1100</v>
      </c>
      <c r="F294" s="199" t="s">
        <v>1101</v>
      </c>
      <c r="G294" s="172"/>
      <c r="H294" s="172"/>
      <c r="I294" s="175"/>
      <c r="J294" s="200">
        <f>BK294</f>
        <v>0</v>
      </c>
      <c r="K294" s="172"/>
      <c r="L294" s="177"/>
      <c r="M294" s="178"/>
      <c r="N294" s="179"/>
      <c r="O294" s="179"/>
      <c r="P294" s="180">
        <f>SUM(P295:P302)</f>
        <v>0</v>
      </c>
      <c r="Q294" s="179"/>
      <c r="R294" s="180">
        <f>SUM(R295:R302)</f>
        <v>0.11218499999999999</v>
      </c>
      <c r="S294" s="179"/>
      <c r="T294" s="181">
        <f>SUM(T295:T302)</f>
        <v>0.182</v>
      </c>
      <c r="AR294" s="182" t="s">
        <v>87</v>
      </c>
      <c r="AT294" s="183" t="s">
        <v>76</v>
      </c>
      <c r="AU294" s="183" t="s">
        <v>85</v>
      </c>
      <c r="AY294" s="182" t="s">
        <v>138</v>
      </c>
      <c r="BK294" s="184">
        <f>SUM(BK295:BK302)</f>
        <v>0</v>
      </c>
    </row>
    <row r="295" spans="1:65" s="2" customFormat="1" ht="16.5" customHeight="1">
      <c r="A295" s="34"/>
      <c r="B295" s="35"/>
      <c r="C295" s="185" t="s">
        <v>473</v>
      </c>
      <c r="D295" s="185" t="s">
        <v>139</v>
      </c>
      <c r="E295" s="186" t="s">
        <v>1649</v>
      </c>
      <c r="F295" s="187" t="s">
        <v>1650</v>
      </c>
      <c r="G295" s="188" t="s">
        <v>162</v>
      </c>
      <c r="H295" s="189">
        <v>13.5</v>
      </c>
      <c r="I295" s="190"/>
      <c r="J295" s="191">
        <f>ROUND(I295*H295,2)</f>
        <v>0</v>
      </c>
      <c r="K295" s="192"/>
      <c r="L295" s="39"/>
      <c r="M295" s="193" t="s">
        <v>1</v>
      </c>
      <c r="N295" s="194" t="s">
        <v>42</v>
      </c>
      <c r="O295" s="71"/>
      <c r="P295" s="195">
        <f>O295*H295</f>
        <v>0</v>
      </c>
      <c r="Q295" s="195">
        <v>6.0000000000000002E-5</v>
      </c>
      <c r="R295" s="195">
        <f>Q295*H295</f>
        <v>8.1000000000000006E-4</v>
      </c>
      <c r="S295" s="195">
        <v>0</v>
      </c>
      <c r="T295" s="196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220</v>
      </c>
      <c r="AT295" s="197" t="s">
        <v>139</v>
      </c>
      <c r="AU295" s="197" t="s">
        <v>87</v>
      </c>
      <c r="AY295" s="17" t="s">
        <v>138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7" t="s">
        <v>85</v>
      </c>
      <c r="BK295" s="198">
        <f>ROUND(I295*H295,2)</f>
        <v>0</v>
      </c>
      <c r="BL295" s="17" t="s">
        <v>220</v>
      </c>
      <c r="BM295" s="197" t="s">
        <v>1651</v>
      </c>
    </row>
    <row r="296" spans="1:65" s="13" customFormat="1" ht="11.25">
      <c r="B296" s="201"/>
      <c r="C296" s="202"/>
      <c r="D296" s="203" t="s">
        <v>152</v>
      </c>
      <c r="E296" s="204" t="s">
        <v>1</v>
      </c>
      <c r="F296" s="205" t="s">
        <v>1652</v>
      </c>
      <c r="G296" s="202"/>
      <c r="H296" s="206">
        <v>13.5</v>
      </c>
      <c r="I296" s="207"/>
      <c r="J296" s="202"/>
      <c r="K296" s="202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152</v>
      </c>
      <c r="AU296" s="212" t="s">
        <v>87</v>
      </c>
      <c r="AV296" s="13" t="s">
        <v>87</v>
      </c>
      <c r="AW296" s="13" t="s">
        <v>34</v>
      </c>
      <c r="AX296" s="13" t="s">
        <v>85</v>
      </c>
      <c r="AY296" s="212" t="s">
        <v>138</v>
      </c>
    </row>
    <row r="297" spans="1:65" s="2" customFormat="1" ht="21.75" customHeight="1">
      <c r="A297" s="34"/>
      <c r="B297" s="35"/>
      <c r="C297" s="217" t="s">
        <v>478</v>
      </c>
      <c r="D297" s="217" t="s">
        <v>215</v>
      </c>
      <c r="E297" s="218" t="s">
        <v>1653</v>
      </c>
      <c r="F297" s="219" t="s">
        <v>1654</v>
      </c>
      <c r="G297" s="220" t="s">
        <v>162</v>
      </c>
      <c r="H297" s="221">
        <v>14.85</v>
      </c>
      <c r="I297" s="222"/>
      <c r="J297" s="223">
        <f>ROUND(I297*H297,2)</f>
        <v>0</v>
      </c>
      <c r="K297" s="224"/>
      <c r="L297" s="225"/>
      <c r="M297" s="226" t="s">
        <v>1</v>
      </c>
      <c r="N297" s="227" t="s">
        <v>42</v>
      </c>
      <c r="O297" s="71"/>
      <c r="P297" s="195">
        <f>O297*H297</f>
        <v>0</v>
      </c>
      <c r="Q297" s="195">
        <v>7.4999999999999997E-3</v>
      </c>
      <c r="R297" s="195">
        <f>Q297*H297</f>
        <v>0.11137499999999999</v>
      </c>
      <c r="S297" s="195">
        <v>0</v>
      </c>
      <c r="T297" s="19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303</v>
      </c>
      <c r="AT297" s="197" t="s">
        <v>215</v>
      </c>
      <c r="AU297" s="197" t="s">
        <v>87</v>
      </c>
      <c r="AY297" s="17" t="s">
        <v>138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7" t="s">
        <v>85</v>
      </c>
      <c r="BK297" s="198">
        <f>ROUND(I297*H297,2)</f>
        <v>0</v>
      </c>
      <c r="BL297" s="17" t="s">
        <v>220</v>
      </c>
      <c r="BM297" s="197" t="s">
        <v>1655</v>
      </c>
    </row>
    <row r="298" spans="1:65" s="13" customFormat="1" ht="11.25">
      <c r="B298" s="201"/>
      <c r="C298" s="202"/>
      <c r="D298" s="203" t="s">
        <v>152</v>
      </c>
      <c r="E298" s="202"/>
      <c r="F298" s="205" t="s">
        <v>1656</v>
      </c>
      <c r="G298" s="202"/>
      <c r="H298" s="206">
        <v>14.85</v>
      </c>
      <c r="I298" s="207"/>
      <c r="J298" s="202"/>
      <c r="K298" s="202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152</v>
      </c>
      <c r="AU298" s="212" t="s">
        <v>87</v>
      </c>
      <c r="AV298" s="13" t="s">
        <v>87</v>
      </c>
      <c r="AW298" s="13" t="s">
        <v>4</v>
      </c>
      <c r="AX298" s="13" t="s">
        <v>85</v>
      </c>
      <c r="AY298" s="212" t="s">
        <v>138</v>
      </c>
    </row>
    <row r="299" spans="1:65" s="2" customFormat="1" ht="16.5" customHeight="1">
      <c r="A299" s="34"/>
      <c r="B299" s="35"/>
      <c r="C299" s="185" t="s">
        <v>483</v>
      </c>
      <c r="D299" s="185" t="s">
        <v>139</v>
      </c>
      <c r="E299" s="186" t="s">
        <v>1657</v>
      </c>
      <c r="F299" s="187" t="s">
        <v>1658</v>
      </c>
      <c r="G299" s="188" t="s">
        <v>162</v>
      </c>
      <c r="H299" s="189">
        <v>6.6</v>
      </c>
      <c r="I299" s="190"/>
      <c r="J299" s="191">
        <f>ROUND(I299*H299,2)</f>
        <v>0</v>
      </c>
      <c r="K299" s="192"/>
      <c r="L299" s="39"/>
      <c r="M299" s="193" t="s">
        <v>1</v>
      </c>
      <c r="N299" s="194" t="s">
        <v>42</v>
      </c>
      <c r="O299" s="71"/>
      <c r="P299" s="195">
        <f>O299*H299</f>
        <v>0</v>
      </c>
      <c r="Q299" s="195">
        <v>0</v>
      </c>
      <c r="R299" s="195">
        <f>Q299*H299</f>
        <v>0</v>
      </c>
      <c r="S299" s="195">
        <v>0.02</v>
      </c>
      <c r="T299" s="196">
        <f>S299*H299</f>
        <v>0.13200000000000001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7" t="s">
        <v>220</v>
      </c>
      <c r="AT299" s="197" t="s">
        <v>139</v>
      </c>
      <c r="AU299" s="197" t="s">
        <v>87</v>
      </c>
      <c r="AY299" s="17" t="s">
        <v>138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7" t="s">
        <v>85</v>
      </c>
      <c r="BK299" s="198">
        <f>ROUND(I299*H299,2)</f>
        <v>0</v>
      </c>
      <c r="BL299" s="17" t="s">
        <v>220</v>
      </c>
      <c r="BM299" s="197" t="s">
        <v>1659</v>
      </c>
    </row>
    <row r="300" spans="1:65" s="13" customFormat="1" ht="11.25">
      <c r="B300" s="201"/>
      <c r="C300" s="202"/>
      <c r="D300" s="203" t="s">
        <v>152</v>
      </c>
      <c r="E300" s="204" t="s">
        <v>1</v>
      </c>
      <c r="F300" s="205" t="s">
        <v>1660</v>
      </c>
      <c r="G300" s="202"/>
      <c r="H300" s="206">
        <v>6.6</v>
      </c>
      <c r="I300" s="207"/>
      <c r="J300" s="202"/>
      <c r="K300" s="202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152</v>
      </c>
      <c r="AU300" s="212" t="s">
        <v>87</v>
      </c>
      <c r="AV300" s="13" t="s">
        <v>87</v>
      </c>
      <c r="AW300" s="13" t="s">
        <v>34</v>
      </c>
      <c r="AX300" s="13" t="s">
        <v>85</v>
      </c>
      <c r="AY300" s="212" t="s">
        <v>138</v>
      </c>
    </row>
    <row r="301" spans="1:65" s="2" customFormat="1" ht="21.75" customHeight="1">
      <c r="A301" s="34"/>
      <c r="B301" s="35"/>
      <c r="C301" s="185" t="s">
        <v>488</v>
      </c>
      <c r="D301" s="185" t="s">
        <v>139</v>
      </c>
      <c r="E301" s="186" t="s">
        <v>1661</v>
      </c>
      <c r="F301" s="187" t="s">
        <v>1662</v>
      </c>
      <c r="G301" s="188" t="s">
        <v>1105</v>
      </c>
      <c r="H301" s="189">
        <v>50</v>
      </c>
      <c r="I301" s="190"/>
      <c r="J301" s="191">
        <f>ROUND(I301*H301,2)</f>
        <v>0</v>
      </c>
      <c r="K301" s="192"/>
      <c r="L301" s="39"/>
      <c r="M301" s="193" t="s">
        <v>1</v>
      </c>
      <c r="N301" s="194" t="s">
        <v>42</v>
      </c>
      <c r="O301" s="71"/>
      <c r="P301" s="195">
        <f>O301*H301</f>
        <v>0</v>
      </c>
      <c r="Q301" s="195">
        <v>0</v>
      </c>
      <c r="R301" s="195">
        <f>Q301*H301</f>
        <v>0</v>
      </c>
      <c r="S301" s="195">
        <v>1E-3</v>
      </c>
      <c r="T301" s="196">
        <f>S301*H301</f>
        <v>0.05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7" t="s">
        <v>220</v>
      </c>
      <c r="AT301" s="197" t="s">
        <v>139</v>
      </c>
      <c r="AU301" s="197" t="s">
        <v>87</v>
      </c>
      <c r="AY301" s="17" t="s">
        <v>138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7" t="s">
        <v>85</v>
      </c>
      <c r="BK301" s="198">
        <f>ROUND(I301*H301,2)</f>
        <v>0</v>
      </c>
      <c r="BL301" s="17" t="s">
        <v>220</v>
      </c>
      <c r="BM301" s="197" t="s">
        <v>1663</v>
      </c>
    </row>
    <row r="302" spans="1:65" s="2" customFormat="1" ht="21.75" customHeight="1">
      <c r="A302" s="34"/>
      <c r="B302" s="35"/>
      <c r="C302" s="185" t="s">
        <v>497</v>
      </c>
      <c r="D302" s="185" t="s">
        <v>139</v>
      </c>
      <c r="E302" s="186" t="s">
        <v>1256</v>
      </c>
      <c r="F302" s="187" t="s">
        <v>1257</v>
      </c>
      <c r="G302" s="188" t="s">
        <v>884</v>
      </c>
      <c r="H302" s="250"/>
      <c r="I302" s="190"/>
      <c r="J302" s="191">
        <f>ROUND(I302*H302,2)</f>
        <v>0</v>
      </c>
      <c r="K302" s="192"/>
      <c r="L302" s="39"/>
      <c r="M302" s="193" t="s">
        <v>1</v>
      </c>
      <c r="N302" s="194" t="s">
        <v>42</v>
      </c>
      <c r="O302" s="71"/>
      <c r="P302" s="195">
        <f>O302*H302</f>
        <v>0</v>
      </c>
      <c r="Q302" s="195">
        <v>0</v>
      </c>
      <c r="R302" s="195">
        <f>Q302*H302</f>
        <v>0</v>
      </c>
      <c r="S302" s="195">
        <v>0</v>
      </c>
      <c r="T302" s="196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7" t="s">
        <v>220</v>
      </c>
      <c r="AT302" s="197" t="s">
        <v>139</v>
      </c>
      <c r="AU302" s="197" t="s">
        <v>87</v>
      </c>
      <c r="AY302" s="17" t="s">
        <v>138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7" t="s">
        <v>85</v>
      </c>
      <c r="BK302" s="198">
        <f>ROUND(I302*H302,2)</f>
        <v>0</v>
      </c>
      <c r="BL302" s="17" t="s">
        <v>220</v>
      </c>
      <c r="BM302" s="197" t="s">
        <v>1664</v>
      </c>
    </row>
    <row r="303" spans="1:65" s="12" customFormat="1" ht="22.9" customHeight="1">
      <c r="B303" s="171"/>
      <c r="C303" s="172"/>
      <c r="D303" s="173" t="s">
        <v>76</v>
      </c>
      <c r="E303" s="199" t="s">
        <v>1259</v>
      </c>
      <c r="F303" s="199" t="s">
        <v>1260</v>
      </c>
      <c r="G303" s="172"/>
      <c r="H303" s="172"/>
      <c r="I303" s="175"/>
      <c r="J303" s="200">
        <f>BK303</f>
        <v>0</v>
      </c>
      <c r="K303" s="172"/>
      <c r="L303" s="177"/>
      <c r="M303" s="178"/>
      <c r="N303" s="179"/>
      <c r="O303" s="179"/>
      <c r="P303" s="180">
        <f>SUM(P304:P347)</f>
        <v>0</v>
      </c>
      <c r="Q303" s="179"/>
      <c r="R303" s="180">
        <f>SUM(R304:R347)</f>
        <v>10.171248</v>
      </c>
      <c r="S303" s="179"/>
      <c r="T303" s="181">
        <f>SUM(T304:T347)</f>
        <v>22.791371499999997</v>
      </c>
      <c r="AR303" s="182" t="s">
        <v>87</v>
      </c>
      <c r="AT303" s="183" t="s">
        <v>76</v>
      </c>
      <c r="AU303" s="183" t="s">
        <v>85</v>
      </c>
      <c r="AY303" s="182" t="s">
        <v>138</v>
      </c>
      <c r="BK303" s="184">
        <f>SUM(BK304:BK347)</f>
        <v>0</v>
      </c>
    </row>
    <row r="304" spans="1:65" s="2" customFormat="1" ht="16.5" customHeight="1">
      <c r="A304" s="34"/>
      <c r="B304" s="35"/>
      <c r="C304" s="185" t="s">
        <v>506</v>
      </c>
      <c r="D304" s="185" t="s">
        <v>139</v>
      </c>
      <c r="E304" s="186" t="s">
        <v>1665</v>
      </c>
      <c r="F304" s="187" t="s">
        <v>1666</v>
      </c>
      <c r="G304" s="188" t="s">
        <v>162</v>
      </c>
      <c r="H304" s="189">
        <v>242.15</v>
      </c>
      <c r="I304" s="190"/>
      <c r="J304" s="191">
        <f>ROUND(I304*H304,2)</f>
        <v>0</v>
      </c>
      <c r="K304" s="192"/>
      <c r="L304" s="39"/>
      <c r="M304" s="193" t="s">
        <v>1</v>
      </c>
      <c r="N304" s="194" t="s">
        <v>42</v>
      </c>
      <c r="O304" s="71"/>
      <c r="P304" s="195">
        <f>O304*H304</f>
        <v>0</v>
      </c>
      <c r="Q304" s="195">
        <v>0</v>
      </c>
      <c r="R304" s="195">
        <f>Q304*H304</f>
        <v>0</v>
      </c>
      <c r="S304" s="195">
        <v>0</v>
      </c>
      <c r="T304" s="196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7" t="s">
        <v>220</v>
      </c>
      <c r="AT304" s="197" t="s">
        <v>139</v>
      </c>
      <c r="AU304" s="197" t="s">
        <v>87</v>
      </c>
      <c r="AY304" s="17" t="s">
        <v>138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7" t="s">
        <v>85</v>
      </c>
      <c r="BK304" s="198">
        <f>ROUND(I304*H304,2)</f>
        <v>0</v>
      </c>
      <c r="BL304" s="17" t="s">
        <v>220</v>
      </c>
      <c r="BM304" s="197" t="s">
        <v>1667</v>
      </c>
    </row>
    <row r="305" spans="1:65" s="2" customFormat="1" ht="16.5" customHeight="1">
      <c r="A305" s="34"/>
      <c r="B305" s="35"/>
      <c r="C305" s="185" t="s">
        <v>516</v>
      </c>
      <c r="D305" s="185" t="s">
        <v>139</v>
      </c>
      <c r="E305" s="186" t="s">
        <v>1668</v>
      </c>
      <c r="F305" s="187" t="s">
        <v>1669</v>
      </c>
      <c r="G305" s="188" t="s">
        <v>162</v>
      </c>
      <c r="H305" s="189">
        <v>242.15</v>
      </c>
      <c r="I305" s="190"/>
      <c r="J305" s="191">
        <f>ROUND(I305*H305,2)</f>
        <v>0</v>
      </c>
      <c r="K305" s="192"/>
      <c r="L305" s="39"/>
      <c r="M305" s="193" t="s">
        <v>1</v>
      </c>
      <c r="N305" s="194" t="s">
        <v>42</v>
      </c>
      <c r="O305" s="71"/>
      <c r="P305" s="195">
        <f>O305*H305</f>
        <v>0</v>
      </c>
      <c r="Q305" s="195">
        <v>2.9999999999999997E-4</v>
      </c>
      <c r="R305" s="195">
        <f>Q305*H305</f>
        <v>7.2645000000000001E-2</v>
      </c>
      <c r="S305" s="195">
        <v>0</v>
      </c>
      <c r="T305" s="196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7" t="s">
        <v>220</v>
      </c>
      <c r="AT305" s="197" t="s">
        <v>139</v>
      </c>
      <c r="AU305" s="197" t="s">
        <v>87</v>
      </c>
      <c r="AY305" s="17" t="s">
        <v>138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7" t="s">
        <v>85</v>
      </c>
      <c r="BK305" s="198">
        <f>ROUND(I305*H305,2)</f>
        <v>0</v>
      </c>
      <c r="BL305" s="17" t="s">
        <v>220</v>
      </c>
      <c r="BM305" s="197" t="s">
        <v>1670</v>
      </c>
    </row>
    <row r="306" spans="1:65" s="2" customFormat="1" ht="21.75" customHeight="1">
      <c r="A306" s="34"/>
      <c r="B306" s="35"/>
      <c r="C306" s="185" t="s">
        <v>520</v>
      </c>
      <c r="D306" s="185" t="s">
        <v>139</v>
      </c>
      <c r="E306" s="186" t="s">
        <v>1671</v>
      </c>
      <c r="F306" s="187" t="s">
        <v>1672</v>
      </c>
      <c r="G306" s="188" t="s">
        <v>162</v>
      </c>
      <c r="H306" s="189">
        <v>242.15</v>
      </c>
      <c r="I306" s="190"/>
      <c r="J306" s="191">
        <f>ROUND(I306*H306,2)</f>
        <v>0</v>
      </c>
      <c r="K306" s="192"/>
      <c r="L306" s="39"/>
      <c r="M306" s="193" t="s">
        <v>1</v>
      </c>
      <c r="N306" s="194" t="s">
        <v>42</v>
      </c>
      <c r="O306" s="71"/>
      <c r="P306" s="195">
        <f>O306*H306</f>
        <v>0</v>
      </c>
      <c r="Q306" s="195">
        <v>1.2E-2</v>
      </c>
      <c r="R306" s="195">
        <f>Q306*H306</f>
        <v>2.9058000000000002</v>
      </c>
      <c r="S306" s="195">
        <v>0</v>
      </c>
      <c r="T306" s="196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7" t="s">
        <v>220</v>
      </c>
      <c r="AT306" s="197" t="s">
        <v>139</v>
      </c>
      <c r="AU306" s="197" t="s">
        <v>87</v>
      </c>
      <c r="AY306" s="17" t="s">
        <v>138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7" t="s">
        <v>85</v>
      </c>
      <c r="BK306" s="198">
        <f>ROUND(I306*H306,2)</f>
        <v>0</v>
      </c>
      <c r="BL306" s="17" t="s">
        <v>220</v>
      </c>
      <c r="BM306" s="197" t="s">
        <v>1673</v>
      </c>
    </row>
    <row r="307" spans="1:65" s="2" customFormat="1" ht="21.75" customHeight="1">
      <c r="A307" s="34"/>
      <c r="B307" s="35"/>
      <c r="C307" s="185" t="s">
        <v>136</v>
      </c>
      <c r="D307" s="185" t="s">
        <v>139</v>
      </c>
      <c r="E307" s="186" t="s">
        <v>1674</v>
      </c>
      <c r="F307" s="187" t="s">
        <v>1675</v>
      </c>
      <c r="G307" s="188" t="s">
        <v>157</v>
      </c>
      <c r="H307" s="189">
        <v>130.5</v>
      </c>
      <c r="I307" s="190"/>
      <c r="J307" s="191">
        <f>ROUND(I307*H307,2)</f>
        <v>0</v>
      </c>
      <c r="K307" s="192"/>
      <c r="L307" s="39"/>
      <c r="M307" s="193" t="s">
        <v>1</v>
      </c>
      <c r="N307" s="194" t="s">
        <v>42</v>
      </c>
      <c r="O307" s="71"/>
      <c r="P307" s="195">
        <f>O307*H307</f>
        <v>0</v>
      </c>
      <c r="Q307" s="195">
        <v>0</v>
      </c>
      <c r="R307" s="195">
        <f>Q307*H307</f>
        <v>0</v>
      </c>
      <c r="S307" s="195">
        <v>2.911E-2</v>
      </c>
      <c r="T307" s="196">
        <f>S307*H307</f>
        <v>3.7988550000000001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7" t="s">
        <v>220</v>
      </c>
      <c r="AT307" s="197" t="s">
        <v>139</v>
      </c>
      <c r="AU307" s="197" t="s">
        <v>87</v>
      </c>
      <c r="AY307" s="17" t="s">
        <v>138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17" t="s">
        <v>85</v>
      </c>
      <c r="BK307" s="198">
        <f>ROUND(I307*H307,2)</f>
        <v>0</v>
      </c>
      <c r="BL307" s="17" t="s">
        <v>220</v>
      </c>
      <c r="BM307" s="197" t="s">
        <v>1676</v>
      </c>
    </row>
    <row r="308" spans="1:65" s="13" customFormat="1" ht="11.25">
      <c r="B308" s="201"/>
      <c r="C308" s="202"/>
      <c r="D308" s="203" t="s">
        <v>152</v>
      </c>
      <c r="E308" s="204" t="s">
        <v>1</v>
      </c>
      <c r="F308" s="205" t="s">
        <v>1677</v>
      </c>
      <c r="G308" s="202"/>
      <c r="H308" s="206">
        <v>33</v>
      </c>
      <c r="I308" s="207"/>
      <c r="J308" s="202"/>
      <c r="K308" s="202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152</v>
      </c>
      <c r="AU308" s="212" t="s">
        <v>87</v>
      </c>
      <c r="AV308" s="13" t="s">
        <v>87</v>
      </c>
      <c r="AW308" s="13" t="s">
        <v>34</v>
      </c>
      <c r="AX308" s="13" t="s">
        <v>77</v>
      </c>
      <c r="AY308" s="212" t="s">
        <v>138</v>
      </c>
    </row>
    <row r="309" spans="1:65" s="13" customFormat="1" ht="11.25">
      <c r="B309" s="201"/>
      <c r="C309" s="202"/>
      <c r="D309" s="203" t="s">
        <v>152</v>
      </c>
      <c r="E309" s="204" t="s">
        <v>1</v>
      </c>
      <c r="F309" s="205" t="s">
        <v>1678</v>
      </c>
      <c r="G309" s="202"/>
      <c r="H309" s="206">
        <v>33</v>
      </c>
      <c r="I309" s="207"/>
      <c r="J309" s="202"/>
      <c r="K309" s="202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152</v>
      </c>
      <c r="AU309" s="212" t="s">
        <v>87</v>
      </c>
      <c r="AV309" s="13" t="s">
        <v>87</v>
      </c>
      <c r="AW309" s="13" t="s">
        <v>34</v>
      </c>
      <c r="AX309" s="13" t="s">
        <v>77</v>
      </c>
      <c r="AY309" s="212" t="s">
        <v>138</v>
      </c>
    </row>
    <row r="310" spans="1:65" s="13" customFormat="1" ht="11.25">
      <c r="B310" s="201"/>
      <c r="C310" s="202"/>
      <c r="D310" s="203" t="s">
        <v>152</v>
      </c>
      <c r="E310" s="204" t="s">
        <v>1</v>
      </c>
      <c r="F310" s="205" t="s">
        <v>1679</v>
      </c>
      <c r="G310" s="202"/>
      <c r="H310" s="206">
        <v>33</v>
      </c>
      <c r="I310" s="207"/>
      <c r="J310" s="202"/>
      <c r="K310" s="202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152</v>
      </c>
      <c r="AU310" s="212" t="s">
        <v>87</v>
      </c>
      <c r="AV310" s="13" t="s">
        <v>87</v>
      </c>
      <c r="AW310" s="13" t="s">
        <v>34</v>
      </c>
      <c r="AX310" s="13" t="s">
        <v>77</v>
      </c>
      <c r="AY310" s="212" t="s">
        <v>138</v>
      </c>
    </row>
    <row r="311" spans="1:65" s="13" customFormat="1" ht="11.25">
      <c r="B311" s="201"/>
      <c r="C311" s="202"/>
      <c r="D311" s="203" t="s">
        <v>152</v>
      </c>
      <c r="E311" s="204" t="s">
        <v>1</v>
      </c>
      <c r="F311" s="205" t="s">
        <v>1680</v>
      </c>
      <c r="G311" s="202"/>
      <c r="H311" s="206">
        <v>22.5</v>
      </c>
      <c r="I311" s="207"/>
      <c r="J311" s="202"/>
      <c r="K311" s="202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152</v>
      </c>
      <c r="AU311" s="212" t="s">
        <v>87</v>
      </c>
      <c r="AV311" s="13" t="s">
        <v>87</v>
      </c>
      <c r="AW311" s="13" t="s">
        <v>34</v>
      </c>
      <c r="AX311" s="13" t="s">
        <v>77</v>
      </c>
      <c r="AY311" s="212" t="s">
        <v>138</v>
      </c>
    </row>
    <row r="312" spans="1:65" s="13" customFormat="1" ht="11.25">
      <c r="B312" s="201"/>
      <c r="C312" s="202"/>
      <c r="D312" s="203" t="s">
        <v>152</v>
      </c>
      <c r="E312" s="204" t="s">
        <v>1</v>
      </c>
      <c r="F312" s="205" t="s">
        <v>1681</v>
      </c>
      <c r="G312" s="202"/>
      <c r="H312" s="206">
        <v>9</v>
      </c>
      <c r="I312" s="207"/>
      <c r="J312" s="202"/>
      <c r="K312" s="202"/>
      <c r="L312" s="208"/>
      <c r="M312" s="209"/>
      <c r="N312" s="210"/>
      <c r="O312" s="210"/>
      <c r="P312" s="210"/>
      <c r="Q312" s="210"/>
      <c r="R312" s="210"/>
      <c r="S312" s="210"/>
      <c r="T312" s="211"/>
      <c r="AT312" s="212" t="s">
        <v>152</v>
      </c>
      <c r="AU312" s="212" t="s">
        <v>87</v>
      </c>
      <c r="AV312" s="13" t="s">
        <v>87</v>
      </c>
      <c r="AW312" s="13" t="s">
        <v>34</v>
      </c>
      <c r="AX312" s="13" t="s">
        <v>77</v>
      </c>
      <c r="AY312" s="212" t="s">
        <v>138</v>
      </c>
    </row>
    <row r="313" spans="1:65" s="14" customFormat="1" ht="11.25">
      <c r="B313" s="228"/>
      <c r="C313" s="229"/>
      <c r="D313" s="203" t="s">
        <v>152</v>
      </c>
      <c r="E313" s="230" t="s">
        <v>1</v>
      </c>
      <c r="F313" s="231" t="s">
        <v>232</v>
      </c>
      <c r="G313" s="229"/>
      <c r="H313" s="232">
        <v>130.5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152</v>
      </c>
      <c r="AU313" s="238" t="s">
        <v>87</v>
      </c>
      <c r="AV313" s="14" t="s">
        <v>143</v>
      </c>
      <c r="AW313" s="14" t="s">
        <v>34</v>
      </c>
      <c r="AX313" s="14" t="s">
        <v>85</v>
      </c>
      <c r="AY313" s="238" t="s">
        <v>138</v>
      </c>
    </row>
    <row r="314" spans="1:65" s="2" customFormat="1" ht="21.75" customHeight="1">
      <c r="A314" s="34"/>
      <c r="B314" s="35"/>
      <c r="C314" s="185" t="s">
        <v>529</v>
      </c>
      <c r="D314" s="185" t="s">
        <v>139</v>
      </c>
      <c r="E314" s="186" t="s">
        <v>1682</v>
      </c>
      <c r="F314" s="187" t="s">
        <v>1683</v>
      </c>
      <c r="G314" s="188" t="s">
        <v>157</v>
      </c>
      <c r="H314" s="189">
        <v>130.5</v>
      </c>
      <c r="I314" s="190"/>
      <c r="J314" s="191">
        <f>ROUND(I314*H314,2)</f>
        <v>0</v>
      </c>
      <c r="K314" s="192"/>
      <c r="L314" s="39"/>
      <c r="M314" s="193" t="s">
        <v>1</v>
      </c>
      <c r="N314" s="194" t="s">
        <v>42</v>
      </c>
      <c r="O314" s="71"/>
      <c r="P314" s="195">
        <f>O314*H314</f>
        <v>0</v>
      </c>
      <c r="Q314" s="195">
        <v>1.7700000000000001E-3</v>
      </c>
      <c r="R314" s="195">
        <f>Q314*H314</f>
        <v>0.23098500000000002</v>
      </c>
      <c r="S314" s="195">
        <v>0</v>
      </c>
      <c r="T314" s="196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7" t="s">
        <v>220</v>
      </c>
      <c r="AT314" s="197" t="s">
        <v>139</v>
      </c>
      <c r="AU314" s="197" t="s">
        <v>87</v>
      </c>
      <c r="AY314" s="17" t="s">
        <v>138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17" t="s">
        <v>85</v>
      </c>
      <c r="BK314" s="198">
        <f>ROUND(I314*H314,2)</f>
        <v>0</v>
      </c>
      <c r="BL314" s="17" t="s">
        <v>220</v>
      </c>
      <c r="BM314" s="197" t="s">
        <v>1684</v>
      </c>
    </row>
    <row r="315" spans="1:65" s="2" customFormat="1" ht="16.5" customHeight="1">
      <c r="A315" s="34"/>
      <c r="B315" s="35"/>
      <c r="C315" s="217" t="s">
        <v>533</v>
      </c>
      <c r="D315" s="217" t="s">
        <v>215</v>
      </c>
      <c r="E315" s="218" t="s">
        <v>1685</v>
      </c>
      <c r="F315" s="219" t="s">
        <v>1686</v>
      </c>
      <c r="G315" s="220" t="s">
        <v>157</v>
      </c>
      <c r="H315" s="221">
        <v>143.55000000000001</v>
      </c>
      <c r="I315" s="222"/>
      <c r="J315" s="223">
        <f>ROUND(I315*H315,2)</f>
        <v>0</v>
      </c>
      <c r="K315" s="224"/>
      <c r="L315" s="225"/>
      <c r="M315" s="226" t="s">
        <v>1</v>
      </c>
      <c r="N315" s="227" t="s">
        <v>42</v>
      </c>
      <c r="O315" s="71"/>
      <c r="P315" s="195">
        <f>O315*H315</f>
        <v>0</v>
      </c>
      <c r="Q315" s="195">
        <v>6.9499999999999996E-3</v>
      </c>
      <c r="R315" s="195">
        <f>Q315*H315</f>
        <v>0.99767250000000007</v>
      </c>
      <c r="S315" s="195">
        <v>0</v>
      </c>
      <c r="T315" s="196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7" t="s">
        <v>303</v>
      </c>
      <c r="AT315" s="197" t="s">
        <v>215</v>
      </c>
      <c r="AU315" s="197" t="s">
        <v>87</v>
      </c>
      <c r="AY315" s="17" t="s">
        <v>138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7" t="s">
        <v>85</v>
      </c>
      <c r="BK315" s="198">
        <f>ROUND(I315*H315,2)</f>
        <v>0</v>
      </c>
      <c r="BL315" s="17" t="s">
        <v>220</v>
      </c>
      <c r="BM315" s="197" t="s">
        <v>1687</v>
      </c>
    </row>
    <row r="316" spans="1:65" s="13" customFormat="1" ht="11.25">
      <c r="B316" s="201"/>
      <c r="C316" s="202"/>
      <c r="D316" s="203" t="s">
        <v>152</v>
      </c>
      <c r="E316" s="202"/>
      <c r="F316" s="205" t="s">
        <v>1688</v>
      </c>
      <c r="G316" s="202"/>
      <c r="H316" s="206">
        <v>143.55000000000001</v>
      </c>
      <c r="I316" s="207"/>
      <c r="J316" s="202"/>
      <c r="K316" s="202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152</v>
      </c>
      <c r="AU316" s="212" t="s">
        <v>87</v>
      </c>
      <c r="AV316" s="13" t="s">
        <v>87</v>
      </c>
      <c r="AW316" s="13" t="s">
        <v>4</v>
      </c>
      <c r="AX316" s="13" t="s">
        <v>85</v>
      </c>
      <c r="AY316" s="212" t="s">
        <v>138</v>
      </c>
    </row>
    <row r="317" spans="1:65" s="2" customFormat="1" ht="21.75" customHeight="1">
      <c r="A317" s="34"/>
      <c r="B317" s="35"/>
      <c r="C317" s="185" t="s">
        <v>537</v>
      </c>
      <c r="D317" s="185" t="s">
        <v>139</v>
      </c>
      <c r="E317" s="186" t="s">
        <v>1689</v>
      </c>
      <c r="F317" s="187" t="s">
        <v>1690</v>
      </c>
      <c r="G317" s="188" t="s">
        <v>157</v>
      </c>
      <c r="H317" s="189">
        <v>142.5</v>
      </c>
      <c r="I317" s="190"/>
      <c r="J317" s="191">
        <f>ROUND(I317*H317,2)</f>
        <v>0</v>
      </c>
      <c r="K317" s="192"/>
      <c r="L317" s="39"/>
      <c r="M317" s="193" t="s">
        <v>1</v>
      </c>
      <c r="N317" s="194" t="s">
        <v>42</v>
      </c>
      <c r="O317" s="71"/>
      <c r="P317" s="195">
        <f>O317*H317</f>
        <v>0</v>
      </c>
      <c r="Q317" s="195">
        <v>0</v>
      </c>
      <c r="R317" s="195">
        <f>Q317*H317</f>
        <v>0</v>
      </c>
      <c r="S317" s="195">
        <v>2.1000000000000001E-2</v>
      </c>
      <c r="T317" s="196">
        <f>S317*H317</f>
        <v>2.9925000000000002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220</v>
      </c>
      <c r="AT317" s="197" t="s">
        <v>139</v>
      </c>
      <c r="AU317" s="197" t="s">
        <v>87</v>
      </c>
      <c r="AY317" s="17" t="s">
        <v>138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7" t="s">
        <v>85</v>
      </c>
      <c r="BK317" s="198">
        <f>ROUND(I317*H317,2)</f>
        <v>0</v>
      </c>
      <c r="BL317" s="17" t="s">
        <v>220</v>
      </c>
      <c r="BM317" s="197" t="s">
        <v>1691</v>
      </c>
    </row>
    <row r="318" spans="1:65" s="13" customFormat="1" ht="11.25">
      <c r="B318" s="201"/>
      <c r="C318" s="202"/>
      <c r="D318" s="203" t="s">
        <v>152</v>
      </c>
      <c r="E318" s="204" t="s">
        <v>1</v>
      </c>
      <c r="F318" s="205" t="s">
        <v>1692</v>
      </c>
      <c r="G318" s="202"/>
      <c r="H318" s="206">
        <v>36</v>
      </c>
      <c r="I318" s="207"/>
      <c r="J318" s="202"/>
      <c r="K318" s="202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152</v>
      </c>
      <c r="AU318" s="212" t="s">
        <v>87</v>
      </c>
      <c r="AV318" s="13" t="s">
        <v>87</v>
      </c>
      <c r="AW318" s="13" t="s">
        <v>34</v>
      </c>
      <c r="AX318" s="13" t="s">
        <v>77</v>
      </c>
      <c r="AY318" s="212" t="s">
        <v>138</v>
      </c>
    </row>
    <row r="319" spans="1:65" s="13" customFormat="1" ht="11.25">
      <c r="B319" s="201"/>
      <c r="C319" s="202"/>
      <c r="D319" s="203" t="s">
        <v>152</v>
      </c>
      <c r="E319" s="204" t="s">
        <v>1</v>
      </c>
      <c r="F319" s="205" t="s">
        <v>1693</v>
      </c>
      <c r="G319" s="202"/>
      <c r="H319" s="206">
        <v>36</v>
      </c>
      <c r="I319" s="207"/>
      <c r="J319" s="202"/>
      <c r="K319" s="202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152</v>
      </c>
      <c r="AU319" s="212" t="s">
        <v>87</v>
      </c>
      <c r="AV319" s="13" t="s">
        <v>87</v>
      </c>
      <c r="AW319" s="13" t="s">
        <v>34</v>
      </c>
      <c r="AX319" s="13" t="s">
        <v>77</v>
      </c>
      <c r="AY319" s="212" t="s">
        <v>138</v>
      </c>
    </row>
    <row r="320" spans="1:65" s="13" customFormat="1" ht="11.25">
      <c r="B320" s="201"/>
      <c r="C320" s="202"/>
      <c r="D320" s="203" t="s">
        <v>152</v>
      </c>
      <c r="E320" s="204" t="s">
        <v>1</v>
      </c>
      <c r="F320" s="205" t="s">
        <v>1694</v>
      </c>
      <c r="G320" s="202"/>
      <c r="H320" s="206">
        <v>36</v>
      </c>
      <c r="I320" s="207"/>
      <c r="J320" s="202"/>
      <c r="K320" s="202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152</v>
      </c>
      <c r="AU320" s="212" t="s">
        <v>87</v>
      </c>
      <c r="AV320" s="13" t="s">
        <v>87</v>
      </c>
      <c r="AW320" s="13" t="s">
        <v>34</v>
      </c>
      <c r="AX320" s="13" t="s">
        <v>77</v>
      </c>
      <c r="AY320" s="212" t="s">
        <v>138</v>
      </c>
    </row>
    <row r="321" spans="1:65" s="13" customFormat="1" ht="11.25">
      <c r="B321" s="201"/>
      <c r="C321" s="202"/>
      <c r="D321" s="203" t="s">
        <v>152</v>
      </c>
      <c r="E321" s="204" t="s">
        <v>1</v>
      </c>
      <c r="F321" s="205" t="s">
        <v>1695</v>
      </c>
      <c r="G321" s="202"/>
      <c r="H321" s="206">
        <v>24</v>
      </c>
      <c r="I321" s="207"/>
      <c r="J321" s="202"/>
      <c r="K321" s="202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152</v>
      </c>
      <c r="AU321" s="212" t="s">
        <v>87</v>
      </c>
      <c r="AV321" s="13" t="s">
        <v>87</v>
      </c>
      <c r="AW321" s="13" t="s">
        <v>34</v>
      </c>
      <c r="AX321" s="13" t="s">
        <v>77</v>
      </c>
      <c r="AY321" s="212" t="s">
        <v>138</v>
      </c>
    </row>
    <row r="322" spans="1:65" s="13" customFormat="1" ht="11.25">
      <c r="B322" s="201"/>
      <c r="C322" s="202"/>
      <c r="D322" s="203" t="s">
        <v>152</v>
      </c>
      <c r="E322" s="204" t="s">
        <v>1</v>
      </c>
      <c r="F322" s="205" t="s">
        <v>1696</v>
      </c>
      <c r="G322" s="202"/>
      <c r="H322" s="206">
        <v>10.5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152</v>
      </c>
      <c r="AU322" s="212" t="s">
        <v>87</v>
      </c>
      <c r="AV322" s="13" t="s">
        <v>87</v>
      </c>
      <c r="AW322" s="13" t="s">
        <v>34</v>
      </c>
      <c r="AX322" s="13" t="s">
        <v>77</v>
      </c>
      <c r="AY322" s="212" t="s">
        <v>138</v>
      </c>
    </row>
    <row r="323" spans="1:65" s="14" customFormat="1" ht="11.25">
      <c r="B323" s="228"/>
      <c r="C323" s="229"/>
      <c r="D323" s="203" t="s">
        <v>152</v>
      </c>
      <c r="E323" s="230" t="s">
        <v>1</v>
      </c>
      <c r="F323" s="231" t="s">
        <v>232</v>
      </c>
      <c r="G323" s="229"/>
      <c r="H323" s="232">
        <v>142.5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152</v>
      </c>
      <c r="AU323" s="238" t="s">
        <v>87</v>
      </c>
      <c r="AV323" s="14" t="s">
        <v>143</v>
      </c>
      <c r="AW323" s="14" t="s">
        <v>34</v>
      </c>
      <c r="AX323" s="14" t="s">
        <v>85</v>
      </c>
      <c r="AY323" s="238" t="s">
        <v>138</v>
      </c>
    </row>
    <row r="324" spans="1:65" s="2" customFormat="1" ht="21.75" customHeight="1">
      <c r="A324" s="34"/>
      <c r="B324" s="35"/>
      <c r="C324" s="185" t="s">
        <v>541</v>
      </c>
      <c r="D324" s="185" t="s">
        <v>139</v>
      </c>
      <c r="E324" s="186" t="s">
        <v>1271</v>
      </c>
      <c r="F324" s="187" t="s">
        <v>1272</v>
      </c>
      <c r="G324" s="188" t="s">
        <v>157</v>
      </c>
      <c r="H324" s="189">
        <v>142.5</v>
      </c>
      <c r="I324" s="190"/>
      <c r="J324" s="191">
        <f>ROUND(I324*H324,2)</f>
        <v>0</v>
      </c>
      <c r="K324" s="192"/>
      <c r="L324" s="39"/>
      <c r="M324" s="193" t="s">
        <v>1</v>
      </c>
      <c r="N324" s="194" t="s">
        <v>42</v>
      </c>
      <c r="O324" s="71"/>
      <c r="P324" s="195">
        <f>O324*H324</f>
        <v>0</v>
      </c>
      <c r="Q324" s="195">
        <v>1.0200000000000001E-3</v>
      </c>
      <c r="R324" s="195">
        <f>Q324*H324</f>
        <v>0.14535000000000001</v>
      </c>
      <c r="S324" s="195">
        <v>0</v>
      </c>
      <c r="T324" s="196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7" t="s">
        <v>220</v>
      </c>
      <c r="AT324" s="197" t="s">
        <v>139</v>
      </c>
      <c r="AU324" s="197" t="s">
        <v>87</v>
      </c>
      <c r="AY324" s="17" t="s">
        <v>138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17" t="s">
        <v>85</v>
      </c>
      <c r="BK324" s="198">
        <f>ROUND(I324*H324,2)</f>
        <v>0</v>
      </c>
      <c r="BL324" s="17" t="s">
        <v>220</v>
      </c>
      <c r="BM324" s="197" t="s">
        <v>1697</v>
      </c>
    </row>
    <row r="325" spans="1:65" s="2" customFormat="1" ht="33" customHeight="1">
      <c r="A325" s="34"/>
      <c r="B325" s="35"/>
      <c r="C325" s="217" t="s">
        <v>546</v>
      </c>
      <c r="D325" s="217" t="s">
        <v>215</v>
      </c>
      <c r="E325" s="218" t="s">
        <v>1698</v>
      </c>
      <c r="F325" s="219" t="s">
        <v>1699</v>
      </c>
      <c r="G325" s="220" t="s">
        <v>162</v>
      </c>
      <c r="H325" s="221">
        <v>31.35</v>
      </c>
      <c r="I325" s="222"/>
      <c r="J325" s="223">
        <f>ROUND(I325*H325,2)</f>
        <v>0</v>
      </c>
      <c r="K325" s="224"/>
      <c r="L325" s="225"/>
      <c r="M325" s="226" t="s">
        <v>1</v>
      </c>
      <c r="N325" s="227" t="s">
        <v>42</v>
      </c>
      <c r="O325" s="71"/>
      <c r="P325" s="195">
        <f>O325*H325</f>
        <v>0</v>
      </c>
      <c r="Q325" s="195">
        <v>1.9199999999999998E-2</v>
      </c>
      <c r="R325" s="195">
        <f>Q325*H325</f>
        <v>0.60192000000000001</v>
      </c>
      <c r="S325" s="195">
        <v>0</v>
      </c>
      <c r="T325" s="196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7" t="s">
        <v>303</v>
      </c>
      <c r="AT325" s="197" t="s">
        <v>215</v>
      </c>
      <c r="AU325" s="197" t="s">
        <v>87</v>
      </c>
      <c r="AY325" s="17" t="s">
        <v>138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7" t="s">
        <v>85</v>
      </c>
      <c r="BK325" s="198">
        <f>ROUND(I325*H325,2)</f>
        <v>0</v>
      </c>
      <c r="BL325" s="17" t="s">
        <v>220</v>
      </c>
      <c r="BM325" s="197" t="s">
        <v>1700</v>
      </c>
    </row>
    <row r="326" spans="1:65" s="13" customFormat="1" ht="11.25">
      <c r="B326" s="201"/>
      <c r="C326" s="202"/>
      <c r="D326" s="203" t="s">
        <v>152</v>
      </c>
      <c r="E326" s="204" t="s">
        <v>1</v>
      </c>
      <c r="F326" s="205" t="s">
        <v>1701</v>
      </c>
      <c r="G326" s="202"/>
      <c r="H326" s="206">
        <v>28.5</v>
      </c>
      <c r="I326" s="207"/>
      <c r="J326" s="202"/>
      <c r="K326" s="202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152</v>
      </c>
      <c r="AU326" s="212" t="s">
        <v>87</v>
      </c>
      <c r="AV326" s="13" t="s">
        <v>87</v>
      </c>
      <c r="AW326" s="13" t="s">
        <v>34</v>
      </c>
      <c r="AX326" s="13" t="s">
        <v>85</v>
      </c>
      <c r="AY326" s="212" t="s">
        <v>138</v>
      </c>
    </row>
    <row r="327" spans="1:65" s="13" customFormat="1" ht="11.25">
      <c r="B327" s="201"/>
      <c r="C327" s="202"/>
      <c r="D327" s="203" t="s">
        <v>152</v>
      </c>
      <c r="E327" s="202"/>
      <c r="F327" s="205" t="s">
        <v>1702</v>
      </c>
      <c r="G327" s="202"/>
      <c r="H327" s="206">
        <v>31.35</v>
      </c>
      <c r="I327" s="207"/>
      <c r="J327" s="202"/>
      <c r="K327" s="202"/>
      <c r="L327" s="208"/>
      <c r="M327" s="209"/>
      <c r="N327" s="210"/>
      <c r="O327" s="210"/>
      <c r="P327" s="210"/>
      <c r="Q327" s="210"/>
      <c r="R327" s="210"/>
      <c r="S327" s="210"/>
      <c r="T327" s="211"/>
      <c r="AT327" s="212" t="s">
        <v>152</v>
      </c>
      <c r="AU327" s="212" t="s">
        <v>87</v>
      </c>
      <c r="AV327" s="13" t="s">
        <v>87</v>
      </c>
      <c r="AW327" s="13" t="s">
        <v>4</v>
      </c>
      <c r="AX327" s="13" t="s">
        <v>85</v>
      </c>
      <c r="AY327" s="212" t="s">
        <v>138</v>
      </c>
    </row>
    <row r="328" spans="1:65" s="2" customFormat="1" ht="21.75" customHeight="1">
      <c r="A328" s="34"/>
      <c r="B328" s="35"/>
      <c r="C328" s="185" t="s">
        <v>550</v>
      </c>
      <c r="D328" s="185" t="s">
        <v>139</v>
      </c>
      <c r="E328" s="186" t="s">
        <v>1703</v>
      </c>
      <c r="F328" s="187" t="s">
        <v>1704</v>
      </c>
      <c r="G328" s="188" t="s">
        <v>157</v>
      </c>
      <c r="H328" s="189">
        <v>227.6</v>
      </c>
      <c r="I328" s="190"/>
      <c r="J328" s="191">
        <f>ROUND(I328*H328,2)</f>
        <v>0</v>
      </c>
      <c r="K328" s="192"/>
      <c r="L328" s="39"/>
      <c r="M328" s="193" t="s">
        <v>1</v>
      </c>
      <c r="N328" s="194" t="s">
        <v>42</v>
      </c>
      <c r="O328" s="71"/>
      <c r="P328" s="195">
        <f>O328*H328</f>
        <v>0</v>
      </c>
      <c r="Q328" s="195">
        <v>0</v>
      </c>
      <c r="R328" s="195">
        <f>Q328*H328</f>
        <v>0</v>
      </c>
      <c r="S328" s="195">
        <v>1.174E-2</v>
      </c>
      <c r="T328" s="196">
        <f>S328*H328</f>
        <v>2.672024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7" t="s">
        <v>220</v>
      </c>
      <c r="AT328" s="197" t="s">
        <v>139</v>
      </c>
      <c r="AU328" s="197" t="s">
        <v>87</v>
      </c>
      <c r="AY328" s="17" t="s">
        <v>138</v>
      </c>
      <c r="BE328" s="198">
        <f>IF(N328="základní",J328,0)</f>
        <v>0</v>
      </c>
      <c r="BF328" s="198">
        <f>IF(N328="snížená",J328,0)</f>
        <v>0</v>
      </c>
      <c r="BG328" s="198">
        <f>IF(N328="zákl. přenesená",J328,0)</f>
        <v>0</v>
      </c>
      <c r="BH328" s="198">
        <f>IF(N328="sníž. přenesená",J328,0)</f>
        <v>0</v>
      </c>
      <c r="BI328" s="198">
        <f>IF(N328="nulová",J328,0)</f>
        <v>0</v>
      </c>
      <c r="BJ328" s="17" t="s">
        <v>85</v>
      </c>
      <c r="BK328" s="198">
        <f>ROUND(I328*H328,2)</f>
        <v>0</v>
      </c>
      <c r="BL328" s="17" t="s">
        <v>220</v>
      </c>
      <c r="BM328" s="197" t="s">
        <v>1705</v>
      </c>
    </row>
    <row r="329" spans="1:65" s="2" customFormat="1" ht="21.75" customHeight="1">
      <c r="A329" s="34"/>
      <c r="B329" s="35"/>
      <c r="C329" s="185" t="s">
        <v>555</v>
      </c>
      <c r="D329" s="185" t="s">
        <v>139</v>
      </c>
      <c r="E329" s="186" t="s">
        <v>1291</v>
      </c>
      <c r="F329" s="187" t="s">
        <v>1292</v>
      </c>
      <c r="G329" s="188" t="s">
        <v>157</v>
      </c>
      <c r="H329" s="189">
        <v>227.6</v>
      </c>
      <c r="I329" s="190"/>
      <c r="J329" s="191">
        <f>ROUND(I329*H329,2)</f>
        <v>0</v>
      </c>
      <c r="K329" s="192"/>
      <c r="L329" s="39"/>
      <c r="M329" s="193" t="s">
        <v>1</v>
      </c>
      <c r="N329" s="194" t="s">
        <v>42</v>
      </c>
      <c r="O329" s="71"/>
      <c r="P329" s="195">
        <f>O329*H329</f>
        <v>0</v>
      </c>
      <c r="Q329" s="195">
        <v>5.8E-4</v>
      </c>
      <c r="R329" s="195">
        <f>Q329*H329</f>
        <v>0.13200799999999999</v>
      </c>
      <c r="S329" s="195">
        <v>0</v>
      </c>
      <c r="T329" s="196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7" t="s">
        <v>220</v>
      </c>
      <c r="AT329" s="197" t="s">
        <v>139</v>
      </c>
      <c r="AU329" s="197" t="s">
        <v>87</v>
      </c>
      <c r="AY329" s="17" t="s">
        <v>138</v>
      </c>
      <c r="BE329" s="198">
        <f>IF(N329="základní",J329,0)</f>
        <v>0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7" t="s">
        <v>85</v>
      </c>
      <c r="BK329" s="198">
        <f>ROUND(I329*H329,2)</f>
        <v>0</v>
      </c>
      <c r="BL329" s="17" t="s">
        <v>220</v>
      </c>
      <c r="BM329" s="197" t="s">
        <v>1706</v>
      </c>
    </row>
    <row r="330" spans="1:65" s="2" customFormat="1" ht="33" customHeight="1">
      <c r="A330" s="34"/>
      <c r="B330" s="35"/>
      <c r="C330" s="217" t="s">
        <v>559</v>
      </c>
      <c r="D330" s="217" t="s">
        <v>215</v>
      </c>
      <c r="E330" s="218" t="s">
        <v>1698</v>
      </c>
      <c r="F330" s="219" t="s">
        <v>1699</v>
      </c>
      <c r="G330" s="220" t="s">
        <v>162</v>
      </c>
      <c r="H330" s="221">
        <v>34.14</v>
      </c>
      <c r="I330" s="222"/>
      <c r="J330" s="223">
        <f>ROUND(I330*H330,2)</f>
        <v>0</v>
      </c>
      <c r="K330" s="224"/>
      <c r="L330" s="225"/>
      <c r="M330" s="226" t="s">
        <v>1</v>
      </c>
      <c r="N330" s="227" t="s">
        <v>42</v>
      </c>
      <c r="O330" s="71"/>
      <c r="P330" s="195">
        <f>O330*H330</f>
        <v>0</v>
      </c>
      <c r="Q330" s="195">
        <v>1.9199999999999998E-2</v>
      </c>
      <c r="R330" s="195">
        <f>Q330*H330</f>
        <v>0.65548799999999996</v>
      </c>
      <c r="S330" s="195">
        <v>0</v>
      </c>
      <c r="T330" s="196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7" t="s">
        <v>303</v>
      </c>
      <c r="AT330" s="197" t="s">
        <v>215</v>
      </c>
      <c r="AU330" s="197" t="s">
        <v>87</v>
      </c>
      <c r="AY330" s="17" t="s">
        <v>138</v>
      </c>
      <c r="BE330" s="198">
        <f>IF(N330="základní",J330,0)</f>
        <v>0</v>
      </c>
      <c r="BF330" s="198">
        <f>IF(N330="snížená",J330,0)</f>
        <v>0</v>
      </c>
      <c r="BG330" s="198">
        <f>IF(N330="zákl. přenesená",J330,0)</f>
        <v>0</v>
      </c>
      <c r="BH330" s="198">
        <f>IF(N330="sníž. přenesená",J330,0)</f>
        <v>0</v>
      </c>
      <c r="BI330" s="198">
        <f>IF(N330="nulová",J330,0)</f>
        <v>0</v>
      </c>
      <c r="BJ330" s="17" t="s">
        <v>85</v>
      </c>
      <c r="BK330" s="198">
        <f>ROUND(I330*H330,2)</f>
        <v>0</v>
      </c>
      <c r="BL330" s="17" t="s">
        <v>220</v>
      </c>
      <c r="BM330" s="197" t="s">
        <v>1707</v>
      </c>
    </row>
    <row r="331" spans="1:65" s="13" customFormat="1" ht="11.25">
      <c r="B331" s="201"/>
      <c r="C331" s="202"/>
      <c r="D331" s="203" t="s">
        <v>152</v>
      </c>
      <c r="E331" s="204" t="s">
        <v>1</v>
      </c>
      <c r="F331" s="205" t="s">
        <v>1708</v>
      </c>
      <c r="G331" s="202"/>
      <c r="H331" s="206">
        <v>22.76</v>
      </c>
      <c r="I331" s="207"/>
      <c r="J331" s="202"/>
      <c r="K331" s="202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152</v>
      </c>
      <c r="AU331" s="212" t="s">
        <v>87</v>
      </c>
      <c r="AV331" s="13" t="s">
        <v>87</v>
      </c>
      <c r="AW331" s="13" t="s">
        <v>34</v>
      </c>
      <c r="AX331" s="13" t="s">
        <v>85</v>
      </c>
      <c r="AY331" s="212" t="s">
        <v>138</v>
      </c>
    </row>
    <row r="332" spans="1:65" s="13" customFormat="1" ht="11.25">
      <c r="B332" s="201"/>
      <c r="C332" s="202"/>
      <c r="D332" s="203" t="s">
        <v>152</v>
      </c>
      <c r="E332" s="202"/>
      <c r="F332" s="205" t="s">
        <v>1709</v>
      </c>
      <c r="G332" s="202"/>
      <c r="H332" s="206">
        <v>34.14</v>
      </c>
      <c r="I332" s="207"/>
      <c r="J332" s="202"/>
      <c r="K332" s="202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152</v>
      </c>
      <c r="AU332" s="212" t="s">
        <v>87</v>
      </c>
      <c r="AV332" s="13" t="s">
        <v>87</v>
      </c>
      <c r="AW332" s="13" t="s">
        <v>4</v>
      </c>
      <c r="AX332" s="13" t="s">
        <v>85</v>
      </c>
      <c r="AY332" s="212" t="s">
        <v>138</v>
      </c>
    </row>
    <row r="333" spans="1:65" s="2" customFormat="1" ht="21.75" customHeight="1">
      <c r="A333" s="34"/>
      <c r="B333" s="35"/>
      <c r="C333" s="185" t="s">
        <v>564</v>
      </c>
      <c r="D333" s="185" t="s">
        <v>139</v>
      </c>
      <c r="E333" s="186" t="s">
        <v>1710</v>
      </c>
      <c r="F333" s="187" t="s">
        <v>1711</v>
      </c>
      <c r="G333" s="188" t="s">
        <v>162</v>
      </c>
      <c r="H333" s="189">
        <v>160.25</v>
      </c>
      <c r="I333" s="190"/>
      <c r="J333" s="191">
        <f>ROUND(I333*H333,2)</f>
        <v>0</v>
      </c>
      <c r="K333" s="192"/>
      <c r="L333" s="39"/>
      <c r="M333" s="193" t="s">
        <v>1</v>
      </c>
      <c r="N333" s="194" t="s">
        <v>42</v>
      </c>
      <c r="O333" s="71"/>
      <c r="P333" s="195">
        <f>O333*H333</f>
        <v>0</v>
      </c>
      <c r="Q333" s="195">
        <v>0</v>
      </c>
      <c r="R333" s="195">
        <f>Q333*H333</f>
        <v>0</v>
      </c>
      <c r="S333" s="195">
        <v>8.3169999999999994E-2</v>
      </c>
      <c r="T333" s="196">
        <f>S333*H333</f>
        <v>13.327992499999999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7" t="s">
        <v>220</v>
      </c>
      <c r="AT333" s="197" t="s">
        <v>139</v>
      </c>
      <c r="AU333" s="197" t="s">
        <v>87</v>
      </c>
      <c r="AY333" s="17" t="s">
        <v>138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17" t="s">
        <v>85</v>
      </c>
      <c r="BK333" s="198">
        <f>ROUND(I333*H333,2)</f>
        <v>0</v>
      </c>
      <c r="BL333" s="17" t="s">
        <v>220</v>
      </c>
      <c r="BM333" s="197" t="s">
        <v>1712</v>
      </c>
    </row>
    <row r="334" spans="1:65" s="13" customFormat="1" ht="11.25">
      <c r="B334" s="201"/>
      <c r="C334" s="202"/>
      <c r="D334" s="203" t="s">
        <v>152</v>
      </c>
      <c r="E334" s="204" t="s">
        <v>1</v>
      </c>
      <c r="F334" s="205" t="s">
        <v>1448</v>
      </c>
      <c r="G334" s="202"/>
      <c r="H334" s="206">
        <v>24</v>
      </c>
      <c r="I334" s="207"/>
      <c r="J334" s="202"/>
      <c r="K334" s="202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152</v>
      </c>
      <c r="AU334" s="212" t="s">
        <v>87</v>
      </c>
      <c r="AV334" s="13" t="s">
        <v>87</v>
      </c>
      <c r="AW334" s="13" t="s">
        <v>34</v>
      </c>
      <c r="AX334" s="13" t="s">
        <v>77</v>
      </c>
      <c r="AY334" s="212" t="s">
        <v>138</v>
      </c>
    </row>
    <row r="335" spans="1:65" s="13" customFormat="1" ht="11.25">
      <c r="B335" s="201"/>
      <c r="C335" s="202"/>
      <c r="D335" s="203" t="s">
        <v>152</v>
      </c>
      <c r="E335" s="204" t="s">
        <v>1</v>
      </c>
      <c r="F335" s="205" t="s">
        <v>1449</v>
      </c>
      <c r="G335" s="202"/>
      <c r="H335" s="206">
        <v>30</v>
      </c>
      <c r="I335" s="207"/>
      <c r="J335" s="202"/>
      <c r="K335" s="202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152</v>
      </c>
      <c r="AU335" s="212" t="s">
        <v>87</v>
      </c>
      <c r="AV335" s="13" t="s">
        <v>87</v>
      </c>
      <c r="AW335" s="13" t="s">
        <v>34</v>
      </c>
      <c r="AX335" s="13" t="s">
        <v>77</v>
      </c>
      <c r="AY335" s="212" t="s">
        <v>138</v>
      </c>
    </row>
    <row r="336" spans="1:65" s="13" customFormat="1" ht="11.25">
      <c r="B336" s="201"/>
      <c r="C336" s="202"/>
      <c r="D336" s="203" t="s">
        <v>152</v>
      </c>
      <c r="E336" s="204" t="s">
        <v>1</v>
      </c>
      <c r="F336" s="205" t="s">
        <v>1450</v>
      </c>
      <c r="G336" s="202"/>
      <c r="H336" s="206">
        <v>15</v>
      </c>
      <c r="I336" s="207"/>
      <c r="J336" s="202"/>
      <c r="K336" s="202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152</v>
      </c>
      <c r="AU336" s="212" t="s">
        <v>87</v>
      </c>
      <c r="AV336" s="13" t="s">
        <v>87</v>
      </c>
      <c r="AW336" s="13" t="s">
        <v>34</v>
      </c>
      <c r="AX336" s="13" t="s">
        <v>77</v>
      </c>
      <c r="AY336" s="212" t="s">
        <v>138</v>
      </c>
    </row>
    <row r="337" spans="1:65" s="13" customFormat="1" ht="11.25">
      <c r="B337" s="201"/>
      <c r="C337" s="202"/>
      <c r="D337" s="203" t="s">
        <v>152</v>
      </c>
      <c r="E337" s="204" t="s">
        <v>1</v>
      </c>
      <c r="F337" s="205" t="s">
        <v>1451</v>
      </c>
      <c r="G337" s="202"/>
      <c r="H337" s="206">
        <v>16</v>
      </c>
      <c r="I337" s="207"/>
      <c r="J337" s="202"/>
      <c r="K337" s="202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152</v>
      </c>
      <c r="AU337" s="212" t="s">
        <v>87</v>
      </c>
      <c r="AV337" s="13" t="s">
        <v>87</v>
      </c>
      <c r="AW337" s="13" t="s">
        <v>34</v>
      </c>
      <c r="AX337" s="13" t="s">
        <v>77</v>
      </c>
      <c r="AY337" s="212" t="s">
        <v>138</v>
      </c>
    </row>
    <row r="338" spans="1:65" s="13" customFormat="1" ht="11.25">
      <c r="B338" s="201"/>
      <c r="C338" s="202"/>
      <c r="D338" s="203" t="s">
        <v>152</v>
      </c>
      <c r="E338" s="204" t="s">
        <v>1</v>
      </c>
      <c r="F338" s="205" t="s">
        <v>1452</v>
      </c>
      <c r="G338" s="202"/>
      <c r="H338" s="206">
        <v>42</v>
      </c>
      <c r="I338" s="207"/>
      <c r="J338" s="202"/>
      <c r="K338" s="202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152</v>
      </c>
      <c r="AU338" s="212" t="s">
        <v>87</v>
      </c>
      <c r="AV338" s="13" t="s">
        <v>87</v>
      </c>
      <c r="AW338" s="13" t="s">
        <v>34</v>
      </c>
      <c r="AX338" s="13" t="s">
        <v>77</v>
      </c>
      <c r="AY338" s="212" t="s">
        <v>138</v>
      </c>
    </row>
    <row r="339" spans="1:65" s="13" customFormat="1" ht="11.25">
      <c r="B339" s="201"/>
      <c r="C339" s="202"/>
      <c r="D339" s="203" t="s">
        <v>152</v>
      </c>
      <c r="E339" s="204" t="s">
        <v>1</v>
      </c>
      <c r="F339" s="205" t="s">
        <v>1454</v>
      </c>
      <c r="G339" s="202"/>
      <c r="H339" s="206">
        <v>3.25</v>
      </c>
      <c r="I339" s="207"/>
      <c r="J339" s="202"/>
      <c r="K339" s="202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152</v>
      </c>
      <c r="AU339" s="212" t="s">
        <v>87</v>
      </c>
      <c r="AV339" s="13" t="s">
        <v>87</v>
      </c>
      <c r="AW339" s="13" t="s">
        <v>34</v>
      </c>
      <c r="AX339" s="13" t="s">
        <v>77</v>
      </c>
      <c r="AY339" s="212" t="s">
        <v>138</v>
      </c>
    </row>
    <row r="340" spans="1:65" s="13" customFormat="1" ht="11.25">
      <c r="B340" s="201"/>
      <c r="C340" s="202"/>
      <c r="D340" s="203" t="s">
        <v>152</v>
      </c>
      <c r="E340" s="204" t="s">
        <v>1</v>
      </c>
      <c r="F340" s="205" t="s">
        <v>1459</v>
      </c>
      <c r="G340" s="202"/>
      <c r="H340" s="206">
        <v>30</v>
      </c>
      <c r="I340" s="207"/>
      <c r="J340" s="202"/>
      <c r="K340" s="202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152</v>
      </c>
      <c r="AU340" s="212" t="s">
        <v>87</v>
      </c>
      <c r="AV340" s="13" t="s">
        <v>87</v>
      </c>
      <c r="AW340" s="13" t="s">
        <v>34</v>
      </c>
      <c r="AX340" s="13" t="s">
        <v>77</v>
      </c>
      <c r="AY340" s="212" t="s">
        <v>138</v>
      </c>
    </row>
    <row r="341" spans="1:65" s="14" customFormat="1" ht="11.25">
      <c r="B341" s="228"/>
      <c r="C341" s="229"/>
      <c r="D341" s="203" t="s">
        <v>152</v>
      </c>
      <c r="E341" s="230" t="s">
        <v>1</v>
      </c>
      <c r="F341" s="231" t="s">
        <v>232</v>
      </c>
      <c r="G341" s="229"/>
      <c r="H341" s="232">
        <v>160.25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AT341" s="238" t="s">
        <v>152</v>
      </c>
      <c r="AU341" s="238" t="s">
        <v>87</v>
      </c>
      <c r="AV341" s="14" t="s">
        <v>143</v>
      </c>
      <c r="AW341" s="14" t="s">
        <v>34</v>
      </c>
      <c r="AX341" s="14" t="s">
        <v>85</v>
      </c>
      <c r="AY341" s="238" t="s">
        <v>138</v>
      </c>
    </row>
    <row r="342" spans="1:65" s="2" customFormat="1" ht="21.75" customHeight="1">
      <c r="A342" s="34"/>
      <c r="B342" s="35"/>
      <c r="C342" s="185" t="s">
        <v>568</v>
      </c>
      <c r="D342" s="185" t="s">
        <v>139</v>
      </c>
      <c r="E342" s="186" t="s">
        <v>1303</v>
      </c>
      <c r="F342" s="187" t="s">
        <v>1304</v>
      </c>
      <c r="G342" s="188" t="s">
        <v>162</v>
      </c>
      <c r="H342" s="189">
        <v>160.25</v>
      </c>
      <c r="I342" s="190"/>
      <c r="J342" s="191">
        <f>ROUND(I342*H342,2)</f>
        <v>0</v>
      </c>
      <c r="K342" s="192"/>
      <c r="L342" s="39"/>
      <c r="M342" s="193" t="s">
        <v>1</v>
      </c>
      <c r="N342" s="194" t="s">
        <v>42</v>
      </c>
      <c r="O342" s="71"/>
      <c r="P342" s="195">
        <f>O342*H342</f>
        <v>0</v>
      </c>
      <c r="Q342" s="195">
        <v>6.3499999999999997E-3</v>
      </c>
      <c r="R342" s="195">
        <f>Q342*H342</f>
        <v>1.0175874999999999</v>
      </c>
      <c r="S342" s="195">
        <v>0</v>
      </c>
      <c r="T342" s="196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7" t="s">
        <v>220</v>
      </c>
      <c r="AT342" s="197" t="s">
        <v>139</v>
      </c>
      <c r="AU342" s="197" t="s">
        <v>87</v>
      </c>
      <c r="AY342" s="17" t="s">
        <v>138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17" t="s">
        <v>85</v>
      </c>
      <c r="BK342" s="198">
        <f>ROUND(I342*H342,2)</f>
        <v>0</v>
      </c>
      <c r="BL342" s="17" t="s">
        <v>220</v>
      </c>
      <c r="BM342" s="197" t="s">
        <v>1713</v>
      </c>
    </row>
    <row r="343" spans="1:65" s="2" customFormat="1" ht="33" customHeight="1">
      <c r="A343" s="34"/>
      <c r="B343" s="35"/>
      <c r="C343" s="217" t="s">
        <v>573</v>
      </c>
      <c r="D343" s="217" t="s">
        <v>215</v>
      </c>
      <c r="E343" s="218" t="s">
        <v>1698</v>
      </c>
      <c r="F343" s="219" t="s">
        <v>1699</v>
      </c>
      <c r="G343" s="220" t="s">
        <v>162</v>
      </c>
      <c r="H343" s="221">
        <v>176.27500000000001</v>
      </c>
      <c r="I343" s="222"/>
      <c r="J343" s="223">
        <f>ROUND(I343*H343,2)</f>
        <v>0</v>
      </c>
      <c r="K343" s="224"/>
      <c r="L343" s="225"/>
      <c r="M343" s="226" t="s">
        <v>1</v>
      </c>
      <c r="N343" s="227" t="s">
        <v>42</v>
      </c>
      <c r="O343" s="71"/>
      <c r="P343" s="195">
        <f>O343*H343</f>
        <v>0</v>
      </c>
      <c r="Q343" s="195">
        <v>1.9199999999999998E-2</v>
      </c>
      <c r="R343" s="195">
        <f>Q343*H343</f>
        <v>3.3844799999999999</v>
      </c>
      <c r="S343" s="195">
        <v>0</v>
      </c>
      <c r="T343" s="196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7" t="s">
        <v>303</v>
      </c>
      <c r="AT343" s="197" t="s">
        <v>215</v>
      </c>
      <c r="AU343" s="197" t="s">
        <v>87</v>
      </c>
      <c r="AY343" s="17" t="s">
        <v>138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17" t="s">
        <v>85</v>
      </c>
      <c r="BK343" s="198">
        <f>ROUND(I343*H343,2)</f>
        <v>0</v>
      </c>
      <c r="BL343" s="17" t="s">
        <v>220</v>
      </c>
      <c r="BM343" s="197" t="s">
        <v>1714</v>
      </c>
    </row>
    <row r="344" spans="1:65" s="13" customFormat="1" ht="11.25">
      <c r="B344" s="201"/>
      <c r="C344" s="202"/>
      <c r="D344" s="203" t="s">
        <v>152</v>
      </c>
      <c r="E344" s="202"/>
      <c r="F344" s="205" t="s">
        <v>1715</v>
      </c>
      <c r="G344" s="202"/>
      <c r="H344" s="206">
        <v>176.27500000000001</v>
      </c>
      <c r="I344" s="207"/>
      <c r="J344" s="202"/>
      <c r="K344" s="202"/>
      <c r="L344" s="208"/>
      <c r="M344" s="209"/>
      <c r="N344" s="210"/>
      <c r="O344" s="210"/>
      <c r="P344" s="210"/>
      <c r="Q344" s="210"/>
      <c r="R344" s="210"/>
      <c r="S344" s="210"/>
      <c r="T344" s="211"/>
      <c r="AT344" s="212" t="s">
        <v>152</v>
      </c>
      <c r="AU344" s="212" t="s">
        <v>87</v>
      </c>
      <c r="AV344" s="13" t="s">
        <v>87</v>
      </c>
      <c r="AW344" s="13" t="s">
        <v>4</v>
      </c>
      <c r="AX344" s="13" t="s">
        <v>85</v>
      </c>
      <c r="AY344" s="212" t="s">
        <v>138</v>
      </c>
    </row>
    <row r="345" spans="1:65" s="2" customFormat="1" ht="16.5" customHeight="1">
      <c r="A345" s="34"/>
      <c r="B345" s="35"/>
      <c r="C345" s="185" t="s">
        <v>578</v>
      </c>
      <c r="D345" s="185" t="s">
        <v>139</v>
      </c>
      <c r="E345" s="186" t="s">
        <v>1716</v>
      </c>
      <c r="F345" s="187" t="s">
        <v>1717</v>
      </c>
      <c r="G345" s="188" t="s">
        <v>157</v>
      </c>
      <c r="H345" s="189">
        <v>227.6</v>
      </c>
      <c r="I345" s="190"/>
      <c r="J345" s="191">
        <f>ROUND(I345*H345,2)</f>
        <v>0</v>
      </c>
      <c r="K345" s="192"/>
      <c r="L345" s="39"/>
      <c r="M345" s="193" t="s">
        <v>1</v>
      </c>
      <c r="N345" s="194" t="s">
        <v>42</v>
      </c>
      <c r="O345" s="71"/>
      <c r="P345" s="195">
        <f>O345*H345</f>
        <v>0</v>
      </c>
      <c r="Q345" s="195">
        <v>1.2E-4</v>
      </c>
      <c r="R345" s="195">
        <f>Q345*H345</f>
        <v>2.7311999999999999E-2</v>
      </c>
      <c r="S345" s="195">
        <v>0</v>
      </c>
      <c r="T345" s="196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7" t="s">
        <v>220</v>
      </c>
      <c r="AT345" s="197" t="s">
        <v>139</v>
      </c>
      <c r="AU345" s="197" t="s">
        <v>87</v>
      </c>
      <c r="AY345" s="17" t="s">
        <v>138</v>
      </c>
      <c r="BE345" s="198">
        <f>IF(N345="základní",J345,0)</f>
        <v>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17" t="s">
        <v>85</v>
      </c>
      <c r="BK345" s="198">
        <f>ROUND(I345*H345,2)</f>
        <v>0</v>
      </c>
      <c r="BL345" s="17" t="s">
        <v>220</v>
      </c>
      <c r="BM345" s="197" t="s">
        <v>1718</v>
      </c>
    </row>
    <row r="346" spans="1:65" s="2" customFormat="1" ht="21.75" customHeight="1">
      <c r="A346" s="34"/>
      <c r="B346" s="35"/>
      <c r="C346" s="185" t="s">
        <v>590</v>
      </c>
      <c r="D346" s="185" t="s">
        <v>139</v>
      </c>
      <c r="E346" s="186" t="s">
        <v>1719</v>
      </c>
      <c r="F346" s="187" t="s">
        <v>1720</v>
      </c>
      <c r="G346" s="188" t="s">
        <v>262</v>
      </c>
      <c r="H346" s="189">
        <v>502</v>
      </c>
      <c r="I346" s="190"/>
      <c r="J346" s="191">
        <f>ROUND(I346*H346,2)</f>
        <v>0</v>
      </c>
      <c r="K346" s="192"/>
      <c r="L346" s="39"/>
      <c r="M346" s="193" t="s">
        <v>1</v>
      </c>
      <c r="N346" s="194" t="s">
        <v>42</v>
      </c>
      <c r="O346" s="71"/>
      <c r="P346" s="195">
        <f>O346*H346</f>
        <v>0</v>
      </c>
      <c r="Q346" s="195">
        <v>0</v>
      </c>
      <c r="R346" s="195">
        <f>Q346*H346</f>
        <v>0</v>
      </c>
      <c r="S346" s="195">
        <v>0</v>
      </c>
      <c r="T346" s="196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7" t="s">
        <v>220</v>
      </c>
      <c r="AT346" s="197" t="s">
        <v>139</v>
      </c>
      <c r="AU346" s="197" t="s">
        <v>87</v>
      </c>
      <c r="AY346" s="17" t="s">
        <v>138</v>
      </c>
      <c r="BE346" s="198">
        <f>IF(N346="základní",J346,0)</f>
        <v>0</v>
      </c>
      <c r="BF346" s="198">
        <f>IF(N346="snížená",J346,0)</f>
        <v>0</v>
      </c>
      <c r="BG346" s="198">
        <f>IF(N346="zákl. přenesená",J346,0)</f>
        <v>0</v>
      </c>
      <c r="BH346" s="198">
        <f>IF(N346="sníž. přenesená",J346,0)</f>
        <v>0</v>
      </c>
      <c r="BI346" s="198">
        <f>IF(N346="nulová",J346,0)</f>
        <v>0</v>
      </c>
      <c r="BJ346" s="17" t="s">
        <v>85</v>
      </c>
      <c r="BK346" s="198">
        <f>ROUND(I346*H346,2)</f>
        <v>0</v>
      </c>
      <c r="BL346" s="17" t="s">
        <v>220</v>
      </c>
      <c r="BM346" s="197" t="s">
        <v>1721</v>
      </c>
    </row>
    <row r="347" spans="1:65" s="2" customFormat="1" ht="21.75" customHeight="1">
      <c r="A347" s="34"/>
      <c r="B347" s="35"/>
      <c r="C347" s="185" t="s">
        <v>595</v>
      </c>
      <c r="D347" s="185" t="s">
        <v>139</v>
      </c>
      <c r="E347" s="186" t="s">
        <v>1335</v>
      </c>
      <c r="F347" s="187" t="s">
        <v>1336</v>
      </c>
      <c r="G347" s="188" t="s">
        <v>884</v>
      </c>
      <c r="H347" s="250"/>
      <c r="I347" s="190"/>
      <c r="J347" s="191">
        <f>ROUND(I347*H347,2)</f>
        <v>0</v>
      </c>
      <c r="K347" s="192"/>
      <c r="L347" s="39"/>
      <c r="M347" s="193" t="s">
        <v>1</v>
      </c>
      <c r="N347" s="194" t="s">
        <v>42</v>
      </c>
      <c r="O347" s="71"/>
      <c r="P347" s="195">
        <f>O347*H347</f>
        <v>0</v>
      </c>
      <c r="Q347" s="195">
        <v>0</v>
      </c>
      <c r="R347" s="195">
        <f>Q347*H347</f>
        <v>0</v>
      </c>
      <c r="S347" s="195">
        <v>0</v>
      </c>
      <c r="T347" s="196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7" t="s">
        <v>220</v>
      </c>
      <c r="AT347" s="197" t="s">
        <v>139</v>
      </c>
      <c r="AU347" s="197" t="s">
        <v>87</v>
      </c>
      <c r="AY347" s="17" t="s">
        <v>138</v>
      </c>
      <c r="BE347" s="198">
        <f>IF(N347="základní",J347,0)</f>
        <v>0</v>
      </c>
      <c r="BF347" s="198">
        <f>IF(N347="snížená",J347,0)</f>
        <v>0</v>
      </c>
      <c r="BG347" s="198">
        <f>IF(N347="zákl. přenesená",J347,0)</f>
        <v>0</v>
      </c>
      <c r="BH347" s="198">
        <f>IF(N347="sníž. přenesená",J347,0)</f>
        <v>0</v>
      </c>
      <c r="BI347" s="198">
        <f>IF(N347="nulová",J347,0)</f>
        <v>0</v>
      </c>
      <c r="BJ347" s="17" t="s">
        <v>85</v>
      </c>
      <c r="BK347" s="198">
        <f>ROUND(I347*H347,2)</f>
        <v>0</v>
      </c>
      <c r="BL347" s="17" t="s">
        <v>220</v>
      </c>
      <c r="BM347" s="197" t="s">
        <v>1722</v>
      </c>
    </row>
    <row r="348" spans="1:65" s="12" customFormat="1" ht="22.9" customHeight="1">
      <c r="B348" s="171"/>
      <c r="C348" s="172"/>
      <c r="D348" s="173" t="s">
        <v>76</v>
      </c>
      <c r="E348" s="199" t="s">
        <v>1338</v>
      </c>
      <c r="F348" s="199" t="s">
        <v>1723</v>
      </c>
      <c r="G348" s="172"/>
      <c r="H348" s="172"/>
      <c r="I348" s="175"/>
      <c r="J348" s="200">
        <f>BK348</f>
        <v>0</v>
      </c>
      <c r="K348" s="172"/>
      <c r="L348" s="177"/>
      <c r="M348" s="178"/>
      <c r="N348" s="179"/>
      <c r="O348" s="179"/>
      <c r="P348" s="180">
        <f>SUM(P349:P362)</f>
        <v>0</v>
      </c>
      <c r="Q348" s="179"/>
      <c r="R348" s="180">
        <f>SUM(R349:R362)</f>
        <v>0.16046400000000002</v>
      </c>
      <c r="S348" s="179"/>
      <c r="T348" s="181">
        <f>SUM(T349:T362)</f>
        <v>0</v>
      </c>
      <c r="AR348" s="182" t="s">
        <v>87</v>
      </c>
      <c r="AT348" s="183" t="s">
        <v>76</v>
      </c>
      <c r="AU348" s="183" t="s">
        <v>85</v>
      </c>
      <c r="AY348" s="182" t="s">
        <v>138</v>
      </c>
      <c r="BK348" s="184">
        <f>SUM(BK349:BK362)</f>
        <v>0</v>
      </c>
    </row>
    <row r="349" spans="1:65" s="2" customFormat="1" ht="16.5" customHeight="1">
      <c r="A349" s="34"/>
      <c r="B349" s="35"/>
      <c r="C349" s="185" t="s">
        <v>600</v>
      </c>
      <c r="D349" s="185" t="s">
        <v>139</v>
      </c>
      <c r="E349" s="186" t="s">
        <v>1724</v>
      </c>
      <c r="F349" s="187" t="s">
        <v>1725</v>
      </c>
      <c r="G349" s="188" t="s">
        <v>162</v>
      </c>
      <c r="H349" s="189">
        <v>222.4</v>
      </c>
      <c r="I349" s="190"/>
      <c r="J349" s="191">
        <f>ROUND(I349*H349,2)</f>
        <v>0</v>
      </c>
      <c r="K349" s="192"/>
      <c r="L349" s="39"/>
      <c r="M349" s="193" t="s">
        <v>1</v>
      </c>
      <c r="N349" s="194" t="s">
        <v>42</v>
      </c>
      <c r="O349" s="71"/>
      <c r="P349" s="195">
        <f>O349*H349</f>
        <v>0</v>
      </c>
      <c r="Q349" s="195">
        <v>0</v>
      </c>
      <c r="R349" s="195">
        <f>Q349*H349</f>
        <v>0</v>
      </c>
      <c r="S349" s="195">
        <v>0</v>
      </c>
      <c r="T349" s="196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7" t="s">
        <v>220</v>
      </c>
      <c r="AT349" s="197" t="s">
        <v>139</v>
      </c>
      <c r="AU349" s="197" t="s">
        <v>87</v>
      </c>
      <c r="AY349" s="17" t="s">
        <v>138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17" t="s">
        <v>85</v>
      </c>
      <c r="BK349" s="198">
        <f>ROUND(I349*H349,2)</f>
        <v>0</v>
      </c>
      <c r="BL349" s="17" t="s">
        <v>220</v>
      </c>
      <c r="BM349" s="197" t="s">
        <v>1726</v>
      </c>
    </row>
    <row r="350" spans="1:65" s="13" customFormat="1" ht="11.25">
      <c r="B350" s="201"/>
      <c r="C350" s="202"/>
      <c r="D350" s="203" t="s">
        <v>152</v>
      </c>
      <c r="E350" s="204" t="s">
        <v>1</v>
      </c>
      <c r="F350" s="205" t="s">
        <v>1727</v>
      </c>
      <c r="G350" s="202"/>
      <c r="H350" s="206">
        <v>64.2</v>
      </c>
      <c r="I350" s="207"/>
      <c r="J350" s="202"/>
      <c r="K350" s="202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152</v>
      </c>
      <c r="AU350" s="212" t="s">
        <v>87</v>
      </c>
      <c r="AV350" s="13" t="s">
        <v>87</v>
      </c>
      <c r="AW350" s="13" t="s">
        <v>34</v>
      </c>
      <c r="AX350" s="13" t="s">
        <v>77</v>
      </c>
      <c r="AY350" s="212" t="s">
        <v>138</v>
      </c>
    </row>
    <row r="351" spans="1:65" s="13" customFormat="1" ht="11.25">
      <c r="B351" s="201"/>
      <c r="C351" s="202"/>
      <c r="D351" s="203" t="s">
        <v>152</v>
      </c>
      <c r="E351" s="204" t="s">
        <v>1</v>
      </c>
      <c r="F351" s="205" t="s">
        <v>1728</v>
      </c>
      <c r="G351" s="202"/>
      <c r="H351" s="206">
        <v>24</v>
      </c>
      <c r="I351" s="207"/>
      <c r="J351" s="202"/>
      <c r="K351" s="202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152</v>
      </c>
      <c r="AU351" s="212" t="s">
        <v>87</v>
      </c>
      <c r="AV351" s="13" t="s">
        <v>87</v>
      </c>
      <c r="AW351" s="13" t="s">
        <v>34</v>
      </c>
      <c r="AX351" s="13" t="s">
        <v>77</v>
      </c>
      <c r="AY351" s="212" t="s">
        <v>138</v>
      </c>
    </row>
    <row r="352" spans="1:65" s="13" customFormat="1" ht="11.25">
      <c r="B352" s="201"/>
      <c r="C352" s="202"/>
      <c r="D352" s="203" t="s">
        <v>152</v>
      </c>
      <c r="E352" s="204" t="s">
        <v>1</v>
      </c>
      <c r="F352" s="205" t="s">
        <v>1729</v>
      </c>
      <c r="G352" s="202"/>
      <c r="H352" s="206">
        <v>17.2</v>
      </c>
      <c r="I352" s="207"/>
      <c r="J352" s="202"/>
      <c r="K352" s="202"/>
      <c r="L352" s="208"/>
      <c r="M352" s="209"/>
      <c r="N352" s="210"/>
      <c r="O352" s="210"/>
      <c r="P352" s="210"/>
      <c r="Q352" s="210"/>
      <c r="R352" s="210"/>
      <c r="S352" s="210"/>
      <c r="T352" s="211"/>
      <c r="AT352" s="212" t="s">
        <v>152</v>
      </c>
      <c r="AU352" s="212" t="s">
        <v>87</v>
      </c>
      <c r="AV352" s="13" t="s">
        <v>87</v>
      </c>
      <c r="AW352" s="13" t="s">
        <v>34</v>
      </c>
      <c r="AX352" s="13" t="s">
        <v>77</v>
      </c>
      <c r="AY352" s="212" t="s">
        <v>138</v>
      </c>
    </row>
    <row r="353" spans="1:65" s="13" customFormat="1" ht="11.25">
      <c r="B353" s="201"/>
      <c r="C353" s="202"/>
      <c r="D353" s="203" t="s">
        <v>152</v>
      </c>
      <c r="E353" s="204" t="s">
        <v>1</v>
      </c>
      <c r="F353" s="205" t="s">
        <v>1730</v>
      </c>
      <c r="G353" s="202"/>
      <c r="H353" s="206">
        <v>20</v>
      </c>
      <c r="I353" s="207"/>
      <c r="J353" s="202"/>
      <c r="K353" s="202"/>
      <c r="L353" s="208"/>
      <c r="M353" s="209"/>
      <c r="N353" s="210"/>
      <c r="O353" s="210"/>
      <c r="P353" s="210"/>
      <c r="Q353" s="210"/>
      <c r="R353" s="210"/>
      <c r="S353" s="210"/>
      <c r="T353" s="211"/>
      <c r="AT353" s="212" t="s">
        <v>152</v>
      </c>
      <c r="AU353" s="212" t="s">
        <v>87</v>
      </c>
      <c r="AV353" s="13" t="s">
        <v>87</v>
      </c>
      <c r="AW353" s="13" t="s">
        <v>34</v>
      </c>
      <c r="AX353" s="13" t="s">
        <v>77</v>
      </c>
      <c r="AY353" s="212" t="s">
        <v>138</v>
      </c>
    </row>
    <row r="354" spans="1:65" s="13" customFormat="1" ht="22.5">
      <c r="B354" s="201"/>
      <c r="C354" s="202"/>
      <c r="D354" s="203" t="s">
        <v>152</v>
      </c>
      <c r="E354" s="204" t="s">
        <v>1</v>
      </c>
      <c r="F354" s="205" t="s">
        <v>1731</v>
      </c>
      <c r="G354" s="202"/>
      <c r="H354" s="206">
        <v>12</v>
      </c>
      <c r="I354" s="207"/>
      <c r="J354" s="202"/>
      <c r="K354" s="202"/>
      <c r="L354" s="208"/>
      <c r="M354" s="209"/>
      <c r="N354" s="210"/>
      <c r="O354" s="210"/>
      <c r="P354" s="210"/>
      <c r="Q354" s="210"/>
      <c r="R354" s="210"/>
      <c r="S354" s="210"/>
      <c r="T354" s="211"/>
      <c r="AT354" s="212" t="s">
        <v>152</v>
      </c>
      <c r="AU354" s="212" t="s">
        <v>87</v>
      </c>
      <c r="AV354" s="13" t="s">
        <v>87</v>
      </c>
      <c r="AW354" s="13" t="s">
        <v>34</v>
      </c>
      <c r="AX354" s="13" t="s">
        <v>77</v>
      </c>
      <c r="AY354" s="212" t="s">
        <v>138</v>
      </c>
    </row>
    <row r="355" spans="1:65" s="13" customFormat="1" ht="22.5">
      <c r="B355" s="201"/>
      <c r="C355" s="202"/>
      <c r="D355" s="203" t="s">
        <v>152</v>
      </c>
      <c r="E355" s="204" t="s">
        <v>1</v>
      </c>
      <c r="F355" s="205" t="s">
        <v>1732</v>
      </c>
      <c r="G355" s="202"/>
      <c r="H355" s="206">
        <v>48</v>
      </c>
      <c r="I355" s="207"/>
      <c r="J355" s="202"/>
      <c r="K355" s="202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152</v>
      </c>
      <c r="AU355" s="212" t="s">
        <v>87</v>
      </c>
      <c r="AV355" s="13" t="s">
        <v>87</v>
      </c>
      <c r="AW355" s="13" t="s">
        <v>34</v>
      </c>
      <c r="AX355" s="13" t="s">
        <v>77</v>
      </c>
      <c r="AY355" s="212" t="s">
        <v>138</v>
      </c>
    </row>
    <row r="356" spans="1:65" s="13" customFormat="1" ht="11.25">
      <c r="B356" s="201"/>
      <c r="C356" s="202"/>
      <c r="D356" s="203" t="s">
        <v>152</v>
      </c>
      <c r="E356" s="204" t="s">
        <v>1</v>
      </c>
      <c r="F356" s="205" t="s">
        <v>1733</v>
      </c>
      <c r="G356" s="202"/>
      <c r="H356" s="206">
        <v>37</v>
      </c>
      <c r="I356" s="207"/>
      <c r="J356" s="202"/>
      <c r="K356" s="202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152</v>
      </c>
      <c r="AU356" s="212" t="s">
        <v>87</v>
      </c>
      <c r="AV356" s="13" t="s">
        <v>87</v>
      </c>
      <c r="AW356" s="13" t="s">
        <v>34</v>
      </c>
      <c r="AX356" s="13" t="s">
        <v>77</v>
      </c>
      <c r="AY356" s="212" t="s">
        <v>138</v>
      </c>
    </row>
    <row r="357" spans="1:65" s="14" customFormat="1" ht="11.25">
      <c r="B357" s="228"/>
      <c r="C357" s="229"/>
      <c r="D357" s="203" t="s">
        <v>152</v>
      </c>
      <c r="E357" s="230" t="s">
        <v>1</v>
      </c>
      <c r="F357" s="231" t="s">
        <v>232</v>
      </c>
      <c r="G357" s="229"/>
      <c r="H357" s="232">
        <v>222.4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152</v>
      </c>
      <c r="AU357" s="238" t="s">
        <v>87</v>
      </c>
      <c r="AV357" s="14" t="s">
        <v>143</v>
      </c>
      <c r="AW357" s="14" t="s">
        <v>34</v>
      </c>
      <c r="AX357" s="14" t="s">
        <v>85</v>
      </c>
      <c r="AY357" s="238" t="s">
        <v>138</v>
      </c>
    </row>
    <row r="358" spans="1:65" s="2" customFormat="1" ht="21.75" customHeight="1">
      <c r="A358" s="34"/>
      <c r="B358" s="35"/>
      <c r="C358" s="185" t="s">
        <v>604</v>
      </c>
      <c r="D358" s="185" t="s">
        <v>139</v>
      </c>
      <c r="E358" s="186" t="s">
        <v>1376</v>
      </c>
      <c r="F358" s="187" t="s">
        <v>1734</v>
      </c>
      <c r="G358" s="188" t="s">
        <v>162</v>
      </c>
      <c r="H358" s="189">
        <v>222.4</v>
      </c>
      <c r="I358" s="190"/>
      <c r="J358" s="191">
        <f>ROUND(I358*H358,2)</f>
        <v>0</v>
      </c>
      <c r="K358" s="192"/>
      <c r="L358" s="39"/>
      <c r="M358" s="193" t="s">
        <v>1</v>
      </c>
      <c r="N358" s="194" t="s">
        <v>42</v>
      </c>
      <c r="O358" s="71"/>
      <c r="P358" s="195">
        <f>O358*H358</f>
        <v>0</v>
      </c>
      <c r="Q358" s="195">
        <v>6.6E-4</v>
      </c>
      <c r="R358" s="195">
        <f>Q358*H358</f>
        <v>0.146784</v>
      </c>
      <c r="S358" s="195">
        <v>0</v>
      </c>
      <c r="T358" s="196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7" t="s">
        <v>220</v>
      </c>
      <c r="AT358" s="197" t="s">
        <v>139</v>
      </c>
      <c r="AU358" s="197" t="s">
        <v>87</v>
      </c>
      <c r="AY358" s="17" t="s">
        <v>138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7" t="s">
        <v>85</v>
      </c>
      <c r="BK358" s="198">
        <f>ROUND(I358*H358,2)</f>
        <v>0</v>
      </c>
      <c r="BL358" s="17" t="s">
        <v>220</v>
      </c>
      <c r="BM358" s="197" t="s">
        <v>1735</v>
      </c>
    </row>
    <row r="359" spans="1:65" s="2" customFormat="1" ht="21.75" customHeight="1">
      <c r="A359" s="34"/>
      <c r="B359" s="35"/>
      <c r="C359" s="185" t="s">
        <v>608</v>
      </c>
      <c r="D359" s="185" t="s">
        <v>139</v>
      </c>
      <c r="E359" s="186" t="s">
        <v>1736</v>
      </c>
      <c r="F359" s="187" t="s">
        <v>1737</v>
      </c>
      <c r="G359" s="188" t="s">
        <v>162</v>
      </c>
      <c r="H359" s="189">
        <v>14.4</v>
      </c>
      <c r="I359" s="190"/>
      <c r="J359" s="191">
        <f>ROUND(I359*H359,2)</f>
        <v>0</v>
      </c>
      <c r="K359" s="192"/>
      <c r="L359" s="39"/>
      <c r="M359" s="193" t="s">
        <v>1</v>
      </c>
      <c r="N359" s="194" t="s">
        <v>42</v>
      </c>
      <c r="O359" s="71"/>
      <c r="P359" s="195">
        <f>O359*H359</f>
        <v>0</v>
      </c>
      <c r="Q359" s="195">
        <v>0</v>
      </c>
      <c r="R359" s="195">
        <f>Q359*H359</f>
        <v>0</v>
      </c>
      <c r="S359" s="195">
        <v>0</v>
      </c>
      <c r="T359" s="196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7" t="s">
        <v>220</v>
      </c>
      <c r="AT359" s="197" t="s">
        <v>139</v>
      </c>
      <c r="AU359" s="197" t="s">
        <v>87</v>
      </c>
      <c r="AY359" s="17" t="s">
        <v>138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17" t="s">
        <v>85</v>
      </c>
      <c r="BK359" s="198">
        <f>ROUND(I359*H359,2)</f>
        <v>0</v>
      </c>
      <c r="BL359" s="17" t="s">
        <v>220</v>
      </c>
      <c r="BM359" s="197" t="s">
        <v>1738</v>
      </c>
    </row>
    <row r="360" spans="1:65" s="13" customFormat="1" ht="11.25">
      <c r="B360" s="201"/>
      <c r="C360" s="202"/>
      <c r="D360" s="203" t="s">
        <v>152</v>
      </c>
      <c r="E360" s="204" t="s">
        <v>1</v>
      </c>
      <c r="F360" s="205" t="s">
        <v>1739</v>
      </c>
      <c r="G360" s="202"/>
      <c r="H360" s="206">
        <v>14.4</v>
      </c>
      <c r="I360" s="207"/>
      <c r="J360" s="202"/>
      <c r="K360" s="202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152</v>
      </c>
      <c r="AU360" s="212" t="s">
        <v>87</v>
      </c>
      <c r="AV360" s="13" t="s">
        <v>87</v>
      </c>
      <c r="AW360" s="13" t="s">
        <v>34</v>
      </c>
      <c r="AX360" s="13" t="s">
        <v>85</v>
      </c>
      <c r="AY360" s="212" t="s">
        <v>138</v>
      </c>
    </row>
    <row r="361" spans="1:65" s="2" customFormat="1" ht="21.75" customHeight="1">
      <c r="A361" s="34"/>
      <c r="B361" s="35"/>
      <c r="C361" s="185" t="s">
        <v>613</v>
      </c>
      <c r="D361" s="185" t="s">
        <v>139</v>
      </c>
      <c r="E361" s="186" t="s">
        <v>1740</v>
      </c>
      <c r="F361" s="187" t="s">
        <v>1741</v>
      </c>
      <c r="G361" s="188" t="s">
        <v>162</v>
      </c>
      <c r="H361" s="189">
        <v>14.4</v>
      </c>
      <c r="I361" s="190"/>
      <c r="J361" s="191">
        <f>ROUND(I361*H361,2)</f>
        <v>0</v>
      </c>
      <c r="K361" s="192"/>
      <c r="L361" s="39"/>
      <c r="M361" s="193" t="s">
        <v>1</v>
      </c>
      <c r="N361" s="194" t="s">
        <v>42</v>
      </c>
      <c r="O361" s="71"/>
      <c r="P361" s="195">
        <f>O361*H361</f>
        <v>0</v>
      </c>
      <c r="Q361" s="195">
        <v>2.9E-4</v>
      </c>
      <c r="R361" s="195">
        <f>Q361*H361</f>
        <v>4.176E-3</v>
      </c>
      <c r="S361" s="195">
        <v>0</v>
      </c>
      <c r="T361" s="196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7" t="s">
        <v>220</v>
      </c>
      <c r="AT361" s="197" t="s">
        <v>139</v>
      </c>
      <c r="AU361" s="197" t="s">
        <v>87</v>
      </c>
      <c r="AY361" s="17" t="s">
        <v>138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17" t="s">
        <v>85</v>
      </c>
      <c r="BK361" s="198">
        <f>ROUND(I361*H361,2)</f>
        <v>0</v>
      </c>
      <c r="BL361" s="17" t="s">
        <v>220</v>
      </c>
      <c r="BM361" s="197" t="s">
        <v>1742</v>
      </c>
    </row>
    <row r="362" spans="1:65" s="2" customFormat="1" ht="21.75" customHeight="1">
      <c r="A362" s="34"/>
      <c r="B362" s="35"/>
      <c r="C362" s="185" t="s">
        <v>618</v>
      </c>
      <c r="D362" s="185" t="s">
        <v>139</v>
      </c>
      <c r="E362" s="186" t="s">
        <v>1743</v>
      </c>
      <c r="F362" s="187" t="s">
        <v>1744</v>
      </c>
      <c r="G362" s="188" t="s">
        <v>162</v>
      </c>
      <c r="H362" s="189">
        <v>14.4</v>
      </c>
      <c r="I362" s="190"/>
      <c r="J362" s="191">
        <f>ROUND(I362*H362,2)</f>
        <v>0</v>
      </c>
      <c r="K362" s="192"/>
      <c r="L362" s="39"/>
      <c r="M362" s="193" t="s">
        <v>1</v>
      </c>
      <c r="N362" s="194" t="s">
        <v>42</v>
      </c>
      <c r="O362" s="71"/>
      <c r="P362" s="195">
        <f>O362*H362</f>
        <v>0</v>
      </c>
      <c r="Q362" s="195">
        <v>6.6E-4</v>
      </c>
      <c r="R362" s="195">
        <f>Q362*H362</f>
        <v>9.5040000000000003E-3</v>
      </c>
      <c r="S362" s="195">
        <v>0</v>
      </c>
      <c r="T362" s="196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220</v>
      </c>
      <c r="AT362" s="197" t="s">
        <v>139</v>
      </c>
      <c r="AU362" s="197" t="s">
        <v>87</v>
      </c>
      <c r="AY362" s="17" t="s">
        <v>138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17" t="s">
        <v>85</v>
      </c>
      <c r="BK362" s="198">
        <f>ROUND(I362*H362,2)</f>
        <v>0</v>
      </c>
      <c r="BL362" s="17" t="s">
        <v>220</v>
      </c>
      <c r="BM362" s="197" t="s">
        <v>1745</v>
      </c>
    </row>
    <row r="363" spans="1:65" s="12" customFormat="1" ht="22.9" customHeight="1">
      <c r="B363" s="171"/>
      <c r="C363" s="172"/>
      <c r="D363" s="173" t="s">
        <v>76</v>
      </c>
      <c r="E363" s="199" t="s">
        <v>1746</v>
      </c>
      <c r="F363" s="199" t="s">
        <v>1747</v>
      </c>
      <c r="G363" s="172"/>
      <c r="H363" s="172"/>
      <c r="I363" s="175"/>
      <c r="J363" s="200">
        <f>BK363</f>
        <v>0</v>
      </c>
      <c r="K363" s="172"/>
      <c r="L363" s="177"/>
      <c r="M363" s="178"/>
      <c r="N363" s="179"/>
      <c r="O363" s="179"/>
      <c r="P363" s="180">
        <f>SUM(P364:P372)</f>
        <v>0</v>
      </c>
      <c r="Q363" s="179"/>
      <c r="R363" s="180">
        <f>SUM(R364:R372)</f>
        <v>1.5415139999999998</v>
      </c>
      <c r="S363" s="179"/>
      <c r="T363" s="181">
        <f>SUM(T364:T372)</f>
        <v>0.32422900000000004</v>
      </c>
      <c r="AR363" s="182" t="s">
        <v>87</v>
      </c>
      <c r="AT363" s="183" t="s">
        <v>76</v>
      </c>
      <c r="AU363" s="183" t="s">
        <v>85</v>
      </c>
      <c r="AY363" s="182" t="s">
        <v>138</v>
      </c>
      <c r="BK363" s="184">
        <f>SUM(BK364:BK372)</f>
        <v>0</v>
      </c>
    </row>
    <row r="364" spans="1:65" s="2" customFormat="1" ht="21.75" customHeight="1">
      <c r="A364" s="34"/>
      <c r="B364" s="35"/>
      <c r="C364" s="185" t="s">
        <v>622</v>
      </c>
      <c r="D364" s="185" t="s">
        <v>139</v>
      </c>
      <c r="E364" s="186" t="s">
        <v>1748</v>
      </c>
      <c r="F364" s="187" t="s">
        <v>1749</v>
      </c>
      <c r="G364" s="188" t="s">
        <v>142</v>
      </c>
      <c r="H364" s="189">
        <v>1</v>
      </c>
      <c r="I364" s="190"/>
      <c r="J364" s="191">
        <f>ROUND(I364*H364,2)</f>
        <v>0</v>
      </c>
      <c r="K364" s="192"/>
      <c r="L364" s="39"/>
      <c r="M364" s="193" t="s">
        <v>1</v>
      </c>
      <c r="N364" s="194" t="s">
        <v>42</v>
      </c>
      <c r="O364" s="71"/>
      <c r="P364" s="195">
        <f>O364*H364</f>
        <v>0</v>
      </c>
      <c r="Q364" s="195">
        <v>0</v>
      </c>
      <c r="R364" s="195">
        <f>Q364*H364</f>
        <v>0</v>
      </c>
      <c r="S364" s="195">
        <v>0</v>
      </c>
      <c r="T364" s="196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7" t="s">
        <v>220</v>
      </c>
      <c r="AT364" s="197" t="s">
        <v>139</v>
      </c>
      <c r="AU364" s="197" t="s">
        <v>87</v>
      </c>
      <c r="AY364" s="17" t="s">
        <v>138</v>
      </c>
      <c r="BE364" s="198">
        <f>IF(N364="základní",J364,0)</f>
        <v>0</v>
      </c>
      <c r="BF364" s="198">
        <f>IF(N364="snížená",J364,0)</f>
        <v>0</v>
      </c>
      <c r="BG364" s="198">
        <f>IF(N364="zákl. přenesená",J364,0)</f>
        <v>0</v>
      </c>
      <c r="BH364" s="198">
        <f>IF(N364="sníž. přenesená",J364,0)</f>
        <v>0</v>
      </c>
      <c r="BI364" s="198">
        <f>IF(N364="nulová",J364,0)</f>
        <v>0</v>
      </c>
      <c r="BJ364" s="17" t="s">
        <v>85</v>
      </c>
      <c r="BK364" s="198">
        <f>ROUND(I364*H364,2)</f>
        <v>0</v>
      </c>
      <c r="BL364" s="17" t="s">
        <v>220</v>
      </c>
      <c r="BM364" s="197" t="s">
        <v>1750</v>
      </c>
    </row>
    <row r="365" spans="1:65" s="2" customFormat="1" ht="21.75" customHeight="1">
      <c r="A365" s="34"/>
      <c r="B365" s="35"/>
      <c r="C365" s="185" t="s">
        <v>627</v>
      </c>
      <c r="D365" s="185" t="s">
        <v>139</v>
      </c>
      <c r="E365" s="186" t="s">
        <v>1751</v>
      </c>
      <c r="F365" s="187" t="s">
        <v>1752</v>
      </c>
      <c r="G365" s="188" t="s">
        <v>162</v>
      </c>
      <c r="H365" s="189">
        <v>1045.9000000000001</v>
      </c>
      <c r="I365" s="190"/>
      <c r="J365" s="191">
        <f>ROUND(I365*H365,2)</f>
        <v>0</v>
      </c>
      <c r="K365" s="192"/>
      <c r="L365" s="39"/>
      <c r="M365" s="193" t="s">
        <v>1</v>
      </c>
      <c r="N365" s="194" t="s">
        <v>42</v>
      </c>
      <c r="O365" s="71"/>
      <c r="P365" s="195">
        <f>O365*H365</f>
        <v>0</v>
      </c>
      <c r="Q365" s="195">
        <v>0</v>
      </c>
      <c r="R365" s="195">
        <f>Q365*H365</f>
        <v>0</v>
      </c>
      <c r="S365" s="195">
        <v>0</v>
      </c>
      <c r="T365" s="196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7" t="s">
        <v>220</v>
      </c>
      <c r="AT365" s="197" t="s">
        <v>139</v>
      </c>
      <c r="AU365" s="197" t="s">
        <v>87</v>
      </c>
      <c r="AY365" s="17" t="s">
        <v>138</v>
      </c>
      <c r="BE365" s="198">
        <f>IF(N365="základní",J365,0)</f>
        <v>0</v>
      </c>
      <c r="BF365" s="198">
        <f>IF(N365="snížená",J365,0)</f>
        <v>0</v>
      </c>
      <c r="BG365" s="198">
        <f>IF(N365="zákl. přenesená",J365,0)</f>
        <v>0</v>
      </c>
      <c r="BH365" s="198">
        <f>IF(N365="sníž. přenesená",J365,0)</f>
        <v>0</v>
      </c>
      <c r="BI365" s="198">
        <f>IF(N365="nulová",J365,0)</f>
        <v>0</v>
      </c>
      <c r="BJ365" s="17" t="s">
        <v>85</v>
      </c>
      <c r="BK365" s="198">
        <f>ROUND(I365*H365,2)</f>
        <v>0</v>
      </c>
      <c r="BL365" s="17" t="s">
        <v>220</v>
      </c>
      <c r="BM365" s="197" t="s">
        <v>1753</v>
      </c>
    </row>
    <row r="366" spans="1:65" s="13" customFormat="1" ht="11.25">
      <c r="B366" s="201"/>
      <c r="C366" s="202"/>
      <c r="D366" s="203" t="s">
        <v>152</v>
      </c>
      <c r="E366" s="204" t="s">
        <v>1</v>
      </c>
      <c r="F366" s="205" t="s">
        <v>1754</v>
      </c>
      <c r="G366" s="202"/>
      <c r="H366" s="206">
        <v>1045.9000000000001</v>
      </c>
      <c r="I366" s="207"/>
      <c r="J366" s="202"/>
      <c r="K366" s="202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152</v>
      </c>
      <c r="AU366" s="212" t="s">
        <v>87</v>
      </c>
      <c r="AV366" s="13" t="s">
        <v>87</v>
      </c>
      <c r="AW366" s="13" t="s">
        <v>34</v>
      </c>
      <c r="AX366" s="13" t="s">
        <v>85</v>
      </c>
      <c r="AY366" s="212" t="s">
        <v>138</v>
      </c>
    </row>
    <row r="367" spans="1:65" s="2" customFormat="1" ht="21.75" customHeight="1">
      <c r="A367" s="34"/>
      <c r="B367" s="35"/>
      <c r="C367" s="185" t="s">
        <v>632</v>
      </c>
      <c r="D367" s="185" t="s">
        <v>139</v>
      </c>
      <c r="E367" s="186" t="s">
        <v>1755</v>
      </c>
      <c r="F367" s="187" t="s">
        <v>1756</v>
      </c>
      <c r="G367" s="188" t="s">
        <v>162</v>
      </c>
      <c r="H367" s="189">
        <v>1045.9000000000001</v>
      </c>
      <c r="I367" s="190"/>
      <c r="J367" s="191">
        <f t="shared" ref="J367:J372" si="10">ROUND(I367*H367,2)</f>
        <v>0</v>
      </c>
      <c r="K367" s="192"/>
      <c r="L367" s="39"/>
      <c r="M367" s="193" t="s">
        <v>1</v>
      </c>
      <c r="N367" s="194" t="s">
        <v>42</v>
      </c>
      <c r="O367" s="71"/>
      <c r="P367" s="195">
        <f t="shared" ref="P367:P372" si="11">O367*H367</f>
        <v>0</v>
      </c>
      <c r="Q367" s="195">
        <v>0</v>
      </c>
      <c r="R367" s="195">
        <f t="shared" ref="R367:R372" si="12">Q367*H367</f>
        <v>0</v>
      </c>
      <c r="S367" s="195">
        <v>0</v>
      </c>
      <c r="T367" s="196">
        <f t="shared" ref="T367:T372" si="13"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7" t="s">
        <v>220</v>
      </c>
      <c r="AT367" s="197" t="s">
        <v>139</v>
      </c>
      <c r="AU367" s="197" t="s">
        <v>87</v>
      </c>
      <c r="AY367" s="17" t="s">
        <v>138</v>
      </c>
      <c r="BE367" s="198">
        <f t="shared" ref="BE367:BE372" si="14">IF(N367="základní",J367,0)</f>
        <v>0</v>
      </c>
      <c r="BF367" s="198">
        <f t="shared" ref="BF367:BF372" si="15">IF(N367="snížená",J367,0)</f>
        <v>0</v>
      </c>
      <c r="BG367" s="198">
        <f t="shared" ref="BG367:BG372" si="16">IF(N367="zákl. přenesená",J367,0)</f>
        <v>0</v>
      </c>
      <c r="BH367" s="198">
        <f t="shared" ref="BH367:BH372" si="17">IF(N367="sníž. přenesená",J367,0)</f>
        <v>0</v>
      </c>
      <c r="BI367" s="198">
        <f t="shared" ref="BI367:BI372" si="18">IF(N367="nulová",J367,0)</f>
        <v>0</v>
      </c>
      <c r="BJ367" s="17" t="s">
        <v>85</v>
      </c>
      <c r="BK367" s="198">
        <f t="shared" ref="BK367:BK372" si="19">ROUND(I367*H367,2)</f>
        <v>0</v>
      </c>
      <c r="BL367" s="17" t="s">
        <v>220</v>
      </c>
      <c r="BM367" s="197" t="s">
        <v>1757</v>
      </c>
    </row>
    <row r="368" spans="1:65" s="2" customFormat="1" ht="21.75" customHeight="1">
      <c r="A368" s="34"/>
      <c r="B368" s="35"/>
      <c r="C368" s="185" t="s">
        <v>636</v>
      </c>
      <c r="D368" s="185" t="s">
        <v>139</v>
      </c>
      <c r="E368" s="186" t="s">
        <v>1758</v>
      </c>
      <c r="F368" s="187" t="s">
        <v>1759</v>
      </c>
      <c r="G368" s="188" t="s">
        <v>162</v>
      </c>
      <c r="H368" s="189">
        <v>1045.9000000000001</v>
      </c>
      <c r="I368" s="190"/>
      <c r="J368" s="191">
        <f t="shared" si="10"/>
        <v>0</v>
      </c>
      <c r="K368" s="192"/>
      <c r="L368" s="39"/>
      <c r="M368" s="193" t="s">
        <v>1</v>
      </c>
      <c r="N368" s="194" t="s">
        <v>42</v>
      </c>
      <c r="O368" s="71"/>
      <c r="P368" s="195">
        <f t="shared" si="11"/>
        <v>0</v>
      </c>
      <c r="Q368" s="195">
        <v>1E-3</v>
      </c>
      <c r="R368" s="195">
        <f t="shared" si="12"/>
        <v>1.0459000000000001</v>
      </c>
      <c r="S368" s="195">
        <v>3.1E-4</v>
      </c>
      <c r="T368" s="196">
        <f t="shared" si="13"/>
        <v>0.32422900000000004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7" t="s">
        <v>220</v>
      </c>
      <c r="AT368" s="197" t="s">
        <v>139</v>
      </c>
      <c r="AU368" s="197" t="s">
        <v>87</v>
      </c>
      <c r="AY368" s="17" t="s">
        <v>138</v>
      </c>
      <c r="BE368" s="198">
        <f t="shared" si="14"/>
        <v>0</v>
      </c>
      <c r="BF368" s="198">
        <f t="shared" si="15"/>
        <v>0</v>
      </c>
      <c r="BG368" s="198">
        <f t="shared" si="16"/>
        <v>0</v>
      </c>
      <c r="BH368" s="198">
        <f t="shared" si="17"/>
        <v>0</v>
      </c>
      <c r="BI368" s="198">
        <f t="shared" si="18"/>
        <v>0</v>
      </c>
      <c r="BJ368" s="17" t="s">
        <v>85</v>
      </c>
      <c r="BK368" s="198">
        <f t="shared" si="19"/>
        <v>0</v>
      </c>
      <c r="BL368" s="17" t="s">
        <v>220</v>
      </c>
      <c r="BM368" s="197" t="s">
        <v>1760</v>
      </c>
    </row>
    <row r="369" spans="1:65" s="2" customFormat="1" ht="21.75" customHeight="1">
      <c r="A369" s="34"/>
      <c r="B369" s="35"/>
      <c r="C369" s="185" t="s">
        <v>640</v>
      </c>
      <c r="D369" s="185" t="s">
        <v>139</v>
      </c>
      <c r="E369" s="186" t="s">
        <v>1761</v>
      </c>
      <c r="F369" s="187" t="s">
        <v>1762</v>
      </c>
      <c r="G369" s="188" t="s">
        <v>162</v>
      </c>
      <c r="H369" s="189">
        <v>1045.9000000000001</v>
      </c>
      <c r="I369" s="190"/>
      <c r="J369" s="191">
        <f t="shared" si="10"/>
        <v>0</v>
      </c>
      <c r="K369" s="192"/>
      <c r="L369" s="39"/>
      <c r="M369" s="193" t="s">
        <v>1</v>
      </c>
      <c r="N369" s="194" t="s">
        <v>42</v>
      </c>
      <c r="O369" s="71"/>
      <c r="P369" s="195">
        <f t="shared" si="11"/>
        <v>0</v>
      </c>
      <c r="Q369" s="195">
        <v>0</v>
      </c>
      <c r="R369" s="195">
        <f t="shared" si="12"/>
        <v>0</v>
      </c>
      <c r="S369" s="195">
        <v>0</v>
      </c>
      <c r="T369" s="196">
        <f t="shared" si="13"/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7" t="s">
        <v>220</v>
      </c>
      <c r="AT369" s="197" t="s">
        <v>139</v>
      </c>
      <c r="AU369" s="197" t="s">
        <v>87</v>
      </c>
      <c r="AY369" s="17" t="s">
        <v>138</v>
      </c>
      <c r="BE369" s="198">
        <f t="shared" si="14"/>
        <v>0</v>
      </c>
      <c r="BF369" s="198">
        <f t="shared" si="15"/>
        <v>0</v>
      </c>
      <c r="BG369" s="198">
        <f t="shared" si="16"/>
        <v>0</v>
      </c>
      <c r="BH369" s="198">
        <f t="shared" si="17"/>
        <v>0</v>
      </c>
      <c r="BI369" s="198">
        <f t="shared" si="18"/>
        <v>0</v>
      </c>
      <c r="BJ369" s="17" t="s">
        <v>85</v>
      </c>
      <c r="BK369" s="198">
        <f t="shared" si="19"/>
        <v>0</v>
      </c>
      <c r="BL369" s="17" t="s">
        <v>220</v>
      </c>
      <c r="BM369" s="197" t="s">
        <v>1763</v>
      </c>
    </row>
    <row r="370" spans="1:65" s="2" customFormat="1" ht="21.75" customHeight="1">
      <c r="A370" s="34"/>
      <c r="B370" s="35"/>
      <c r="C370" s="185" t="s">
        <v>644</v>
      </c>
      <c r="D370" s="185" t="s">
        <v>139</v>
      </c>
      <c r="E370" s="186" t="s">
        <v>1764</v>
      </c>
      <c r="F370" s="187" t="s">
        <v>1765</v>
      </c>
      <c r="G370" s="188" t="s">
        <v>162</v>
      </c>
      <c r="H370" s="189">
        <v>50</v>
      </c>
      <c r="I370" s="190"/>
      <c r="J370" s="191">
        <f t="shared" si="10"/>
        <v>0</v>
      </c>
      <c r="K370" s="192"/>
      <c r="L370" s="39"/>
      <c r="M370" s="193" t="s">
        <v>1</v>
      </c>
      <c r="N370" s="194" t="s">
        <v>42</v>
      </c>
      <c r="O370" s="71"/>
      <c r="P370" s="195">
        <f t="shared" si="11"/>
        <v>0</v>
      </c>
      <c r="Q370" s="195">
        <v>2.9E-4</v>
      </c>
      <c r="R370" s="195">
        <f t="shared" si="12"/>
        <v>1.4500000000000001E-2</v>
      </c>
      <c r="S370" s="195">
        <v>0</v>
      </c>
      <c r="T370" s="196">
        <f t="shared" si="13"/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7" t="s">
        <v>220</v>
      </c>
      <c r="AT370" s="197" t="s">
        <v>139</v>
      </c>
      <c r="AU370" s="197" t="s">
        <v>87</v>
      </c>
      <c r="AY370" s="17" t="s">
        <v>138</v>
      </c>
      <c r="BE370" s="198">
        <f t="shared" si="14"/>
        <v>0</v>
      </c>
      <c r="BF370" s="198">
        <f t="shared" si="15"/>
        <v>0</v>
      </c>
      <c r="BG370" s="198">
        <f t="shared" si="16"/>
        <v>0</v>
      </c>
      <c r="BH370" s="198">
        <f t="shared" si="17"/>
        <v>0</v>
      </c>
      <c r="BI370" s="198">
        <f t="shared" si="18"/>
        <v>0</v>
      </c>
      <c r="BJ370" s="17" t="s">
        <v>85</v>
      </c>
      <c r="BK370" s="198">
        <f t="shared" si="19"/>
        <v>0</v>
      </c>
      <c r="BL370" s="17" t="s">
        <v>220</v>
      </c>
      <c r="BM370" s="197" t="s">
        <v>1766</v>
      </c>
    </row>
    <row r="371" spans="1:65" s="2" customFormat="1" ht="21.75" customHeight="1">
      <c r="A371" s="34"/>
      <c r="B371" s="35"/>
      <c r="C371" s="185" t="s">
        <v>648</v>
      </c>
      <c r="D371" s="185" t="s">
        <v>139</v>
      </c>
      <c r="E371" s="186" t="s">
        <v>1767</v>
      </c>
      <c r="F371" s="187" t="s">
        <v>1768</v>
      </c>
      <c r="G371" s="188" t="s">
        <v>162</v>
      </c>
      <c r="H371" s="189">
        <v>1045.9000000000001</v>
      </c>
      <c r="I371" s="190"/>
      <c r="J371" s="191">
        <f t="shared" si="10"/>
        <v>0</v>
      </c>
      <c r="K371" s="192"/>
      <c r="L371" s="39"/>
      <c r="M371" s="193" t="s">
        <v>1</v>
      </c>
      <c r="N371" s="194" t="s">
        <v>42</v>
      </c>
      <c r="O371" s="71"/>
      <c r="P371" s="195">
        <f t="shared" si="11"/>
        <v>0</v>
      </c>
      <c r="Q371" s="195">
        <v>2.0000000000000001E-4</v>
      </c>
      <c r="R371" s="195">
        <f t="shared" si="12"/>
        <v>0.20918000000000003</v>
      </c>
      <c r="S371" s="195">
        <v>0</v>
      </c>
      <c r="T371" s="196">
        <f t="shared" si="13"/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7" t="s">
        <v>220</v>
      </c>
      <c r="AT371" s="197" t="s">
        <v>139</v>
      </c>
      <c r="AU371" s="197" t="s">
        <v>87</v>
      </c>
      <c r="AY371" s="17" t="s">
        <v>138</v>
      </c>
      <c r="BE371" s="198">
        <f t="shared" si="14"/>
        <v>0</v>
      </c>
      <c r="BF371" s="198">
        <f t="shared" si="15"/>
        <v>0</v>
      </c>
      <c r="BG371" s="198">
        <f t="shared" si="16"/>
        <v>0</v>
      </c>
      <c r="BH371" s="198">
        <f t="shared" si="17"/>
        <v>0</v>
      </c>
      <c r="BI371" s="198">
        <f t="shared" si="18"/>
        <v>0</v>
      </c>
      <c r="BJ371" s="17" t="s">
        <v>85</v>
      </c>
      <c r="BK371" s="198">
        <f t="shared" si="19"/>
        <v>0</v>
      </c>
      <c r="BL371" s="17" t="s">
        <v>220</v>
      </c>
      <c r="BM371" s="197" t="s">
        <v>1769</v>
      </c>
    </row>
    <row r="372" spans="1:65" s="2" customFormat="1" ht="33" customHeight="1">
      <c r="A372" s="34"/>
      <c r="B372" s="35"/>
      <c r="C372" s="185" t="s">
        <v>653</v>
      </c>
      <c r="D372" s="185" t="s">
        <v>139</v>
      </c>
      <c r="E372" s="186" t="s">
        <v>1770</v>
      </c>
      <c r="F372" s="187" t="s">
        <v>1771</v>
      </c>
      <c r="G372" s="188" t="s">
        <v>162</v>
      </c>
      <c r="H372" s="189">
        <v>1045.9000000000001</v>
      </c>
      <c r="I372" s="190"/>
      <c r="J372" s="191">
        <f t="shared" si="10"/>
        <v>0</v>
      </c>
      <c r="K372" s="192"/>
      <c r="L372" s="39"/>
      <c r="M372" s="251" t="s">
        <v>1</v>
      </c>
      <c r="N372" s="252" t="s">
        <v>42</v>
      </c>
      <c r="O372" s="253"/>
      <c r="P372" s="254">
        <f t="shared" si="11"/>
        <v>0</v>
      </c>
      <c r="Q372" s="254">
        <v>2.5999999999999998E-4</v>
      </c>
      <c r="R372" s="254">
        <f t="shared" si="12"/>
        <v>0.27193400000000001</v>
      </c>
      <c r="S372" s="254">
        <v>0</v>
      </c>
      <c r="T372" s="255">
        <f t="shared" si="13"/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7" t="s">
        <v>220</v>
      </c>
      <c r="AT372" s="197" t="s">
        <v>139</v>
      </c>
      <c r="AU372" s="197" t="s">
        <v>87</v>
      </c>
      <c r="AY372" s="17" t="s">
        <v>138</v>
      </c>
      <c r="BE372" s="198">
        <f t="shared" si="14"/>
        <v>0</v>
      </c>
      <c r="BF372" s="198">
        <f t="shared" si="15"/>
        <v>0</v>
      </c>
      <c r="BG372" s="198">
        <f t="shared" si="16"/>
        <v>0</v>
      </c>
      <c r="BH372" s="198">
        <f t="shared" si="17"/>
        <v>0</v>
      </c>
      <c r="BI372" s="198">
        <f t="shared" si="18"/>
        <v>0</v>
      </c>
      <c r="BJ372" s="17" t="s">
        <v>85</v>
      </c>
      <c r="BK372" s="198">
        <f t="shared" si="19"/>
        <v>0</v>
      </c>
      <c r="BL372" s="17" t="s">
        <v>220</v>
      </c>
      <c r="BM372" s="197" t="s">
        <v>1772</v>
      </c>
    </row>
    <row r="373" spans="1:65" s="2" customFormat="1" ht="6.95" customHeight="1">
      <c r="A373" s="34"/>
      <c r="B373" s="54"/>
      <c r="C373" s="55"/>
      <c r="D373" s="55"/>
      <c r="E373" s="55"/>
      <c r="F373" s="55"/>
      <c r="G373" s="55"/>
      <c r="H373" s="55"/>
      <c r="I373" s="55"/>
      <c r="J373" s="55"/>
      <c r="K373" s="55"/>
      <c r="L373" s="39"/>
      <c r="M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</row>
  </sheetData>
  <sheetProtection algorithmName="SHA-512" hashValue="mFvc9JI7/lZ6zQOlqybRPpbLH8hx1iLHExIo3lsOnTofemIUVs1W23GZPNEHCCKeMnIRoZUiDIQIhbTTYTJ2Kg==" saltValue="u3vWZV1FGMPYoGSHHtTZ3w==" spinCount="100000" sheet="1" objects="1" scenarios="1" formatColumns="0" formatRows="0" autoFilter="0"/>
  <autoFilter ref="C129:K372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zakázky'!K6</f>
        <v>Praha Vršovice st.6 - oprava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1773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zakázky'!AN8</f>
        <v>22. 2. 2021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zakázky'!E14</f>
        <v>Vyplň údaj</v>
      </c>
      <c r="F18" s="302"/>
      <c r="G18" s="302"/>
      <c r="H18" s="302"/>
      <c r="I18" s="112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zakázky'!E17="","",'Rekapitulace zakázky'!E17)</f>
        <v xml:space="preserve"> </v>
      </c>
      <c r="F21" s="34"/>
      <c r="G21" s="34"/>
      <c r="H21" s="34"/>
      <c r="I21" s="112" t="s">
        <v>28</v>
      </c>
      <c r="J21" s="11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zakázky'!E20="","",'Rekapitulace zakázky'!E20)</f>
        <v/>
      </c>
      <c r="F24" s="34"/>
      <c r="G24" s="34"/>
      <c r="H24" s="34"/>
      <c r="I24" s="112" t="s">
        <v>28</v>
      </c>
      <c r="J24" s="11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ROUND((SUM(BE121:BE133)),  2)</f>
        <v>0</v>
      </c>
      <c r="G33" s="34"/>
      <c r="H33" s="34"/>
      <c r="I33" s="124">
        <v>0.21</v>
      </c>
      <c r="J33" s="123">
        <f>ROUND(((SUM(BE121:BE133))*I33),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ROUND((SUM(BF121:BF133)),  2)</f>
        <v>0</v>
      </c>
      <c r="G34" s="34"/>
      <c r="H34" s="34"/>
      <c r="I34" s="124">
        <v>0.15</v>
      </c>
      <c r="J34" s="123">
        <f>ROUND(((SUM(BF121:BF133))*I34),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ROUND((SUM(BG121:BG133)),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ROUND((SUM(BH121:BH133)),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ROUND((SUM(BI121:BI133)),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Praha Vršovice st.6 - oprava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003 - Vedlejší a ostatní náklady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Praha Vršovice</v>
      </c>
      <c r="G89" s="36"/>
      <c r="H89" s="36"/>
      <c r="I89" s="29" t="s">
        <v>22</v>
      </c>
      <c r="J89" s="66" t="str">
        <f>IF(J12="","",J12)</f>
        <v>22. 2. 2021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/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1774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1775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1776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1777</v>
      </c>
      <c r="E100" s="156"/>
      <c r="F100" s="156"/>
      <c r="G100" s="156"/>
      <c r="H100" s="156"/>
      <c r="I100" s="156"/>
      <c r="J100" s="157">
        <f>J129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1778</v>
      </c>
      <c r="E101" s="156"/>
      <c r="F101" s="156"/>
      <c r="G101" s="156"/>
      <c r="H101" s="156"/>
      <c r="I101" s="156"/>
      <c r="J101" s="157">
        <f>J132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123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4" t="str">
        <f>E7</f>
        <v>Praha Vršovice st.6 - oprava</v>
      </c>
      <c r="F111" s="305"/>
      <c r="G111" s="305"/>
      <c r="H111" s="305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75" t="str">
        <f>E9</f>
        <v>003 - Vedlejší a ostatní náklady</v>
      </c>
      <c r="F113" s="306"/>
      <c r="G113" s="306"/>
      <c r="H113" s="30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žst. Praha Vršovice</v>
      </c>
      <c r="G115" s="36"/>
      <c r="H115" s="36"/>
      <c r="I115" s="29" t="s">
        <v>22</v>
      </c>
      <c r="J115" s="66" t="str">
        <f>IF(J12="","",J12)</f>
        <v>22. 2. 2021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železnic, státní organizace</v>
      </c>
      <c r="G117" s="36"/>
      <c r="H117" s="36"/>
      <c r="I117" s="29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29" t="s">
        <v>35</v>
      </c>
      <c r="J118" s="32" t="str">
        <f>E24</f>
        <v/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124</v>
      </c>
      <c r="D120" s="162" t="s">
        <v>62</v>
      </c>
      <c r="E120" s="162" t="s">
        <v>58</v>
      </c>
      <c r="F120" s="162" t="s">
        <v>59</v>
      </c>
      <c r="G120" s="162" t="s">
        <v>125</v>
      </c>
      <c r="H120" s="162" t="s">
        <v>126</v>
      </c>
      <c r="I120" s="162" t="s">
        <v>127</v>
      </c>
      <c r="J120" s="163" t="s">
        <v>100</v>
      </c>
      <c r="K120" s="164" t="s">
        <v>128</v>
      </c>
      <c r="L120" s="165"/>
      <c r="M120" s="75" t="s">
        <v>1</v>
      </c>
      <c r="N120" s="76" t="s">
        <v>41</v>
      </c>
      <c r="O120" s="76" t="s">
        <v>129</v>
      </c>
      <c r="P120" s="76" t="s">
        <v>130</v>
      </c>
      <c r="Q120" s="76" t="s">
        <v>131</v>
      </c>
      <c r="R120" s="76" t="s">
        <v>132</v>
      </c>
      <c r="S120" s="76" t="s">
        <v>133</v>
      </c>
      <c r="T120" s="77" t="s">
        <v>134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135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</f>
        <v>0</v>
      </c>
      <c r="Q121" s="79"/>
      <c r="R121" s="168">
        <f>R122</f>
        <v>0</v>
      </c>
      <c r="S121" s="79"/>
      <c r="T121" s="169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102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76</v>
      </c>
      <c r="E122" s="174" t="s">
        <v>1779</v>
      </c>
      <c r="F122" s="174" t="s">
        <v>1780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P123+P126+P129+P132</f>
        <v>0</v>
      </c>
      <c r="Q122" s="179"/>
      <c r="R122" s="180">
        <f>R123+R126+R129+R132</f>
        <v>0</v>
      </c>
      <c r="S122" s="179"/>
      <c r="T122" s="181">
        <f>T123+T126+T129+T132</f>
        <v>0</v>
      </c>
      <c r="AR122" s="182" t="s">
        <v>165</v>
      </c>
      <c r="AT122" s="183" t="s">
        <v>76</v>
      </c>
      <c r="AU122" s="183" t="s">
        <v>77</v>
      </c>
      <c r="AY122" s="182" t="s">
        <v>138</v>
      </c>
      <c r="BK122" s="184">
        <f>BK123+BK126+BK129+BK132</f>
        <v>0</v>
      </c>
    </row>
    <row r="123" spans="1:65" s="12" customFormat="1" ht="22.9" customHeight="1">
      <c r="B123" s="171"/>
      <c r="C123" s="172"/>
      <c r="D123" s="173" t="s">
        <v>76</v>
      </c>
      <c r="E123" s="199" t="s">
        <v>1781</v>
      </c>
      <c r="F123" s="199" t="s">
        <v>1782</v>
      </c>
      <c r="G123" s="172"/>
      <c r="H123" s="172"/>
      <c r="I123" s="175"/>
      <c r="J123" s="200">
        <f>BK123</f>
        <v>0</v>
      </c>
      <c r="K123" s="172"/>
      <c r="L123" s="177"/>
      <c r="M123" s="178"/>
      <c r="N123" s="179"/>
      <c r="O123" s="179"/>
      <c r="P123" s="180">
        <f>SUM(P124:P125)</f>
        <v>0</v>
      </c>
      <c r="Q123" s="179"/>
      <c r="R123" s="180">
        <f>SUM(R124:R125)</f>
        <v>0</v>
      </c>
      <c r="S123" s="179"/>
      <c r="T123" s="181">
        <f>SUM(T124:T125)</f>
        <v>0</v>
      </c>
      <c r="AR123" s="182" t="s">
        <v>165</v>
      </c>
      <c r="AT123" s="183" t="s">
        <v>76</v>
      </c>
      <c r="AU123" s="183" t="s">
        <v>85</v>
      </c>
      <c r="AY123" s="182" t="s">
        <v>138</v>
      </c>
      <c r="BK123" s="184">
        <f>SUM(BK124:BK125)</f>
        <v>0</v>
      </c>
    </row>
    <row r="124" spans="1:65" s="2" customFormat="1" ht="16.5" customHeight="1">
      <c r="A124" s="34"/>
      <c r="B124" s="35"/>
      <c r="C124" s="185" t="s">
        <v>85</v>
      </c>
      <c r="D124" s="185" t="s">
        <v>139</v>
      </c>
      <c r="E124" s="186" t="s">
        <v>1783</v>
      </c>
      <c r="F124" s="187" t="s">
        <v>1782</v>
      </c>
      <c r="G124" s="188" t="s">
        <v>1784</v>
      </c>
      <c r="H124" s="189">
        <v>1</v>
      </c>
      <c r="I124" s="190"/>
      <c r="J124" s="191">
        <f>ROUND(I124*H124,2)</f>
        <v>0</v>
      </c>
      <c r="K124" s="192"/>
      <c r="L124" s="39"/>
      <c r="M124" s="193" t="s">
        <v>1</v>
      </c>
      <c r="N124" s="194" t="s">
        <v>42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1785</v>
      </c>
      <c r="AT124" s="197" t="s">
        <v>139</v>
      </c>
      <c r="AU124" s="197" t="s">
        <v>87</v>
      </c>
      <c r="AY124" s="17" t="s">
        <v>138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85</v>
      </c>
      <c r="BK124" s="198">
        <f>ROUND(I124*H124,2)</f>
        <v>0</v>
      </c>
      <c r="BL124" s="17" t="s">
        <v>1785</v>
      </c>
      <c r="BM124" s="197" t="s">
        <v>1786</v>
      </c>
    </row>
    <row r="125" spans="1:65" s="2" customFormat="1" ht="68.25">
      <c r="A125" s="34"/>
      <c r="B125" s="35"/>
      <c r="C125" s="36"/>
      <c r="D125" s="203" t="s">
        <v>174</v>
      </c>
      <c r="E125" s="36"/>
      <c r="F125" s="213" t="s">
        <v>1787</v>
      </c>
      <c r="G125" s="36"/>
      <c r="H125" s="36"/>
      <c r="I125" s="214"/>
      <c r="J125" s="36"/>
      <c r="K125" s="36"/>
      <c r="L125" s="39"/>
      <c r="M125" s="215"/>
      <c r="N125" s="216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174</v>
      </c>
      <c r="AU125" s="17" t="s">
        <v>87</v>
      </c>
    </row>
    <row r="126" spans="1:65" s="12" customFormat="1" ht="22.9" customHeight="1">
      <c r="B126" s="171"/>
      <c r="C126" s="172"/>
      <c r="D126" s="173" t="s">
        <v>76</v>
      </c>
      <c r="E126" s="199" t="s">
        <v>1788</v>
      </c>
      <c r="F126" s="199" t="s">
        <v>1789</v>
      </c>
      <c r="G126" s="172"/>
      <c r="H126" s="172"/>
      <c r="I126" s="175"/>
      <c r="J126" s="200">
        <f>BK126</f>
        <v>0</v>
      </c>
      <c r="K126" s="172"/>
      <c r="L126" s="177"/>
      <c r="M126" s="178"/>
      <c r="N126" s="179"/>
      <c r="O126" s="179"/>
      <c r="P126" s="180">
        <f>SUM(P127:P128)</f>
        <v>0</v>
      </c>
      <c r="Q126" s="179"/>
      <c r="R126" s="180">
        <f>SUM(R127:R128)</f>
        <v>0</v>
      </c>
      <c r="S126" s="179"/>
      <c r="T126" s="181">
        <f>SUM(T127:T128)</f>
        <v>0</v>
      </c>
      <c r="AR126" s="182" t="s">
        <v>165</v>
      </c>
      <c r="AT126" s="183" t="s">
        <v>76</v>
      </c>
      <c r="AU126" s="183" t="s">
        <v>85</v>
      </c>
      <c r="AY126" s="182" t="s">
        <v>138</v>
      </c>
      <c r="BK126" s="184">
        <f>SUM(BK127:BK128)</f>
        <v>0</v>
      </c>
    </row>
    <row r="127" spans="1:65" s="2" customFormat="1" ht="16.5" customHeight="1">
      <c r="A127" s="34"/>
      <c r="B127" s="35"/>
      <c r="C127" s="185" t="s">
        <v>87</v>
      </c>
      <c r="D127" s="185" t="s">
        <v>139</v>
      </c>
      <c r="E127" s="186" t="s">
        <v>1790</v>
      </c>
      <c r="F127" s="187" t="s">
        <v>1789</v>
      </c>
      <c r="G127" s="188" t="s">
        <v>1784</v>
      </c>
      <c r="H127" s="189">
        <v>1</v>
      </c>
      <c r="I127" s="190"/>
      <c r="J127" s="191">
        <f>ROUND(I127*H127,2)</f>
        <v>0</v>
      </c>
      <c r="K127" s="192"/>
      <c r="L127" s="39"/>
      <c r="M127" s="193" t="s">
        <v>1</v>
      </c>
      <c r="N127" s="194" t="s">
        <v>42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1785</v>
      </c>
      <c r="AT127" s="197" t="s">
        <v>139</v>
      </c>
      <c r="AU127" s="197" t="s">
        <v>87</v>
      </c>
      <c r="AY127" s="17" t="s">
        <v>138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85</v>
      </c>
      <c r="BK127" s="198">
        <f>ROUND(I127*H127,2)</f>
        <v>0</v>
      </c>
      <c r="BL127" s="17" t="s">
        <v>1785</v>
      </c>
      <c r="BM127" s="197" t="s">
        <v>1791</v>
      </c>
    </row>
    <row r="128" spans="1:65" s="2" customFormat="1" ht="39">
      <c r="A128" s="34"/>
      <c r="B128" s="35"/>
      <c r="C128" s="36"/>
      <c r="D128" s="203" t="s">
        <v>174</v>
      </c>
      <c r="E128" s="36"/>
      <c r="F128" s="213" t="s">
        <v>1792</v>
      </c>
      <c r="G128" s="36"/>
      <c r="H128" s="36"/>
      <c r="I128" s="214"/>
      <c r="J128" s="36"/>
      <c r="K128" s="36"/>
      <c r="L128" s="39"/>
      <c r="M128" s="215"/>
      <c r="N128" s="216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174</v>
      </c>
      <c r="AU128" s="17" t="s">
        <v>87</v>
      </c>
    </row>
    <row r="129" spans="1:65" s="12" customFormat="1" ht="22.9" customHeight="1">
      <c r="B129" s="171"/>
      <c r="C129" s="172"/>
      <c r="D129" s="173" t="s">
        <v>76</v>
      </c>
      <c r="E129" s="199" t="s">
        <v>1793</v>
      </c>
      <c r="F129" s="199" t="s">
        <v>1794</v>
      </c>
      <c r="G129" s="172"/>
      <c r="H129" s="172"/>
      <c r="I129" s="175"/>
      <c r="J129" s="200">
        <f>BK129</f>
        <v>0</v>
      </c>
      <c r="K129" s="172"/>
      <c r="L129" s="177"/>
      <c r="M129" s="178"/>
      <c r="N129" s="179"/>
      <c r="O129" s="179"/>
      <c r="P129" s="180">
        <f>SUM(P130:P131)</f>
        <v>0</v>
      </c>
      <c r="Q129" s="179"/>
      <c r="R129" s="180">
        <f>SUM(R130:R131)</f>
        <v>0</v>
      </c>
      <c r="S129" s="179"/>
      <c r="T129" s="181">
        <f>SUM(T130:T131)</f>
        <v>0</v>
      </c>
      <c r="AR129" s="182" t="s">
        <v>165</v>
      </c>
      <c r="AT129" s="183" t="s">
        <v>76</v>
      </c>
      <c r="AU129" s="183" t="s">
        <v>85</v>
      </c>
      <c r="AY129" s="182" t="s">
        <v>138</v>
      </c>
      <c r="BK129" s="184">
        <f>SUM(BK130:BK131)</f>
        <v>0</v>
      </c>
    </row>
    <row r="130" spans="1:65" s="2" customFormat="1" ht="16.5" customHeight="1">
      <c r="A130" s="34"/>
      <c r="B130" s="35"/>
      <c r="C130" s="185" t="s">
        <v>154</v>
      </c>
      <c r="D130" s="185" t="s">
        <v>139</v>
      </c>
      <c r="E130" s="186" t="s">
        <v>1795</v>
      </c>
      <c r="F130" s="187" t="s">
        <v>1796</v>
      </c>
      <c r="G130" s="188" t="s">
        <v>1784</v>
      </c>
      <c r="H130" s="189">
        <v>1</v>
      </c>
      <c r="I130" s="190"/>
      <c r="J130" s="191">
        <f>ROUND(I130*H130,2)</f>
        <v>0</v>
      </c>
      <c r="K130" s="192"/>
      <c r="L130" s="39"/>
      <c r="M130" s="193" t="s">
        <v>1</v>
      </c>
      <c r="N130" s="194" t="s">
        <v>42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1785</v>
      </c>
      <c r="AT130" s="197" t="s">
        <v>139</v>
      </c>
      <c r="AU130" s="197" t="s">
        <v>87</v>
      </c>
      <c r="AY130" s="17" t="s">
        <v>138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85</v>
      </c>
      <c r="BK130" s="198">
        <f>ROUND(I130*H130,2)</f>
        <v>0</v>
      </c>
      <c r="BL130" s="17" t="s">
        <v>1785</v>
      </c>
      <c r="BM130" s="197" t="s">
        <v>1797</v>
      </c>
    </row>
    <row r="131" spans="1:65" s="2" customFormat="1" ht="39">
      <c r="A131" s="34"/>
      <c r="B131" s="35"/>
      <c r="C131" s="36"/>
      <c r="D131" s="203" t="s">
        <v>174</v>
      </c>
      <c r="E131" s="36"/>
      <c r="F131" s="213" t="s">
        <v>1798</v>
      </c>
      <c r="G131" s="36"/>
      <c r="H131" s="36"/>
      <c r="I131" s="214"/>
      <c r="J131" s="36"/>
      <c r="K131" s="36"/>
      <c r="L131" s="39"/>
      <c r="M131" s="215"/>
      <c r="N131" s="216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174</v>
      </c>
      <c r="AU131" s="17" t="s">
        <v>87</v>
      </c>
    </row>
    <row r="132" spans="1:65" s="12" customFormat="1" ht="22.9" customHeight="1">
      <c r="B132" s="171"/>
      <c r="C132" s="172"/>
      <c r="D132" s="173" t="s">
        <v>76</v>
      </c>
      <c r="E132" s="199" t="s">
        <v>1799</v>
      </c>
      <c r="F132" s="199" t="s">
        <v>1800</v>
      </c>
      <c r="G132" s="172"/>
      <c r="H132" s="172"/>
      <c r="I132" s="175"/>
      <c r="J132" s="200">
        <f>BK132</f>
        <v>0</v>
      </c>
      <c r="K132" s="172"/>
      <c r="L132" s="177"/>
      <c r="M132" s="178"/>
      <c r="N132" s="179"/>
      <c r="O132" s="179"/>
      <c r="P132" s="180">
        <f>P133</f>
        <v>0</v>
      </c>
      <c r="Q132" s="179"/>
      <c r="R132" s="180">
        <f>R133</f>
        <v>0</v>
      </c>
      <c r="S132" s="179"/>
      <c r="T132" s="181">
        <f>T133</f>
        <v>0</v>
      </c>
      <c r="AR132" s="182" t="s">
        <v>165</v>
      </c>
      <c r="AT132" s="183" t="s">
        <v>76</v>
      </c>
      <c r="AU132" s="183" t="s">
        <v>85</v>
      </c>
      <c r="AY132" s="182" t="s">
        <v>138</v>
      </c>
      <c r="BK132" s="184">
        <f>BK133</f>
        <v>0</v>
      </c>
    </row>
    <row r="133" spans="1:65" s="2" customFormat="1" ht="21.75" customHeight="1">
      <c r="A133" s="34"/>
      <c r="B133" s="35"/>
      <c r="C133" s="185" t="s">
        <v>143</v>
      </c>
      <c r="D133" s="185" t="s">
        <v>139</v>
      </c>
      <c r="E133" s="186" t="s">
        <v>1801</v>
      </c>
      <c r="F133" s="187" t="s">
        <v>1802</v>
      </c>
      <c r="G133" s="188" t="s">
        <v>1784</v>
      </c>
      <c r="H133" s="189">
        <v>1</v>
      </c>
      <c r="I133" s="190"/>
      <c r="J133" s="191">
        <f>ROUND(I133*H133,2)</f>
        <v>0</v>
      </c>
      <c r="K133" s="192"/>
      <c r="L133" s="39"/>
      <c r="M133" s="251" t="s">
        <v>1</v>
      </c>
      <c r="N133" s="252" t="s">
        <v>42</v>
      </c>
      <c r="O133" s="253"/>
      <c r="P133" s="254">
        <f>O133*H133</f>
        <v>0</v>
      </c>
      <c r="Q133" s="254">
        <v>0</v>
      </c>
      <c r="R133" s="254">
        <f>Q133*H133</f>
        <v>0</v>
      </c>
      <c r="S133" s="254">
        <v>0</v>
      </c>
      <c r="T133" s="25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1785</v>
      </c>
      <c r="AT133" s="197" t="s">
        <v>139</v>
      </c>
      <c r="AU133" s="197" t="s">
        <v>87</v>
      </c>
      <c r="AY133" s="17" t="s">
        <v>138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85</v>
      </c>
      <c r="BK133" s="198">
        <f>ROUND(I133*H133,2)</f>
        <v>0</v>
      </c>
      <c r="BL133" s="17" t="s">
        <v>1785</v>
      </c>
      <c r="BM133" s="197" t="s">
        <v>1803</v>
      </c>
    </row>
    <row r="134" spans="1:65" s="2" customFormat="1" ht="6.95" customHeight="1">
      <c r="A134" s="3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6TvtvWKYptwlsqtr2Fr8SoVjoK8ekgBHt+kHXqdkZ1+ptl79WsrWtgNSGPXKEBv+/ha4ZnH/IandE8E1LPnyig==" saltValue="m38Q4WetwPHvzDWeHXVAcA==" spinCount="100000" sheet="1" objects="1" scenarios="1" formatColumns="0" formatRows="0" autoFilter="0"/>
  <autoFilter ref="C120:K13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zakázky</vt:lpstr>
      <vt:lpstr>001 - Oprava vnějšího plá...</vt:lpstr>
      <vt:lpstr>002 - Oprava schodiště</vt:lpstr>
      <vt:lpstr>003 - Vedlejší a ostatní ...</vt:lpstr>
      <vt:lpstr>'001 - Oprava vnějšího plá...'!Názvy_tisku</vt:lpstr>
      <vt:lpstr>'002 - Oprava schodiště'!Názvy_tisku</vt:lpstr>
      <vt:lpstr>'003 - Vedlejší a ostatní ...'!Názvy_tisku</vt:lpstr>
      <vt:lpstr>'Rekapitulace zakázky'!Názvy_tisku</vt:lpstr>
      <vt:lpstr>'001 - Oprava vnějšího plá...'!Oblast_tisku</vt:lpstr>
      <vt:lpstr>'002 - Oprava schodiště'!Oblast_tisku</vt:lpstr>
      <vt:lpstr>'003 - Vedlejší a ostatní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2021-05-27T08:41:05Z</cp:lastPrinted>
  <dcterms:created xsi:type="dcterms:W3CDTF">2021-05-27T08:40:24Z</dcterms:created>
  <dcterms:modified xsi:type="dcterms:W3CDTF">2021-05-27T08:42:25Z</dcterms:modified>
</cp:coreProperties>
</file>