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30" windowWidth="27735" windowHeight="13740" activeTab="0"/>
  </bookViews>
  <sheets>
    <sheet name="Rekapitulace stavby" sheetId="1" r:id="rId1"/>
    <sheet name="SO01 - Výměna kolejnic Hr..." sheetId="2" r:id="rId2"/>
    <sheet name="SO02 - Oprava přejezdu P7..." sheetId="3" r:id="rId3"/>
    <sheet name="VON - Vedlejší a ostatní ..." sheetId="4" r:id="rId4"/>
    <sheet name="Seznam figur" sheetId="5" r:id="rId5"/>
  </sheets>
  <definedNames>
    <definedName name="_xlnm._FilterDatabase" localSheetId="1" hidden="1">'SO01 - Výměna kolejnic Hr...'!$C$120:$K$275</definedName>
    <definedName name="_xlnm._FilterDatabase" localSheetId="2" hidden="1">'SO02 - Oprava přejezdu P7...'!$C$119:$K$186</definedName>
    <definedName name="_xlnm._FilterDatabase" localSheetId="3" hidden="1">'VON - Vedlejší a ostatní ...'!$C$116:$K$127</definedName>
    <definedName name="_xlnm.Print_Area" localSheetId="0">'Rekapitulace stavby'!$D$4:$AO$76,'Rekapitulace stavby'!$C$82:$AQ$98</definedName>
    <definedName name="_xlnm.Print_Area" localSheetId="4">'Seznam figur'!$C$4:$G$96</definedName>
    <definedName name="_xlnm.Print_Area" localSheetId="1">'SO01 - Výměna kolejnic Hr...'!$C$4:$J$76,'SO01 - Výměna kolejnic Hr...'!$C$82:$J$102,'SO01 - Výměna kolejnic Hr...'!$C$108:$K$275</definedName>
    <definedName name="_xlnm.Print_Area" localSheetId="2">'SO02 - Oprava přejezdu P7...'!$C$4:$J$76,'SO02 - Oprava přejezdu P7...'!$C$82:$J$101,'SO02 - Oprava přejezdu P7...'!$C$107:$K$186</definedName>
    <definedName name="_xlnm.Print_Area" localSheetId="3">'VON - Vedlejší a ostatní ...'!$C$4:$J$76,'VON - Vedlejší a ostatní ...'!$C$82:$J$98,'VON - Vedlejší a ostatní ...'!$C$104:$K$127</definedName>
    <definedName name="_xlnm.Print_Titles" localSheetId="0">'Rekapitulace stavby'!$92:$92</definedName>
    <definedName name="_xlnm.Print_Titles" localSheetId="1">'SO01 - Výměna kolejnic Hr...'!$120:$120</definedName>
    <definedName name="_xlnm.Print_Titles" localSheetId="2">'SO02 - Oprava přejezdu P7...'!$119:$119</definedName>
    <definedName name="_xlnm.Print_Titles" localSheetId="3">'VON - Vedlejší a ostatní ...'!$116:$116</definedName>
    <definedName name="_xlnm.Print_Titles" localSheetId="4">'Seznam figur'!$9:$9</definedName>
  </definedNames>
  <calcPr calcId="145621"/>
</workbook>
</file>

<file path=xl/sharedStrings.xml><?xml version="1.0" encoding="utf-8"?>
<sst xmlns="http://schemas.openxmlformats.org/spreadsheetml/2006/main" count="2811" uniqueCount="529">
  <si>
    <t>Export Komplet</t>
  </si>
  <si>
    <t/>
  </si>
  <si>
    <t>2.0</t>
  </si>
  <si>
    <t>ZAMOK</t>
  </si>
  <si>
    <t>False</t>
  </si>
  <si>
    <t>{092bc950-538c-414a-b369-d388c572eda6}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</si>
  <si>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</si>
  <si>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</si>
  <si>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</si>
  <si>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</si>
  <si>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</si>
  <si>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</si>
  <si>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</si>
  <si>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</si>
  <si>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A35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</si>
  <si>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</si>
  <si>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</si>
  <si>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trati v úseku Kojetín - Valašské Meziříčí</t>
  </si>
  <si>
    <t>KSO:</t>
  </si>
  <si>
    <t>CC-CZ:</t>
  </si>
  <si>
    <t>Místo:</t>
  </si>
  <si>
    <t>Kroměříž – Kojetín</t>
  </si>
  <si>
    <t>Datum:</t>
  </si>
  <si>
    <t>1. 3. 2021</t>
  </si>
  <si>
    <t>Zadavatel:</t>
  </si>
  <si>
    <t>IČ:</t>
  </si>
  <si>
    <t>70994234</t>
  </si>
  <si>
    <t>Správa železnic, státní organizace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</si>
  <si>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</si>
  <si>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</si>
  <si>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</si>
  <si>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</si>
  <si>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</si>
  <si>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</si>
  <si>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</si>
  <si>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Jiří Vendel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</si>
  <si>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</si>
  <si>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</si>
  <si>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</si>
  <si>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</si>
  <si>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</si>
  <si>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</si>
  <si>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</si>
  <si>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</si>
  <si>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</si>
  <si>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</si>
  <si>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</si>
  <si>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</si>
  <si>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</si>
  <si>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</si>
  <si>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</si>
  <si>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</si>
  <si>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</si>
  <si>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</si>
  <si>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</si>
  <si>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</si>
  <si>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</si>
  <si>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</si>
  <si>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</si>
  <si>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</si>
  <si>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</si>
  <si>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</si>
  <si>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</si>
  <si>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</si>
  <si>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</si>
  <si>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</si>
  <si>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</si>
  <si>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</si>
  <si>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</si>
  <si>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</si>
  <si>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</si>
  <si>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</si>
  <si>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</si>
  <si>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</si>
  <si>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</si>
  <si>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</si>
  <si>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</si>
  <si>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</si>
  <si>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</si>
  <si>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</si>
  <si>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</si>
  <si>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</si>
  <si>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</si>
  <si>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Výměna kolejnic Hradisko – Postoupky</t>
  </si>
  <si>
    <t>STA</t>
  </si>
  <si>
    <t>1</t>
  </si>
  <si>
    <t>{58c90ec1-ab44-41d6-acfc-f00960dfbd1a}</t>
  </si>
  <si>
    <t>2</t>
  </si>
  <si>
    <t>SO02</t>
  </si>
  <si>
    <t>Oprava přejezdu P7248 (km 13,945)</t>
  </si>
  <si>
    <t>{65355999-976e-4a67-af36-004a78c2570c}</t>
  </si>
  <si>
    <t>VON</t>
  </si>
  <si>
    <t>Vedlejší a ostatní náklady</t>
  </si>
  <si>
    <t>{3e16e897-eb0a-42a4-ac68-ee477f35831c}</t>
  </si>
  <si>
    <t>dělení_AB</t>
  </si>
  <si>
    <t>12</t>
  </si>
  <si>
    <t>AB_suť</t>
  </si>
  <si>
    <t>2,88</t>
  </si>
  <si>
    <t>KRYCÍ LIST SOUPISU PRACÍ</t>
  </si>
  <si>
    <t>AB_nový</t>
  </si>
  <si>
    <t>GPK</t>
  </si>
  <si>
    <t>2,135</t>
  </si>
  <si>
    <t>dopl_KL</t>
  </si>
  <si>
    <t>291,564</t>
  </si>
  <si>
    <t>živice_odpad</t>
  </si>
  <si>
    <t>Objekt:</t>
  </si>
  <si>
    <t>R65_75m</t>
  </si>
  <si>
    <t>34</t>
  </si>
  <si>
    <t>SO01 - Výměna kolejnic Hradisko – Postoupky</t>
  </si>
  <si>
    <t>KL_přejezdy_most</t>
  </si>
  <si>
    <t>60,984</t>
  </si>
  <si>
    <t>styk</t>
  </si>
  <si>
    <t>38</t>
  </si>
  <si>
    <t>štěrk</t>
  </si>
  <si>
    <t>564,077</t>
  </si>
  <si>
    <t>Postoupky</t>
  </si>
  <si>
    <t>doměry</t>
  </si>
  <si>
    <t>225,6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</si>
  <si>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</si>
  <si>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</si>
  <si>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</si>
  <si>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</si>
  <si>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</si>
  <si>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</si>
  <si>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</si>
  <si>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 xml:space="preserve">    Přejezdy - Oprava přejezdů v km P7238 a P7239</t>
  </si>
  <si>
    <t>M - Dodávky materiálu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</si>
  <si>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</si>
  <si>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</si>
  <si>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</si>
  <si>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</si>
  <si>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</si>
  <si>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</si>
  <si>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</si>
  <si>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</si>
  <si>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</si>
  <si>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</si>
  <si>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</si>
  <si>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</si>
  <si>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</si>
  <si>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</si>
  <si>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</si>
  <si>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</si>
  <si>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</si>
  <si>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</si>
  <si>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</si>
  <si>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</si>
  <si>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5905105030</t>
  </si>
  <si>
    <t>Doplnění KL kamenivem souvisle strojně v koleji</t>
  </si>
  <si>
    <t>m3</t>
  </si>
  <si>
    <t>Sborník UOŽI 01 2020</t>
  </si>
  <si>
    <t>4</t>
  </si>
  <si>
    <t>365142028</t>
  </si>
  <si>
    <t>PP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</si>
  <si>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</si>
  <si>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VV</t>
  </si>
  <si>
    <t>GPK*1000*3,6*0,03+KL_přejezdy_most</t>
  </si>
  <si>
    <t>5906110020</t>
  </si>
  <si>
    <t>Oprava rozdělení pražců příčných betonových posun přes 10 cm</t>
  </si>
  <si>
    <t>kus</t>
  </si>
  <si>
    <t>306843332</t>
  </si>
  <si>
    <t>Oprava rozdělení pražců příčných betonových posun přes 10 cm. Poznámka: 1. V cenách jsou započteny náklady na uvolnění upevňovadel, odstranění kameniva v míře dostatečné pro posun pražce, jeho posunutí, dotažení upevňovadel, dohození a úprava KL. 2. V cenách nejsou obsaženy náklady na podbití pražce, doplnění a dodávku kameniva.</t>
  </si>
  <si>
    <t>3</t>
  </si>
  <si>
    <t>5907010030</t>
  </si>
  <si>
    <t>Výměna LISŮ tv. R65 rozdělení "c"</t>
  </si>
  <si>
    <t>m</t>
  </si>
  <si>
    <t>-1983335148</t>
  </si>
  <si>
    <t>Výměna LISŮ tv. R65 rozdělení "c".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</si>
  <si>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P</t>
  </si>
  <si>
    <t>Poznámka k položce:
Metr kolejnice=m</t>
  </si>
  <si>
    <t>2*3,5+4*4,0 " 2*4,0 v km 6,497 – 6,592</t>
  </si>
  <si>
    <t>5907020465</t>
  </si>
  <si>
    <t>Souvislá výměna kolejnic současně s výměnou pryžové podložky tv. R65 rozdělení "c" – dl. 25 m + doměry</t>
  </si>
  <si>
    <t>Sborník UOŽI 01 2021</t>
  </si>
  <si>
    <t>324013388</t>
  </si>
  <si>
    <t>Souvislá výměna kolejnic současně s výměnou pryžové podložky tv. R65 rozdělení "c". Poznámka: 1. V cenách jsou započteny náklady na demontáž upevňovadel, výměnu kolejnic,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</si>
  <si>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((6177-4860)-(R65_75m*75)/2-4,0-3,5-12,7)*2 "doměry</t>
  </si>
  <si>
    <t>(9+25+25+7+25)*2 "km 6,497 – 6,592 dl. 25 m - 4,0 m LIS</t>
  </si>
  <si>
    <t>Součet</t>
  </si>
  <si>
    <t>5907025465</t>
  </si>
  <si>
    <t>Výměna kolejnicových pásů současně s výměnou pryžové podložky tv. R65 rozdělení "c" – dl. 75 m</t>
  </si>
  <si>
    <t>580833625</t>
  </si>
  <si>
    <t>Výměna kolejnicových pásů současně s výměnou pryžové podložky tv. R65 rozdělení "c".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</si>
  <si>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R65_75m*75</t>
  </si>
  <si>
    <t>6</t>
  </si>
  <si>
    <t>5907045110</t>
  </si>
  <si>
    <t>Příplatek za obtížnost při výměně kolejnic na rozponových podkladnicích tv. R65</t>
  </si>
  <si>
    <t>1954469353</t>
  </si>
  <si>
    <t>Příplatek za obtížnost při výměně kolejnic na rozponových podkladnicích tv. R65. Poznámka: 1. V cenách jsou započteny náklady za obtížné podmínky výměny kolejnic.</t>
  </si>
  <si>
    <t>R65_75m*75+doměry</t>
  </si>
  <si>
    <t>7</t>
  </si>
  <si>
    <t>5907050110</t>
  </si>
  <si>
    <t>Dělení kolejnic kyslíkem tv. UIC60 nebo R65</t>
  </si>
  <si>
    <t>534603946</t>
  </si>
  <si>
    <t>Dělení kolejnic kyslíkem tv. UIC60 nebo R65. Poznámka: 1. V cenách jsou započteny náklady na manipulaci, podložení, označení a provedení řezu kolejnice.</t>
  </si>
  <si>
    <t>Poznámka k položce:
Řez=kus</t>
  </si>
  <si>
    <t>8</t>
  </si>
  <si>
    <t>5907055010</t>
  </si>
  <si>
    <t>Vrtání kolejnic otvor o průměru do 10 mm</t>
  </si>
  <si>
    <t>1878175407</t>
  </si>
  <si>
    <t>Vrtání kolejnic otvor o průměru do 10 mm. Poznámka: 1. V cenách jsou započteny náklady na manipulaci, podložení, označení a provedení vrtu ve stojině kolejnice.</t>
  </si>
  <si>
    <t>Poznámka k položce:
Vrt=kus</t>
  </si>
  <si>
    <t>4*2 "LISy</t>
  </si>
  <si>
    <t>9</t>
  </si>
  <si>
    <t>5907055030</t>
  </si>
  <si>
    <t>Vrtání kolejnic otvor o průměru přes 23 mm</t>
  </si>
  <si>
    <t>-1620939818</t>
  </si>
  <si>
    <t>Vrtání kolejnic otvor o průměru přes 23 mm. Poznámka: 1. V cenách jsou započteny náklady na manipulaci, podložení, označení a provedení vrtu ve stojině kolejnice.</t>
  </si>
  <si>
    <t>styk*4</t>
  </si>
  <si>
    <t>10</t>
  </si>
  <si>
    <t>5908005420</t>
  </si>
  <si>
    <t>Oprava kolejnicového styku demontáž spojek tv. R65</t>
  </si>
  <si>
    <t>-395099068</t>
  </si>
  <si>
    <t>Oprava kolejnicového styku demontáž spojek tv. R65.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</si>
  <si>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Poznámka k položce:
Spojka=kus</t>
  </si>
  <si>
    <t>116 + 6 "km 4,860 – 6,117 + km 6,497 – 6,592</t>
  </si>
  <si>
    <t>11</t>
  </si>
  <si>
    <t>5908010020</t>
  </si>
  <si>
    <t>Zřízení kolejnicového styku bez rozřezu tv. R65</t>
  </si>
  <si>
    <t>651020350</t>
  </si>
  <si>
    <t>Zřízení kolejnicového styku bez rozřezu tv. R65. Poznámka: 1. V cenách jsou započteny náklady na zřízení styku, případné nastavení dilatační spáry a ošetření součástí mazivem. U přechodového styku se použije položka s větším tvarem. 2. V cenách nejsou obsaženy náklady na dodávku materiálu.</t>
  </si>
  <si>
    <t>36+2 "km 4,860 – 6,117 + km 6,497 – 6,592</t>
  </si>
  <si>
    <t>5908055010</t>
  </si>
  <si>
    <t>Příplatek za výměnu deformovaného šroubu</t>
  </si>
  <si>
    <t>-1136953869</t>
  </si>
  <si>
    <t>Příplatek za výměnu deformovaného šroubu. Poznámka: 1. V cenách jsou započteny náklady na ošetření závitů antikorozním přípravkem, demontáž, výměnu a montáž nové součásti.</t>
  </si>
  <si>
    <t>13</t>
  </si>
  <si>
    <t>5909032020</t>
  </si>
  <si>
    <t>Přesná úprava GPK koleje směrové a výškové uspořádání pražce betonové</t>
  </si>
  <si>
    <t>km</t>
  </si>
  <si>
    <t>-474399204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</si>
  <si>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</si>
  <si>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Poznámka k položce:
Kilometr koleje=km</t>
  </si>
  <si>
    <t xml:space="preserve">(6,885-4,750) </t>
  </si>
  <si>
    <t>14</t>
  </si>
  <si>
    <t>5910020020</t>
  </si>
  <si>
    <t>Svařování kolejnic termitem plný předehřev standardní spára svar sériový tv. R65</t>
  </si>
  <si>
    <t>svar</t>
  </si>
  <si>
    <t>294305267</t>
  </si>
  <si>
    <t>Svařování kolejnic termitem plný předehřev standardní spára svar sériový tv. R65.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</si>
  <si>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16 + 12 "km 4,860 – 6,117 + km 6,497 – 6,592</t>
  </si>
  <si>
    <t>5913035010</t>
  </si>
  <si>
    <t>Demontáž celopryžové přejezdové konstrukce málo zatížené v koleji část vnější a vnitřní bez závěrných zídek – P7236</t>
  </si>
  <si>
    <t>496977612</t>
  </si>
  <si>
    <t>Demontáž celopryžové přejezdové konstrukce málo zatížené v koleji část vnější a vnitřní bez závěrných zídek. Poznámka: 1. V cenách jsou započteny náklady na demontáž konstrukce, naložení na dopravní prostředek.</t>
  </si>
  <si>
    <t>16</t>
  </si>
  <si>
    <t>5913040010</t>
  </si>
  <si>
    <t>Montáž celopryžové přejezdové konstrukce málo zatížené v koleji část vnější a vnitřní bez závěrných zídek – P7236</t>
  </si>
  <si>
    <t>-208409029</t>
  </si>
  <si>
    <t>Montáž celopryžové přejezdové konstrukce málo zatížené v koleji část vnější a vnitřní bez závěrných zídek. Poznámka: 1. V cenách jsou započteny náklady na montáž konstrukce. 2. V cenách nejsou obsaženy náklady na dodávku materiálu.</t>
  </si>
  <si>
    <t>17</t>
  </si>
  <si>
    <t>5918001010</t>
  </si>
  <si>
    <t>Ostatní práce při údržbě výkony prováděné pomocí mechanizace - rypadlem</t>
  </si>
  <si>
    <t>hod</t>
  </si>
  <si>
    <t>-1871833906</t>
  </si>
  <si>
    <t>Ostatní práce při údržbě výkony prováděné pomocí mechanizace - rypadlem. Poznámka: 1. Cena je určena pro provedení prací, které nejsou součástí tohoto sborníku.</t>
  </si>
  <si>
    <t>18</t>
  </si>
  <si>
    <t>5999005030</t>
  </si>
  <si>
    <t>Třídění kolejnic</t>
  </si>
  <si>
    <t>t</t>
  </si>
  <si>
    <t>603981273</t>
  </si>
  <si>
    <t>Třídění kolejnic. Poznámka: 1. V cenách jsou započteny náklady na manipulaci, vytřídění a uložení materiálu na úložiště nebo do skladu.</t>
  </si>
  <si>
    <t>Přejezdy</t>
  </si>
  <si>
    <t>Oprava přejezdů v km P7238 a P7239</t>
  </si>
  <si>
    <t>19</t>
  </si>
  <si>
    <t>5905035120</t>
  </si>
  <si>
    <t>Výměna KL malou těžící mechanizací včetně lavičky pod ložnou plochou pražce lože zapuštěné</t>
  </si>
  <si>
    <t>1714487561</t>
  </si>
  <si>
    <t>Výměna KL malou těžící mechanizací včetně lavičky pod ložnou plochou pražce lože zapuštěné. Poznámka: 1. V cenách jsou započteny náklady na odtěžení KL s použitím minirypadla, rozprostření výzisku na terén nebo naložení na dopravní prostředek, přehození kameniva, úprava KL do profilu a jeho případné snížení pod patou kolejnice. U výměny KL v celém profilu je v ceně započteno případné uvolnění, posun a dotažení pražce. 2. V cenách nejsou obsaženy náklady na podbití pražce, dodávku a doplnění kameniva.</t>
  </si>
  <si>
    <t>((3,8*0,3+3,6*0,15)*10-15*0,25*0,15*2,6)*2 "2 přejezdy</t>
  </si>
  <si>
    <t>4,5*0,45*16-24*2,42*0,24*0,15 "výměna KL na mostě v km 5,634</t>
  </si>
  <si>
    <t>20</t>
  </si>
  <si>
    <t>5906015120</t>
  </si>
  <si>
    <t>Výměna pražce malou těžící mechanizací v KL otevřeném i zapuštěném pražec betonový příčný vystrojený</t>
  </si>
  <si>
    <t>207115624</t>
  </si>
  <si>
    <t>Výměna pražce malou těžící mechanizací v KL otevřeném i zapuštěném pražec betonový příčný vystrojený. Poznámka: 1. V cenách jsou započteny náklady na výměnu pražce za použití malé těžicí mechanizace, demontáž upevňovadel, odstranění KL a části stezky, vysunutí a výměna pražce, montáž upevňovadel, přehození kameniva, podbití pražce, úprava KL a části stezky, případné snížení KL pod patou kolejnice. ošetření součástí mazivem a naložení výzisku na dopravní prostředek. U nevystrojených a výhybkových pražců dřevěných vrtání otvorů pro vrtule. 2. V cenách nejsou obsaženy náklady na dodávku materiálu, dopravu výzisku na skládku a skládkovné.</t>
  </si>
  <si>
    <t>Poznámka k položce:
Pražec=kus</t>
  </si>
  <si>
    <t>2*11 "SB 8 v přejezdech</t>
  </si>
  <si>
    <t>6 "mimo přejezd</t>
  </si>
  <si>
    <t>5913030020</t>
  </si>
  <si>
    <t>Montáž dílů přejezdu celopryžového v koleji vnitřní panel</t>
  </si>
  <si>
    <t>1253377973</t>
  </si>
  <si>
    <t>Montáž dílů přejezdu celopryžového v koleji vnitřní panel. Poznámka: 1. V cenách jsou započteny náklady na montáž dílů. 2. V cenách nejsou obsaženy náklady na dodávku materiálu.</t>
  </si>
  <si>
    <t>2*9 "2 přejezdy à 9 panelech</t>
  </si>
  <si>
    <t>22</t>
  </si>
  <si>
    <t>5913030030</t>
  </si>
  <si>
    <t>Montáž dílů přejezdu celopryžového v koleji náběhový klín</t>
  </si>
  <si>
    <t>128759402</t>
  </si>
  <si>
    <t>Montáž dílů přejezdu celopryžového v koleji náběhový klín. Poznámka: 1. V cenách jsou započteny náklady na montáž dílů. 2. V cenách nejsou obsaženy náklady na dodávku materiálu.</t>
  </si>
  <si>
    <t>2*2 "2 přejezdy à 2 klínech</t>
  </si>
  <si>
    <t>23</t>
  </si>
  <si>
    <t>5913030040</t>
  </si>
  <si>
    <t>Montáž dílů přejezdu celopryžového v koleji spínací táhlo</t>
  </si>
  <si>
    <t>-1256048735</t>
  </si>
  <si>
    <t>Montáž dílů přejezdu celopryžového v koleji spínací táhlo. Poznámka: 1. V cenách jsou započteny náklady na montáž dílů. 2. V cenách nejsou obsaženy náklady na dodávku materiálu.</t>
  </si>
  <si>
    <t>2*8 "2 přejezdy a 8 táhlech</t>
  </si>
  <si>
    <t>24</t>
  </si>
  <si>
    <t>5913060020</t>
  </si>
  <si>
    <t>Demontáž dílů betonové přejezdové konstrukce vnitřního panelu</t>
  </si>
  <si>
    <t>-1555344751</t>
  </si>
  <si>
    <t>Demontáž dílů betonové přejezdové konstrukce vnitřního panelu. Poznámka: 1. V cenách jsou započteny náklady na demontáž konstrukce a naložení na dopravní prostředek.</t>
  </si>
  <si>
    <t>4*2 "2 přejezdy a 4 panelech</t>
  </si>
  <si>
    <t>25</t>
  </si>
  <si>
    <t>5913190010</t>
  </si>
  <si>
    <t>Demontáž dřevěných dílů přejezdu trámec žlábkový vnitřní části</t>
  </si>
  <si>
    <t>-1614709061</t>
  </si>
  <si>
    <t>Demontáž dřevěných dílů přejezdu trámec žlábkový vnitřní části. Poznámka: 1. V cenách jsou započteny náklady na demontáž a naložení na dopravní prostředek.</t>
  </si>
  <si>
    <t>(2*4)*2 "2 přejezdy a 4 trámcích</t>
  </si>
  <si>
    <t>26</t>
  </si>
  <si>
    <t>5913190030</t>
  </si>
  <si>
    <t>Demontáž dřevěných dílů přejezdu trámec vnější části</t>
  </si>
  <si>
    <t>-848607088</t>
  </si>
  <si>
    <t>Demontáž dřevěných dílů přejezdu trámec vnější části. Poznámka: 1. V cenách jsou započteny náklady na demontáž a naložení na dopravní prostředek.</t>
  </si>
  <si>
    <t>(2*4)*2 "2 přejezdy à 4 trámcích</t>
  </si>
  <si>
    <t>27</t>
  </si>
  <si>
    <t>5913235010</t>
  </si>
  <si>
    <t>Dělení AB komunikace řezáním hloubky do 10 cm</t>
  </si>
  <si>
    <t>119956091</t>
  </si>
  <si>
    <t>Dělení AB komunikace řezáním hloubky do 10 cm. Poznámka: 1. V cenách jsou započteny náklady na provedení úkolu.</t>
  </si>
  <si>
    <t>3*2*2 "2 přejezdy a 2 řezech</t>
  </si>
  <si>
    <t>28</t>
  </si>
  <si>
    <t>5913240010</t>
  </si>
  <si>
    <t>Odstranění AB komunikace odtěžením nebo frézováním hloubky do 10 cm</t>
  </si>
  <si>
    <t>m2</t>
  </si>
  <si>
    <t>1888092158</t>
  </si>
  <si>
    <t>Odstranění AB komunikace odtěžením nebo frézováním hloubky do 10 cm. Poznámka: 1. V cenách jsou započteny náklady na odtěžení nebo frézování a naložení výzisku na dopravní prostředek.</t>
  </si>
  <si>
    <t>3*2*2 "živice na přejezdu P7238</t>
  </si>
  <si>
    <t>29</t>
  </si>
  <si>
    <t>5913245010</t>
  </si>
  <si>
    <t>Oprava komunikace vyplněním trhlin zálivkovou hmotou</t>
  </si>
  <si>
    <t>1917469221</t>
  </si>
  <si>
    <t>Oprava komunikace vyplněním trhlin zálivkovou hmotou. Poznámka: 1. V cenách jsou započteny náklady očištění místa od nečistot, vyplnění trhlin zalitím, nerovností nebo výtluku vyplněním a zhutnění výplně. 2. V cenách nejsou obsaženy náklady na dodávku materiálu.</t>
  </si>
  <si>
    <t>(2*3)*2 "2 přejezdy a 2 sparách</t>
  </si>
  <si>
    <t>30</t>
  </si>
  <si>
    <t>5913255020</t>
  </si>
  <si>
    <t>Zřízení konstrukce vozovky asfaltobetonové s ložní a obrusnou vrstvou tloušťky do 10 cm</t>
  </si>
  <si>
    <t>-1088066909</t>
  </si>
  <si>
    <t>Zřízení konstrukce vozovky asfaltobetonové s ložní a obrusnou vrstvou tloušťky do 10 cm. Poznámka: 1. V cenách jsou započteny náklady na zřízení vozovky s živičným na podkladu ze stmelených vrstev a na manipulaci. 2. V cenách nejsou obsaženy náklady na dodávku materiálu.</t>
  </si>
  <si>
    <t>(3*2*2)*2"2 přejezdy a 2 plochách</t>
  </si>
  <si>
    <t>31</t>
  </si>
  <si>
    <t>5913323030</t>
  </si>
  <si>
    <t>Montáž svislé dopravní značky včetně sloupku a patky</t>
  </si>
  <si>
    <t>-1750545024</t>
  </si>
  <si>
    <t>Montáž svislé dopravní značky včetně sloupku a patky. Poznámka: 1. V cenách jsou započteny náklady na montáž dílů včetně zemních prací a úpravy terénu. 2. V cenách nejsou obsaženy náklady na dodávku materiálu.</t>
  </si>
  <si>
    <t>2*2 "2 přejezdy à 2 křížích</t>
  </si>
  <si>
    <t>M</t>
  </si>
  <si>
    <t>Dodávky materiálu</t>
  </si>
  <si>
    <t>32</t>
  </si>
  <si>
    <t>5955101005</t>
  </si>
  <si>
    <t>Kamenivo drcené štěrk frakce 31,5/63 třídy min. BII</t>
  </si>
  <si>
    <t>256</t>
  </si>
  <si>
    <t>64</t>
  </si>
  <si>
    <t>-291155922</t>
  </si>
  <si>
    <t>(KL_přejezdy_most+dopl_KL)*1,6</t>
  </si>
  <si>
    <t>33</t>
  </si>
  <si>
    <t>5957104045</t>
  </si>
  <si>
    <t>Kolejnicové pásy třídy R260 tv. R65 délky 75 metrů – dodávka SPRÁVY ŽELEZNIC</t>
  </si>
  <si>
    <t>-1180636234</t>
  </si>
  <si>
    <t>Kolejnicové pásy třídy R260 tv. R65 délky 75 metrů</t>
  </si>
  <si>
    <t>5963101055</t>
  </si>
  <si>
    <t>Přejezd celopryžový Strail náběhový klín pero</t>
  </si>
  <si>
    <t>512</t>
  </si>
  <si>
    <t>-1907304115</t>
  </si>
  <si>
    <t>35</t>
  </si>
  <si>
    <t>5963101060</t>
  </si>
  <si>
    <t>Přejezd celopryžový Strail náběhový klín drážka</t>
  </si>
  <si>
    <t>1123501087</t>
  </si>
  <si>
    <t>36</t>
  </si>
  <si>
    <t>5963146000</t>
  </si>
  <si>
    <t>Asfaltový beton ACO 11S 50/70 střednězrnný-obrusná vrstva</t>
  </si>
  <si>
    <t>1089254181</t>
  </si>
  <si>
    <t>živice_odpad*0,1*2,4</t>
  </si>
  <si>
    <t>37</t>
  </si>
  <si>
    <t>5963155005</t>
  </si>
  <si>
    <t>Asfaltová páska těsnící</t>
  </si>
  <si>
    <t>1422823506</t>
  </si>
  <si>
    <t>OST</t>
  </si>
  <si>
    <t>Ostatní</t>
  </si>
  <si>
    <t>7594105360</t>
  </si>
  <si>
    <t>Montáž lanového propojení stykového</t>
  </si>
  <si>
    <t>-967590665</t>
  </si>
  <si>
    <t>Montáž lanového propojení stykového č.v. 70 301 - rozměření místa připojení, případné vyvrtání otvorů.</t>
  </si>
  <si>
    <t>39</t>
  </si>
  <si>
    <t>7594107360</t>
  </si>
  <si>
    <t>Demontáž lanového propojení stykového č.v. 70 301</t>
  </si>
  <si>
    <t>-878788109</t>
  </si>
  <si>
    <t>40</t>
  </si>
  <si>
    <t>7598095080</t>
  </si>
  <si>
    <t>Přezkoušení a regulace kolejových obvodů izolovaných</t>
  </si>
  <si>
    <t>1680441056</t>
  </si>
  <si>
    <t>Přezkoušení a regulace kolejových obvodů izolovaných - přeměření napětí na svorkách proudového zdroje a kolejového relé, regulování kolejových obvodů pří šuntováni předepsaným odporem, přezkoušení polarity bez šuntování</t>
  </si>
  <si>
    <t>41</t>
  </si>
  <si>
    <t>9902100200</t>
  </si>
  <si>
    <t>Doprava obousměrná (např. dodávek z vlastních zásob zhotovitele nebo objednatele nebo výzisku) mechanizací o nosnosti přes 3,5 t sypanin (kameniva, písku, suti, dlažebních kostek, atd.) do 20 km – AB</t>
  </si>
  <si>
    <t>-2070387938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</si>
  <si>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</si>
  <si>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Poznámka k položce:
Měrnou jednotkou je t přepravovaného materiálu.</t>
  </si>
  <si>
    <t>AB_nový+AB_suť</t>
  </si>
  <si>
    <t>42</t>
  </si>
  <si>
    <t>9902100400</t>
  </si>
  <si>
    <t>Doprava obousměrná (např. dodávek z vlastních zásob zhotovitele nebo objednatele nebo výzisku) mechanizací o nosnosti přes 3,5 t sypanin (kameniva, písku, suti, dlažebních kostek, atd.) do 40 km – ŠTĚRK + ODPAD</t>
  </si>
  <si>
    <t>141313476</t>
  </si>
  <si>
    <t>Doprava obousměrná (např. dodávek z vlastních zásob zhotovitele nebo objednatele nebo výzisku) mechanizací o nosnosti přes 3,5 t sypanin (kameniva, písku, suti, dlažebních kostek, atd.) do 40 km.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prostředku.3.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</si>
  <si>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"výzisk z KL" 122</t>
  </si>
  <si>
    <t>43</t>
  </si>
  <si>
    <t>9902200100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</si>
  <si>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 km – SLOŽENÍ KOLEJNIC</t>
  </si>
  <si>
    <t>1237292528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</si>
  <si>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 km.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prostředku.3.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</si>
  <si>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(R65_75m+2)*75*0,06487</t>
  </si>
  <si>
    <t>44</t>
  </si>
  <si>
    <t>9903100100</t>
  </si>
  <si>
    <t>Přeprava mechanizace na místo prováděných prací o hmotnosti do 12 t přes 50 do 100 km</t>
  </si>
  <si>
    <t>1159795879</t>
  </si>
  <si>
    <t>Přeprava mechanizace na místo prováděných prací o hmotnosti do 12 t přes 50 do 100 km . Poznámka: 1. Ceny jsou určeny pro dopravu mechanizmů na místo prováděných prací po silnici i po kolejích.2. V ceně jsou započteny i náklady na zpáteční cestu dopravního prostředku. Měrnou jednotkou je kus přepravovaného stroje.</t>
  </si>
  <si>
    <t>45</t>
  </si>
  <si>
    <t>9903200100</t>
  </si>
  <si>
    <t>Přeprava mechanizace na místo prováděných prací o hmotnosti přes 12 t přes 50 do 100 km</t>
  </si>
  <si>
    <t>-270122343</t>
  </si>
  <si>
    <t>Přeprava mechanizace na místo prováděných prací o hmotnosti přes 12 t přes 50 do 100 km . Poznámka: 1. Ceny jsou určeny pro dopravu mechanizmů na místo prováděných prací po silnici i po kolejích.2. V ceně jsou započteny i náklady na zpáteční cestu dopravního prostředku. Měrnou jednotkou je kus přepravovaného stroje.</t>
  </si>
  <si>
    <t>4"ASP, SSP, bagr 2x</t>
  </si>
  <si>
    <t>46</t>
  </si>
  <si>
    <t>9909000100</t>
  </si>
  <si>
    <t>Poplatek za uložení suti nebo hmot na oficiální skládku</t>
  </si>
  <si>
    <t>863203185</t>
  </si>
  <si>
    <t>Poplatek za uložení suti nebo hmot na oficiální skládku   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</si>
  <si>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47</t>
  </si>
  <si>
    <t>9909000110</t>
  </si>
  <si>
    <t>Poplatek za uložení výzisku ze štěrkového lože nekontaminovaného</t>
  </si>
  <si>
    <t>-568897101</t>
  </si>
  <si>
    <t>Poplatek za uložení výzisku ze štěrkového lože nekontaminovaného   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</si>
  <si>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1,09</t>
  </si>
  <si>
    <t>127,44</t>
  </si>
  <si>
    <t>výměna_KL</t>
  </si>
  <si>
    <t>9,72</t>
  </si>
  <si>
    <t>203,904</t>
  </si>
  <si>
    <t>SO02 - Oprava přejezdu P7248 (km 13,945)</t>
  </si>
  <si>
    <t>Hulín</t>
  </si>
  <si>
    <t>5905035020</t>
  </si>
  <si>
    <t>Výměna KL malou těžící mechanizací mimo lavičku lože zapuštěné</t>
  </si>
  <si>
    <t>-1700916707</t>
  </si>
  <si>
    <t>Výměna KL malou těžící mechanizací mimo lavičku lože zapuštěné. Poznámka: 1. V cenách jsou započteny náklady na odtěžení KL s použitím minirypadla, rozprostření výzisku na terén nebo naložení na dopravní prostředek, přehození kameniva, úprava KL do profilu a jeho případné snížení pod patou kolejnice. U výměny KL v celém profilu je v ceně započteno případné uvolnění, posun a dotažení pražce. 2. V cenách nejsou obsaženy náklady na podbití pražce, dodávku a doplnění kameniva.</t>
  </si>
  <si>
    <t>0,45*(0,6-0,24)*2,4*25 "25 kastlů</t>
  </si>
  <si>
    <t>-972252860</t>
  </si>
  <si>
    <t>GPK*1000*3,6*0,03+výměna_KL</t>
  </si>
  <si>
    <t>5907015390</t>
  </si>
  <si>
    <t>Ojedinělá výměna kolejnic současně s výměnou kompletů a pryžové podložky tv. R65 rozdělení "c"</t>
  </si>
  <si>
    <t>701289875</t>
  </si>
  <si>
    <t>Ojedinělá výměna kolejnic současně s výměnou kompletů a pryžové podložky tv. R65 rozdělení "c".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</si>
  <si>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Dělení kolejnic kyslíkem soustavy UIC60 nebo R65</t>
  </si>
  <si>
    <t>-697460888</t>
  </si>
  <si>
    <t>Dělení kolejnic kyslíkem soustavy UIC60 nebo R65. Poznámka: 1. V cenách jsou započteny náklady na manipulaci, podložení, označení a provedení řezu kolejnice.</t>
  </si>
  <si>
    <t>5908050010</t>
  </si>
  <si>
    <t>Výměna upevnění podkladnicového komplety a pryžová podložka</t>
  </si>
  <si>
    <t>úl.pl.</t>
  </si>
  <si>
    <t>1801530493</t>
  </si>
  <si>
    <t>Výměna upevnění podkladnicového komplety a pryžová podložka. Poznámka: 1. V cenách jsou započteny náklady na demontáž, výměnu a montáž, ošetření součástí mazivem a naložení výzisku na dopravní prostředek. 2. V cenách nejsou obsaženy náklady na vrtání pražce a dodávku materiálu.</t>
  </si>
  <si>
    <t>(25+26)*2 "51 pražců s pružným upevněním</t>
  </si>
  <si>
    <t>-553236093</t>
  </si>
  <si>
    <t>1,09 "km 13,430 – 14,528 (odečteno 8 m na přejezd P7247)</t>
  </si>
  <si>
    <t>-1261096674</t>
  </si>
  <si>
    <t>5910040010</t>
  </si>
  <si>
    <t>Umožnění volné dilatace kolejnice demontáž upevňovadel bez osazení kluzných podložek rozdělení pražců "c"</t>
  </si>
  <si>
    <t>1341329003</t>
  </si>
  <si>
    <t>Umožnění volné dilatace kolejnice demontáž upevňovadel bez osazení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</si>
  <si>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4*50</t>
  </si>
  <si>
    <t>5910040110</t>
  </si>
  <si>
    <t>Umožnění volné dilatace kolejnice montáž upevňovadel bez odstranění kluzných podložek rozdělení pražců "c"</t>
  </si>
  <si>
    <t>-149707640</t>
  </si>
  <si>
    <t>Umožnění volné dilatace kolejnice montáž upevňovadel bez odstranění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</si>
  <si>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5913035210</t>
  </si>
  <si>
    <t>Demontáž celopryžové přejezdové konstrukce silně zatížené v koleji část vnější a vnitřní bez závěrných zídek</t>
  </si>
  <si>
    <t>-331591612</t>
  </si>
  <si>
    <t>Demontáž celopryžové přejezdové konstrukce silně zatížené v koleji část vnější a vnitřní bez závěrných zídek. Poznámka: 1. V cenách jsou započteny náklady na demontáž konstrukce, naložení na dopravní prostředek.</t>
  </si>
  <si>
    <t>22*0,6</t>
  </si>
  <si>
    <t>5913040210</t>
  </si>
  <si>
    <t>Montáž celopryžové přejezdové konstrukce silně zatížené v koleji část vnější a vnitřní bez závěrných zídek</t>
  </si>
  <si>
    <t>-1606083233</t>
  </si>
  <si>
    <t>Montáž celopryžové přejezdové konstrukce silně zatížené v koleji část vnější a vnitřní bez závěrných zídek. Poznámka: 1. V cenách jsou započteny náklady na montáž konstrukce. 2. V cenách nejsou obsaženy náklady na dodávku materiálu.</t>
  </si>
  <si>
    <t>-1202179683</t>
  </si>
  <si>
    <t>dopl_KL*1,6</t>
  </si>
  <si>
    <t>5958125010</t>
  </si>
  <si>
    <t>Komplety s antikorozní úpravou ŽS 4 (svěrka ŽS4, šroub RS 1, matice M24, podložka Fe6)</t>
  </si>
  <si>
    <t>1761518587</t>
  </si>
  <si>
    <t>23*4</t>
  </si>
  <si>
    <t>5963101050</t>
  </si>
  <si>
    <t>Přejezd celopryžový Strail spínací táhlo střední 1200 mm</t>
  </si>
  <si>
    <t>-1175080380</t>
  </si>
  <si>
    <t>5963101085</t>
  </si>
  <si>
    <t>Přejezd celopryžový Strail spínací táhlo 1200 mm</t>
  </si>
  <si>
    <t>1326965016</t>
  </si>
  <si>
    <t>5963101035</t>
  </si>
  <si>
    <t>Přejezd celopryžový Strail panel vnitřní</t>
  </si>
  <si>
    <t>1099734388</t>
  </si>
  <si>
    <t>-158878853</t>
  </si>
  <si>
    <t>Doprava obousměrná (např. dodávek z vlastních zásob zhotovitele nebo objednatele nebo výzisku) mechanizací o nosnosti přes 3,5 t sypanin (kameniva, písku, suti, dlažebních kostek, atd.) do 40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</si>
  <si>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"výzisk z KL" 19,5</t>
  </si>
  <si>
    <t>9902400600</t>
  </si>
  <si>
    <t>Doprava jednosměrná (např. nakupovaného materiálu) mechanizací o nosnosti přes 3,5 t objemnějšího kusového materiálu (prefabrikátů, stožárů, výhybek, rozvaděčů, vybouraných hmot atd.) do 80 km – STRAIL</t>
  </si>
  <si>
    <t>-925517177</t>
  </si>
  <si>
    <t>Doprava jednosměrná (např. nakupovaného materiálu) mechanizací o nosnosti přes 3,5 t objemnějšího kusového materiálu (prefabrikátů, stožárů, výhybek, rozvaděčů, vybouraných hmot atd.) do 80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</si>
  <si>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17 "500 km x 35 Kč/km</t>
  </si>
  <si>
    <t>-396051963</t>
  </si>
  <si>
    <t>3"ASP, SSP, bagr</t>
  </si>
  <si>
    <t>-1501933573</t>
  </si>
  <si>
    <t>VON - Vedlejší a ostatní náklady</t>
  </si>
  <si>
    <t>VRN - Vedlejší rozpočtové náklady</t>
  </si>
  <si>
    <t>VRN</t>
  </si>
  <si>
    <t>Vedlejší rozpočtové náklady</t>
  </si>
  <si>
    <t>033111001</t>
  </si>
  <si>
    <t>Provozní vlivy Výluka silničního provozu se zajištěním objížďky</t>
  </si>
  <si>
    <t>Kč</t>
  </si>
  <si>
    <t>109660563</t>
  </si>
  <si>
    <t>2 "P7233, P7248</t>
  </si>
  <si>
    <t>033131001</t>
  </si>
  <si>
    <t>Provozní vlivy Organizační zajištění prací při zřizování a udržování BK kolejí a výhybek</t>
  </si>
  <si>
    <t>-1040697769</t>
  </si>
  <si>
    <t>Provozní vlivy Organizační zajištění prací při zřizování a udržování BK kolejí a výhybek - Organizační zajištění prací při zřizování a udržování bezstykové koleje podle př. S3/2, zejména technologická příprava pořízení schématu a projednání postupu, kontrola připravenosti a řízení postupu prací, předání prací a dokladů objednateli.</t>
  </si>
  <si>
    <t>25+2*50 "přejezd P7248</t>
  </si>
  <si>
    <t>034111001</t>
  </si>
  <si>
    <t>Další náklady na pracovníky Zákonné příplatky ke mzdě za práci o sobotách, nedělích a státem uznaných svátcích</t>
  </si>
  <si>
    <t>Kč/hod</t>
  </si>
  <si>
    <t>-702858522</t>
  </si>
  <si>
    <t>10*8*2</t>
  </si>
  <si>
    <t>SEZNAM FIGUR</t>
  </si>
  <si>
    <t>Výměra</t>
  </si>
  <si>
    <t xml:space="preserve"> SO01</t>
  </si>
  <si>
    <t>Použití figury:</t>
  </si>
  <si>
    <t xml:space="preserve"> SO02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</si>
</sst>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4" fontId="38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1"/>
      <c r="AQ5" s="21"/>
      <c r="AR5" s="19"/>
      <c r="BE5" s="25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3" t="s">
        <v>17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1"/>
      <c r="AQ6" s="21"/>
      <c r="AR6" s="19"/>
      <c r="BE6" s="25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9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59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5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9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59"/>
      <c r="BS13" s="16" t="s">
        <v>6</v>
      </c>
    </row>
    <row r="14" spans="2:71" ht="12">
      <c r="B14" s="20"/>
      <c r="C14" s="21"/>
      <c r="D14" s="21"/>
      <c r="E14" s="264" t="s">
        <v>30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5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9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9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59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9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9"/>
      <c r="BS19" s="16" t="s">
        <v>6</v>
      </c>
    </row>
    <row r="20" spans="2:71" s="1" customFormat="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9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9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9"/>
    </row>
    <row r="23" spans="2:57" s="1" customFormat="1" ht="16.5" customHeight="1">
      <c r="B23" s="20"/>
      <c r="C23" s="21"/>
      <c r="D23" s="21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1"/>
      <c r="AP23" s="21"/>
      <c r="AQ23" s="21"/>
      <c r="AR23" s="19"/>
      <c r="BE23" s="25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9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7">
        <f>ROUND(AG94,2)</f>
        <v>3275288</v>
      </c>
      <c r="AL26" s="268"/>
      <c r="AM26" s="268"/>
      <c r="AN26" s="268"/>
      <c r="AO26" s="268"/>
      <c r="AP26" s="35"/>
      <c r="AQ26" s="35"/>
      <c r="AR26" s="38"/>
      <c r="BE26" s="25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9"/>
    </row>
    <row r="28" spans="1:57" s="2" customFormat="1" ht="1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9" t="s">
        <v>38</v>
      </c>
      <c r="M28" s="269"/>
      <c r="N28" s="269"/>
      <c r="O28" s="269"/>
      <c r="P28" s="269"/>
      <c r="Q28" s="35"/>
      <c r="R28" s="35"/>
      <c r="S28" s="35"/>
      <c r="T28" s="35"/>
      <c r="U28" s="35"/>
      <c r="V28" s="35"/>
      <c r="W28" s="269" t="s">
        <v>39</v>
      </c>
      <c r="X28" s="269"/>
      <c r="Y28" s="269"/>
      <c r="Z28" s="269"/>
      <c r="AA28" s="269"/>
      <c r="AB28" s="269"/>
      <c r="AC28" s="269"/>
      <c r="AD28" s="269"/>
      <c r="AE28" s="269"/>
      <c r="AF28" s="35"/>
      <c r="AG28" s="35"/>
      <c r="AH28" s="35"/>
      <c r="AI28" s="35"/>
      <c r="AJ28" s="35"/>
      <c r="AK28" s="269" t="s">
        <v>40</v>
      </c>
      <c r="AL28" s="269"/>
      <c r="AM28" s="269"/>
      <c r="AN28" s="269"/>
      <c r="AO28" s="269"/>
      <c r="AP28" s="35"/>
      <c r="AQ28" s="35"/>
      <c r="AR28" s="38"/>
      <c r="BE28" s="259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72">
        <v>0.21</v>
      </c>
      <c r="M29" s="271"/>
      <c r="N29" s="271"/>
      <c r="O29" s="271"/>
      <c r="P29" s="271"/>
      <c r="Q29" s="40"/>
      <c r="R29" s="40"/>
      <c r="S29" s="40"/>
      <c r="T29" s="40"/>
      <c r="U29" s="40"/>
      <c r="V29" s="40"/>
      <c r="W29" s="270">
        <f>ROUND(AZ94,2)</f>
        <v>3275288</v>
      </c>
      <c r="X29" s="271"/>
      <c r="Y29" s="271"/>
      <c r="Z29" s="271"/>
      <c r="AA29" s="271"/>
      <c r="AB29" s="271"/>
      <c r="AC29" s="271"/>
      <c r="AD29" s="271"/>
      <c r="AE29" s="271"/>
      <c r="AF29" s="40"/>
      <c r="AG29" s="40"/>
      <c r="AH29" s="40"/>
      <c r="AI29" s="40"/>
      <c r="AJ29" s="40"/>
      <c r="AK29" s="270">
        <f>ROUND(AV94,2)</f>
        <v>687810.48</v>
      </c>
      <c r="AL29" s="271"/>
      <c r="AM29" s="271"/>
      <c r="AN29" s="271"/>
      <c r="AO29" s="271"/>
      <c r="AP29" s="40"/>
      <c r="AQ29" s="40"/>
      <c r="AR29" s="41"/>
      <c r="BE29" s="260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72">
        <v>0.15</v>
      </c>
      <c r="M30" s="271"/>
      <c r="N30" s="271"/>
      <c r="O30" s="271"/>
      <c r="P30" s="271"/>
      <c r="Q30" s="40"/>
      <c r="R30" s="40"/>
      <c r="S30" s="40"/>
      <c r="T30" s="40"/>
      <c r="U30" s="40"/>
      <c r="V30" s="40"/>
      <c r="W30" s="270">
        <f>ROUND(BA94,2)</f>
        <v>0</v>
      </c>
      <c r="X30" s="271"/>
      <c r="Y30" s="271"/>
      <c r="Z30" s="271"/>
      <c r="AA30" s="271"/>
      <c r="AB30" s="271"/>
      <c r="AC30" s="271"/>
      <c r="AD30" s="271"/>
      <c r="AE30" s="271"/>
      <c r="AF30" s="40"/>
      <c r="AG30" s="40"/>
      <c r="AH30" s="40"/>
      <c r="AI30" s="40"/>
      <c r="AJ30" s="40"/>
      <c r="AK30" s="270">
        <f>ROUND(AW94,2)</f>
        <v>0</v>
      </c>
      <c r="AL30" s="271"/>
      <c r="AM30" s="271"/>
      <c r="AN30" s="271"/>
      <c r="AO30" s="271"/>
      <c r="AP30" s="40"/>
      <c r="AQ30" s="40"/>
      <c r="AR30" s="41"/>
      <c r="BE30" s="260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72">
        <v>0.21</v>
      </c>
      <c r="M31" s="271"/>
      <c r="N31" s="271"/>
      <c r="O31" s="271"/>
      <c r="P31" s="271"/>
      <c r="Q31" s="40"/>
      <c r="R31" s="40"/>
      <c r="S31" s="40"/>
      <c r="T31" s="40"/>
      <c r="U31" s="40"/>
      <c r="V31" s="40"/>
      <c r="W31" s="270">
        <f>ROUND(BB94,2)</f>
        <v>0</v>
      </c>
      <c r="X31" s="271"/>
      <c r="Y31" s="271"/>
      <c r="Z31" s="271"/>
      <c r="AA31" s="271"/>
      <c r="AB31" s="271"/>
      <c r="AC31" s="271"/>
      <c r="AD31" s="271"/>
      <c r="AE31" s="271"/>
      <c r="AF31" s="40"/>
      <c r="AG31" s="40"/>
      <c r="AH31" s="40"/>
      <c r="AI31" s="40"/>
      <c r="AJ31" s="40"/>
      <c r="AK31" s="270">
        <v>0</v>
      </c>
      <c r="AL31" s="271"/>
      <c r="AM31" s="271"/>
      <c r="AN31" s="271"/>
      <c r="AO31" s="271"/>
      <c r="AP31" s="40"/>
      <c r="AQ31" s="40"/>
      <c r="AR31" s="41"/>
      <c r="BE31" s="260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72">
        <v>0.15</v>
      </c>
      <c r="M32" s="271"/>
      <c r="N32" s="271"/>
      <c r="O32" s="271"/>
      <c r="P32" s="271"/>
      <c r="Q32" s="40"/>
      <c r="R32" s="40"/>
      <c r="S32" s="40"/>
      <c r="T32" s="40"/>
      <c r="U32" s="40"/>
      <c r="V32" s="40"/>
      <c r="W32" s="270">
        <f>ROUND(BC94,2)</f>
        <v>0</v>
      </c>
      <c r="X32" s="271"/>
      <c r="Y32" s="271"/>
      <c r="Z32" s="271"/>
      <c r="AA32" s="271"/>
      <c r="AB32" s="271"/>
      <c r="AC32" s="271"/>
      <c r="AD32" s="271"/>
      <c r="AE32" s="271"/>
      <c r="AF32" s="40"/>
      <c r="AG32" s="40"/>
      <c r="AH32" s="40"/>
      <c r="AI32" s="40"/>
      <c r="AJ32" s="40"/>
      <c r="AK32" s="270">
        <v>0</v>
      </c>
      <c r="AL32" s="271"/>
      <c r="AM32" s="271"/>
      <c r="AN32" s="271"/>
      <c r="AO32" s="271"/>
      <c r="AP32" s="40"/>
      <c r="AQ32" s="40"/>
      <c r="AR32" s="41"/>
      <c r="BE32" s="260"/>
    </row>
    <row r="33" spans="2:57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72">
        <v>0</v>
      </c>
      <c r="M33" s="271"/>
      <c r="N33" s="271"/>
      <c r="O33" s="271"/>
      <c r="P33" s="271"/>
      <c r="Q33" s="40"/>
      <c r="R33" s="40"/>
      <c r="S33" s="40"/>
      <c r="T33" s="40"/>
      <c r="U33" s="40"/>
      <c r="V33" s="40"/>
      <c r="W33" s="270">
        <f>ROUND(BD94,2)</f>
        <v>0</v>
      </c>
      <c r="X33" s="271"/>
      <c r="Y33" s="271"/>
      <c r="Z33" s="271"/>
      <c r="AA33" s="271"/>
      <c r="AB33" s="271"/>
      <c r="AC33" s="271"/>
      <c r="AD33" s="271"/>
      <c r="AE33" s="271"/>
      <c r="AF33" s="40"/>
      <c r="AG33" s="40"/>
      <c r="AH33" s="40"/>
      <c r="AI33" s="40"/>
      <c r="AJ33" s="40"/>
      <c r="AK33" s="270">
        <v>0</v>
      </c>
      <c r="AL33" s="271"/>
      <c r="AM33" s="271"/>
      <c r="AN33" s="271"/>
      <c r="AO33" s="271"/>
      <c r="AP33" s="40"/>
      <c r="AQ33" s="40"/>
      <c r="AR33" s="41"/>
      <c r="BE33" s="260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9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73" t="s">
        <v>49</v>
      </c>
      <c r="Y35" s="274"/>
      <c r="Z35" s="274"/>
      <c r="AA35" s="274"/>
      <c r="AB35" s="274"/>
      <c r="AC35" s="44"/>
      <c r="AD35" s="44"/>
      <c r="AE35" s="44"/>
      <c r="AF35" s="44"/>
      <c r="AG35" s="44"/>
      <c r="AH35" s="44"/>
      <c r="AI35" s="44"/>
      <c r="AJ35" s="44"/>
      <c r="AK35" s="275">
        <f>SUM(AK26:AK33)</f>
        <v>3963098.48</v>
      </c>
      <c r="AL35" s="274"/>
      <c r="AM35" s="274"/>
      <c r="AN35" s="274"/>
      <c r="AO35" s="27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51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3"/>
      <c r="B60" s="34"/>
      <c r="C60" s="35"/>
      <c r="D60" s="51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52</v>
      </c>
      <c r="AI60" s="37"/>
      <c r="AJ60" s="37"/>
      <c r="AK60" s="37"/>
      <c r="AL60" s="37"/>
      <c r="AM60" s="51" t="s">
        <v>53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3"/>
      <c r="B64" s="34"/>
      <c r="C64" s="35"/>
      <c r="D64" s="48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55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3"/>
      <c r="B75" s="34"/>
      <c r="C75" s="35"/>
      <c r="D75" s="51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52</v>
      </c>
      <c r="AI75" s="37"/>
      <c r="AJ75" s="37"/>
      <c r="AK75" s="37"/>
      <c r="AL75" s="37"/>
      <c r="AM75" s="51" t="s">
        <v>53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A35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7" t="str">
        <f>K6</f>
        <v>Oprava trati v úseku Kojetín - Valašské Meziříčí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Kroměříž – Kojetín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79" t="str">
        <f>IF(AN8="","",AN8)</f>
        <v>1. 3. 2021</v>
      </c>
      <c r="AN87" s="279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Správa železnic, státní organizace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80" t="str">
        <f>IF(E17="","",E17)</f>
        <v xml:space="preserve"> </v>
      </c>
      <c r="AN89" s="281"/>
      <c r="AO89" s="281"/>
      <c r="AP89" s="281"/>
      <c r="AQ89" s="35"/>
      <c r="AR89" s="38"/>
      <c r="AS89" s="282" t="s">
        <v>57</v>
      </c>
      <c r="AT89" s="283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80" t="str">
        <f>IF(E20="","",E20)</f>
        <v>Jiří Vendel</v>
      </c>
      <c r="AN90" s="281"/>
      <c r="AO90" s="281"/>
      <c r="AP90" s="281"/>
      <c r="AQ90" s="35"/>
      <c r="AR90" s="38"/>
      <c r="AS90" s="284"/>
      <c r="AT90" s="285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6"/>
      <c r="AT91" s="287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88" t="s">
        <v>58</v>
      </c>
      <c r="D92" s="289"/>
      <c r="E92" s="289"/>
      <c r="F92" s="289"/>
      <c r="G92" s="289"/>
      <c r="H92" s="72"/>
      <c r="I92" s="290" t="s">
        <v>59</v>
      </c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91" t="s">
        <v>60</v>
      </c>
      <c r="AH92" s="289"/>
      <c r="AI92" s="289"/>
      <c r="AJ92" s="289"/>
      <c r="AK92" s="289"/>
      <c r="AL92" s="289"/>
      <c r="AM92" s="289"/>
      <c r="AN92" s="290" t="s">
        <v>61</v>
      </c>
      <c r="AO92" s="289"/>
      <c r="AP92" s="292"/>
      <c r="AQ92" s="73" t="s">
        <v>62</v>
      </c>
      <c r="AR92" s="38"/>
      <c r="AS92" s="74" t="s">
        <v>63</v>
      </c>
      <c r="AT92" s="75" t="s">
        <v>64</v>
      </c>
      <c r="AU92" s="75" t="s">
        <v>65</v>
      </c>
      <c r="AV92" s="75" t="s">
        <v>66</v>
      </c>
      <c r="AW92" s="75" t="s">
        <v>67</v>
      </c>
      <c r="AX92" s="75" t="s">
        <v>68</v>
      </c>
      <c r="AY92" s="75" t="s">
        <v>69</v>
      </c>
      <c r="AZ92" s="75" t="s">
        <v>70</v>
      </c>
      <c r="BA92" s="75" t="s">
        <v>71</v>
      </c>
      <c r="BB92" s="75" t="s">
        <v>72</v>
      </c>
      <c r="BC92" s="75" t="s">
        <v>73</v>
      </c>
      <c r="BD92" s="76" t="s">
        <v>74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75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96">
        <f>ROUND(SUM(AG95:AG97),2)</f>
        <v>3275288</v>
      </c>
      <c r="AH94" s="296"/>
      <c r="AI94" s="296"/>
      <c r="AJ94" s="296"/>
      <c r="AK94" s="296"/>
      <c r="AL94" s="296"/>
      <c r="AM94" s="296"/>
      <c r="AN94" s="297">
        <f>SUM(AG94,AT94)</f>
        <v>3963098.48</v>
      </c>
      <c r="AO94" s="297"/>
      <c r="AP94" s="297"/>
      <c r="AQ94" s="84" t="s">
        <v>1</v>
      </c>
      <c r="AR94" s="85"/>
      <c r="AS94" s="86">
        <f>ROUND(SUM(AS95:AS97),2)</f>
        <v>0</v>
      </c>
      <c r="AT94" s="87">
        <f>ROUND(SUM(AV94:AW94),2)</f>
        <v>687810.48</v>
      </c>
      <c r="AU94" s="88">
        <f>ROUND(SUM(AU95:AU97),5)</f>
        <v>0</v>
      </c>
      <c r="AV94" s="87">
        <f>ROUND(AZ94*L29,2)</f>
        <v>687810.48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ROUND(SUM(AZ95:AZ97),2)</f>
        <v>3275288</v>
      </c>
      <c r="BA94" s="87">
        <f>ROUND(SUM(BA95:BA97),2)</f>
        <v>0</v>
      </c>
      <c r="BB94" s="87">
        <f>ROUND(SUM(BB95:BB97),2)</f>
        <v>0</v>
      </c>
      <c r="BC94" s="87">
        <f>ROUND(SUM(BC95:BC97),2)</f>
        <v>0</v>
      </c>
      <c r="BD94" s="89">
        <f>ROUND(SUM(BD95:BD97),2)</f>
        <v>0</v>
      </c>
      <c r="BS94" s="90" t="s">
        <v>76</v>
      </c>
      <c r="BT94" s="90" t="s">
        <v>77</v>
      </c>
      <c r="BU94" s="91" t="s">
        <v>78</v>
      </c>
      <c r="BV94" s="90" t="s">
        <v>79</v>
      </c>
      <c r="BW94" s="90" t="s">
        <v>5</v>
      </c>
      <c r="BX94" s="90" t="s">
        <v>80</v>
      </c>
      <c r="CL94" s="90" t="s">
        <v>1</v>
      </c>
    </row>
    <row r="95" spans="1:91" s="7" customFormat="1" ht="16.5" customHeight="1">
      <c r="A95" s="92" t="s">
        <v>81</v>
      </c>
      <c r="B95" s="93"/>
      <c r="C95" s="94"/>
      <c r="D95" s="295" t="s">
        <v>82</v>
      </c>
      <c r="E95" s="295"/>
      <c r="F95" s="295"/>
      <c r="G95" s="295"/>
      <c r="H95" s="295"/>
      <c r="I95" s="95"/>
      <c r="J95" s="295" t="s">
        <v>83</v>
      </c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3">
        <f>'SO01 - Výměna kolejnic Hr...'!J30</f>
        <v>3275288</v>
      </c>
      <c r="AH95" s="294"/>
      <c r="AI95" s="294"/>
      <c r="AJ95" s="294"/>
      <c r="AK95" s="294"/>
      <c r="AL95" s="294"/>
      <c r="AM95" s="294"/>
      <c r="AN95" s="293">
        <f>SUM(AG95,AT95)</f>
        <v>3963098.48</v>
      </c>
      <c r="AO95" s="294"/>
      <c r="AP95" s="294"/>
      <c r="AQ95" s="96" t="s">
        <v>84</v>
      </c>
      <c r="AR95" s="97"/>
      <c r="AS95" s="98">
        <v>0</v>
      </c>
      <c r="AT95" s="99">
        <f>ROUND(SUM(AV95:AW95),2)</f>
        <v>687810.48</v>
      </c>
      <c r="AU95" s="100">
        <f>'SO01 - Výměna kolejnic Hr...'!P121</f>
        <v>0</v>
      </c>
      <c r="AV95" s="99">
        <f>'SO01 - Výměna kolejnic Hr...'!J33</f>
        <v>687810.48</v>
      </c>
      <c r="AW95" s="99">
        <f>'SO01 - Výměna kolejnic Hr...'!J34</f>
        <v>0</v>
      </c>
      <c r="AX95" s="99">
        <f>'SO01 - Výměna kolejnic Hr...'!J35</f>
        <v>0</v>
      </c>
      <c r="AY95" s="99">
        <f>'SO01 - Výměna kolejnic Hr...'!J36</f>
        <v>0</v>
      </c>
      <c r="AZ95" s="99">
        <f>'SO01 - Výměna kolejnic Hr...'!F33</f>
        <v>3275288</v>
      </c>
      <c r="BA95" s="99">
        <f>'SO01 - Výměna kolejnic Hr...'!F34</f>
        <v>0</v>
      </c>
      <c r="BB95" s="99">
        <f>'SO01 - Výměna kolejnic Hr...'!F35</f>
        <v>0</v>
      </c>
      <c r="BC95" s="99">
        <f>'SO01 - Výměna kolejnic Hr...'!F36</f>
        <v>0</v>
      </c>
      <c r="BD95" s="101">
        <f>'SO01 - Výměna kolejnic Hr...'!F37</f>
        <v>0</v>
      </c>
      <c r="BT95" s="102" t="s">
        <v>85</v>
      </c>
      <c r="BV95" s="102" t="s">
        <v>79</v>
      </c>
      <c r="BW95" s="102" t="s">
        <v>86</v>
      </c>
      <c r="BX95" s="102" t="s">
        <v>5</v>
      </c>
      <c r="CL95" s="102" t="s">
        <v>1</v>
      </c>
      <c r="CM95" s="102" t="s">
        <v>87</v>
      </c>
    </row>
    <row r="96" spans="1:91" s="7" customFormat="1" ht="16.5" customHeight="1">
      <c r="A96" s="92" t="s">
        <v>81</v>
      </c>
      <c r="B96" s="93"/>
      <c r="C96" s="94"/>
      <c r="D96" s="295" t="s">
        <v>88</v>
      </c>
      <c r="E96" s="295"/>
      <c r="F96" s="295"/>
      <c r="G96" s="295"/>
      <c r="H96" s="295"/>
      <c r="I96" s="95"/>
      <c r="J96" s="295" t="s">
        <v>89</v>
      </c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3">
        <f>'SO02 - Oprava přejezdu P7...'!J30</f>
        <v>0</v>
      </c>
      <c r="AH96" s="294"/>
      <c r="AI96" s="294"/>
      <c r="AJ96" s="294"/>
      <c r="AK96" s="294"/>
      <c r="AL96" s="294"/>
      <c r="AM96" s="294"/>
      <c r="AN96" s="293">
        <f>SUM(AG96,AT96)</f>
        <v>0</v>
      </c>
      <c r="AO96" s="294"/>
      <c r="AP96" s="294"/>
      <c r="AQ96" s="96" t="s">
        <v>84</v>
      </c>
      <c r="AR96" s="97"/>
      <c r="AS96" s="98">
        <v>0</v>
      </c>
      <c r="AT96" s="99">
        <f>ROUND(SUM(AV96:AW96),2)</f>
        <v>0</v>
      </c>
      <c r="AU96" s="100">
        <f>'SO02 - Oprava přejezdu P7...'!P120</f>
        <v>0</v>
      </c>
      <c r="AV96" s="99">
        <f>'SO02 - Oprava přejezdu P7...'!J33</f>
        <v>0</v>
      </c>
      <c r="AW96" s="99">
        <f>'SO02 - Oprava přejezdu P7...'!J34</f>
        <v>0</v>
      </c>
      <c r="AX96" s="99">
        <f>'SO02 - Oprava přejezdu P7...'!J35</f>
        <v>0</v>
      </c>
      <c r="AY96" s="99">
        <f>'SO02 - Oprava přejezdu P7...'!J36</f>
        <v>0</v>
      </c>
      <c r="AZ96" s="99">
        <f>'SO02 - Oprava přejezdu P7...'!F33</f>
        <v>0</v>
      </c>
      <c r="BA96" s="99">
        <f>'SO02 - Oprava přejezdu P7...'!F34</f>
        <v>0</v>
      </c>
      <c r="BB96" s="99">
        <f>'SO02 - Oprava přejezdu P7...'!F35</f>
        <v>0</v>
      </c>
      <c r="BC96" s="99">
        <f>'SO02 - Oprava přejezdu P7...'!F36</f>
        <v>0</v>
      </c>
      <c r="BD96" s="101">
        <f>'SO02 - Oprava přejezdu P7...'!F37</f>
        <v>0</v>
      </c>
      <c r="BT96" s="102" t="s">
        <v>85</v>
      </c>
      <c r="BV96" s="102" t="s">
        <v>79</v>
      </c>
      <c r="BW96" s="102" t="s">
        <v>90</v>
      </c>
      <c r="BX96" s="102" t="s">
        <v>5</v>
      </c>
      <c r="CL96" s="102" t="s">
        <v>1</v>
      </c>
      <c r="CM96" s="102" t="s">
        <v>87</v>
      </c>
    </row>
    <row r="97" spans="1:91" s="7" customFormat="1" ht="16.5" customHeight="1">
      <c r="A97" s="92" t="s">
        <v>81</v>
      </c>
      <c r="B97" s="93"/>
      <c r="C97" s="94"/>
      <c r="D97" s="295" t="s">
        <v>91</v>
      </c>
      <c r="E97" s="295"/>
      <c r="F97" s="295"/>
      <c r="G97" s="295"/>
      <c r="H97" s="295"/>
      <c r="I97" s="95"/>
      <c r="J97" s="295" t="s">
        <v>92</v>
      </c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3">
        <f>'VON - Vedlejší a ostatní ...'!J30</f>
        <v>0</v>
      </c>
      <c r="AH97" s="294"/>
      <c r="AI97" s="294"/>
      <c r="AJ97" s="294"/>
      <c r="AK97" s="294"/>
      <c r="AL97" s="294"/>
      <c r="AM97" s="294"/>
      <c r="AN97" s="293">
        <f>SUM(AG97,AT97)</f>
        <v>0</v>
      </c>
      <c r="AO97" s="294"/>
      <c r="AP97" s="294"/>
      <c r="AQ97" s="96" t="s">
        <v>84</v>
      </c>
      <c r="AR97" s="97"/>
      <c r="AS97" s="103">
        <v>0</v>
      </c>
      <c r="AT97" s="104">
        <f>ROUND(SUM(AV97:AW97),2)</f>
        <v>0</v>
      </c>
      <c r="AU97" s="105">
        <f>'VON - Vedlejší a ostatní ...'!P117</f>
        <v>0</v>
      </c>
      <c r="AV97" s="104">
        <f>'VON - Vedlejší a ostatní ...'!J33</f>
        <v>0</v>
      </c>
      <c r="AW97" s="104">
        <f>'VON - Vedlejší a ostatní ...'!J34</f>
        <v>0</v>
      </c>
      <c r="AX97" s="104">
        <f>'VON - Vedlejší a ostatní ...'!J35</f>
        <v>0</v>
      </c>
      <c r="AY97" s="104">
        <f>'VON - Vedlejší a ostatní ...'!J36</f>
        <v>0</v>
      </c>
      <c r="AZ97" s="104">
        <f>'VON - Vedlejší a ostatní ...'!F33</f>
        <v>0</v>
      </c>
      <c r="BA97" s="104">
        <f>'VON - Vedlejší a ostatní ...'!F34</f>
        <v>0</v>
      </c>
      <c r="BB97" s="104">
        <f>'VON - Vedlejší a ostatní ...'!F35</f>
        <v>0</v>
      </c>
      <c r="BC97" s="104">
        <f>'VON - Vedlejší a ostatní ...'!F36</f>
        <v>0</v>
      </c>
      <c r="BD97" s="106">
        <f>'VON - Vedlejší a ostatní ...'!F37</f>
        <v>0</v>
      </c>
      <c r="BT97" s="102" t="s">
        <v>85</v>
      </c>
      <c r="BV97" s="102" t="s">
        <v>79</v>
      </c>
      <c r="BW97" s="102" t="s">
        <v>93</v>
      </c>
      <c r="BX97" s="102" t="s">
        <v>5</v>
      </c>
      <c r="CL97" s="102" t="s">
        <v>1</v>
      </c>
      <c r="CM97" s="102" t="s">
        <v>87</v>
      </c>
    </row>
    <row r="98" spans="1:57" s="2" customFormat="1" ht="30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tL2/qGvyjvO3MBvJw2OwfIDhDbbL2YjdT+STU7G+y/UbCEfPR2sKRnepd7UNR3h48/QSjlCnCmOoZf8Vv+cg+A==" saltValue="Noh4OFlQRl7XdCfx1YRcVT0L/JG9BFKwrgcTK5p8O5GXpMq906a4+ZfM0QJf0pJh+XnRla1WQmW0WJ9dukKMA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01 - Výměna kolejnic Hr...'!C2" display="/"/>
    <hyperlink ref="A96" location="'SO02 - Oprava přejezdu P7...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6"/>
  <sheetViews>
    <sheetView showGridLines="0" workbookViewId="0" topLeftCell="A215">
      <selection activeCell="I229" sqref="I2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6" t="s">
        <v>86</v>
      </c>
      <c r="AZ2" s="107" t="s">
        <v>94</v>
      </c>
      <c r="BA2" s="107" t="s">
        <v>1</v>
      </c>
      <c r="BB2" s="107" t="s">
        <v>1</v>
      </c>
      <c r="BC2" s="107" t="s">
        <v>95</v>
      </c>
      <c r="BD2" s="107" t="s">
        <v>87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87</v>
      </c>
      <c r="AZ3" s="107" t="s">
        <v>96</v>
      </c>
      <c r="BA3" s="107" t="s">
        <v>1</v>
      </c>
      <c r="BB3" s="107" t="s">
        <v>1</v>
      </c>
      <c r="BC3" s="107" t="s">
        <v>97</v>
      </c>
      <c r="BD3" s="107" t="s">
        <v>87</v>
      </c>
    </row>
    <row r="4" spans="2:56" s="1" customFormat="1" ht="24.95" customHeight="1">
      <c r="B4" s="19"/>
      <c r="D4" s="110" t="s">
        <v>98</v>
      </c>
      <c r="L4" s="19"/>
      <c r="M4" s="111" t="s">
        <v>10</v>
      </c>
      <c r="AT4" s="16" t="s">
        <v>4</v>
      </c>
      <c r="AZ4" s="107" t="s">
        <v>99</v>
      </c>
      <c r="BA4" s="107" t="s">
        <v>1</v>
      </c>
      <c r="BB4" s="107" t="s">
        <v>1</v>
      </c>
      <c r="BC4" s="107" t="s">
        <v>97</v>
      </c>
      <c r="BD4" s="107" t="s">
        <v>87</v>
      </c>
    </row>
    <row r="5" spans="2:56" s="1" customFormat="1" ht="6.95" customHeight="1">
      <c r="B5" s="19"/>
      <c r="L5" s="19"/>
      <c r="AZ5" s="107" t="s">
        <v>100</v>
      </c>
      <c r="BA5" s="107" t="s">
        <v>1</v>
      </c>
      <c r="BB5" s="107" t="s">
        <v>1</v>
      </c>
      <c r="BC5" s="107" t="s">
        <v>101</v>
      </c>
      <c r="BD5" s="107" t="s">
        <v>87</v>
      </c>
    </row>
    <row r="6" spans="2:56" s="1" customFormat="1" ht="12" customHeight="1">
      <c r="B6" s="19"/>
      <c r="D6" s="112" t="s">
        <v>16</v>
      </c>
      <c r="L6" s="19"/>
      <c r="AZ6" s="107" t="s">
        <v>102</v>
      </c>
      <c r="BA6" s="107" t="s">
        <v>1</v>
      </c>
      <c r="BB6" s="107" t="s">
        <v>1</v>
      </c>
      <c r="BC6" s="107" t="s">
        <v>103</v>
      </c>
      <c r="BD6" s="107" t="s">
        <v>87</v>
      </c>
    </row>
    <row r="7" spans="2:56" s="1" customFormat="1" ht="16.5" customHeight="1">
      <c r="B7" s="19"/>
      <c r="E7" s="299" t="str">
        <f>'Rekapitulace stavby'!K6</f>
        <v>Oprava trati v úseku Kojetín - Valašské Meziříčí</v>
      </c>
      <c r="F7" s="300"/>
      <c r="G7" s="300"/>
      <c r="H7" s="300"/>
      <c r="L7" s="19"/>
      <c r="AZ7" s="107" t="s">
        <v>104</v>
      </c>
      <c r="BA7" s="107" t="s">
        <v>1</v>
      </c>
      <c r="BB7" s="107" t="s">
        <v>1</v>
      </c>
      <c r="BC7" s="107" t="s">
        <v>95</v>
      </c>
      <c r="BD7" s="107" t="s">
        <v>87</v>
      </c>
    </row>
    <row r="8" spans="1:56" s="2" customFormat="1" ht="12" customHeight="1">
      <c r="A8" s="33"/>
      <c r="B8" s="38"/>
      <c r="C8" s="33"/>
      <c r="D8" s="112" t="s">
        <v>105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7" t="s">
        <v>106</v>
      </c>
      <c r="BA8" s="107" t="s">
        <v>1</v>
      </c>
      <c r="BB8" s="107" t="s">
        <v>1</v>
      </c>
      <c r="BC8" s="107" t="s">
        <v>107</v>
      </c>
      <c r="BD8" s="107" t="s">
        <v>87</v>
      </c>
    </row>
    <row r="9" spans="1:56" s="2" customFormat="1" ht="16.5" customHeight="1">
      <c r="A9" s="33"/>
      <c r="B9" s="38"/>
      <c r="C9" s="33"/>
      <c r="D9" s="33"/>
      <c r="E9" s="301" t="s">
        <v>108</v>
      </c>
      <c r="F9" s="302"/>
      <c r="G9" s="302"/>
      <c r="H9" s="302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7" t="s">
        <v>109</v>
      </c>
      <c r="BA9" s="107" t="s">
        <v>1</v>
      </c>
      <c r="BB9" s="107" t="s">
        <v>1</v>
      </c>
      <c r="BC9" s="107" t="s">
        <v>110</v>
      </c>
      <c r="BD9" s="107" t="s">
        <v>87</v>
      </c>
    </row>
    <row r="10" spans="1:5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7" t="s">
        <v>111</v>
      </c>
      <c r="BA10" s="107" t="s">
        <v>1</v>
      </c>
      <c r="BB10" s="107" t="s">
        <v>1</v>
      </c>
      <c r="BC10" s="107" t="s">
        <v>112</v>
      </c>
      <c r="BD10" s="107" t="s">
        <v>87</v>
      </c>
    </row>
    <row r="11" spans="1:56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7" t="s">
        <v>113</v>
      </c>
      <c r="BA11" s="107" t="s">
        <v>1</v>
      </c>
      <c r="BB11" s="107" t="s">
        <v>1</v>
      </c>
      <c r="BC11" s="107" t="s">
        <v>114</v>
      </c>
      <c r="BD11" s="107" t="s">
        <v>87</v>
      </c>
    </row>
    <row r="12" spans="1:56" s="2" customFormat="1" ht="12" customHeight="1">
      <c r="A12" s="33"/>
      <c r="B12" s="38"/>
      <c r="C12" s="33"/>
      <c r="D12" s="112" t="s">
        <v>20</v>
      </c>
      <c r="E12" s="33"/>
      <c r="F12" s="113" t="s">
        <v>115</v>
      </c>
      <c r="G12" s="33"/>
      <c r="H12" s="33"/>
      <c r="I12" s="112" t="s">
        <v>22</v>
      </c>
      <c r="J12" s="114" t="str">
        <f>'Rekapitulace stavby'!AN8</f>
        <v>1. 3. 2021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7" t="s">
        <v>116</v>
      </c>
      <c r="BA12" s="107" t="s">
        <v>1</v>
      </c>
      <c r="BB12" s="107" t="s">
        <v>1</v>
      </c>
      <c r="BC12" s="107" t="s">
        <v>117</v>
      </c>
      <c r="BD12" s="107" t="s">
        <v>87</v>
      </c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24</v>
      </c>
      <c r="E14" s="33"/>
      <c r="F14" s="33"/>
      <c r="G14" s="33"/>
      <c r="H14" s="33"/>
      <c r="I14" s="112" t="s">
        <v>25</v>
      </c>
      <c r="J14" s="113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27</v>
      </c>
      <c r="F15" s="33"/>
      <c r="G15" s="33"/>
      <c r="H15" s="33"/>
      <c r="I15" s="112" t="s">
        <v>28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29</v>
      </c>
      <c r="E17" s="33"/>
      <c r="F17" s="33"/>
      <c r="G17" s="33"/>
      <c r="H17" s="33"/>
      <c r="I17" s="112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3" t="str">
        <f>'Rekapitulace stavby'!E14</f>
        <v>Vyplň údaj</v>
      </c>
      <c r="F18" s="304"/>
      <c r="G18" s="304"/>
      <c r="H18" s="304"/>
      <c r="I18" s="112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31</v>
      </c>
      <c r="E20" s="33"/>
      <c r="F20" s="33"/>
      <c r="G20" s="33"/>
      <c r="H20" s="33"/>
      <c r="I20" s="112" t="s">
        <v>25</v>
      </c>
      <c r="J20" s="113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tr">
        <f>IF('Rekapitulace stavby'!E17="","",'Rekapitulace stavby'!E17)</f>
        <v xml:space="preserve"> </v>
      </c>
      <c r="F21" s="33"/>
      <c r="G21" s="33"/>
      <c r="H21" s="33"/>
      <c r="I21" s="112" t="s">
        <v>28</v>
      </c>
      <c r="J21" s="113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34</v>
      </c>
      <c r="E23" s="33"/>
      <c r="F23" s="33"/>
      <c r="G23" s="33"/>
      <c r="H23" s="33"/>
      <c r="I23" s="112" t="s">
        <v>25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35</v>
      </c>
      <c r="F24" s="33"/>
      <c r="G24" s="33"/>
      <c r="H24" s="33"/>
      <c r="I24" s="112" t="s">
        <v>28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37</v>
      </c>
      <c r="E30" s="33"/>
      <c r="F30" s="33"/>
      <c r="G30" s="33"/>
      <c r="H30" s="33"/>
      <c r="I30" s="33"/>
      <c r="J30" s="120">
        <f>ROUND(J121,2)</f>
        <v>3275288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39</v>
      </c>
      <c r="G32" s="33"/>
      <c r="H32" s="33"/>
      <c r="I32" s="121" t="s">
        <v>38</v>
      </c>
      <c r="J32" s="121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41</v>
      </c>
      <c r="E33" s="112" t="s">
        <v>42</v>
      </c>
      <c r="F33" s="123">
        <f>ROUND((SUM(BE121:BE275)),2)</f>
        <v>3275288</v>
      </c>
      <c r="G33" s="33"/>
      <c r="H33" s="33"/>
      <c r="I33" s="124">
        <v>0.21</v>
      </c>
      <c r="J33" s="123">
        <f>ROUND(((SUM(BE121:BE275))*I33),2)</f>
        <v>687810.48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43</v>
      </c>
      <c r="F34" s="123">
        <f>ROUND((SUM(BF121:BF275)),2)</f>
        <v>0</v>
      </c>
      <c r="G34" s="33"/>
      <c r="H34" s="33"/>
      <c r="I34" s="124">
        <v>0.15</v>
      </c>
      <c r="J34" s="123">
        <f>ROUND(((SUM(BF121:BF275))*I34),2)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44</v>
      </c>
      <c r="F35" s="123">
        <f>ROUND((SUM(BG121:BG275)),2)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45</v>
      </c>
      <c r="F36" s="123">
        <f>ROUND((SUM(BH121:BH275)),2)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46</v>
      </c>
      <c r="F37" s="123">
        <f>ROUND((SUM(BI121:BI275)),2)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3963098.48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">
      <c r="A61" s="33"/>
      <c r="B61" s="38"/>
      <c r="C61" s="33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">
      <c r="A65" s="33"/>
      <c r="B65" s="38"/>
      <c r="C65" s="33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">
      <c r="A76" s="33"/>
      <c r="B76" s="38"/>
      <c r="C76" s="33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6" t="str">
        <f>E7</f>
        <v>Oprava trati v úseku Kojetín - Valašské Meziříčí</v>
      </c>
      <c r="F85" s="307"/>
      <c r="G85" s="307"/>
      <c r="H85" s="30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7" t="str">
        <f>E9</f>
        <v>SO01 - Výměna kolejnic Hradisko – Postoupky</v>
      </c>
      <c r="F87" s="308"/>
      <c r="G87" s="308"/>
      <c r="H87" s="30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Postoupky</v>
      </c>
      <c r="G89" s="35"/>
      <c r="H89" s="35"/>
      <c r="I89" s="28" t="s">
        <v>22</v>
      </c>
      <c r="J89" s="65" t="str">
        <f>IF(J12="","",J12)</f>
        <v>1. 3. 2021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>Jiří Vendel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119</v>
      </c>
      <c r="D94" s="144"/>
      <c r="E94" s="144"/>
      <c r="F94" s="144"/>
      <c r="G94" s="144"/>
      <c r="H94" s="144"/>
      <c r="I94" s="144"/>
      <c r="J94" s="145" t="s">
        <v>120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121</v>
      </c>
      <c r="D96" s="35"/>
      <c r="E96" s="35"/>
      <c r="F96" s="35"/>
      <c r="G96" s="35"/>
      <c r="H96" s="35"/>
      <c r="I96" s="35"/>
      <c r="J96" s="83">
        <f>J121</f>
        <v>3275288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122</v>
      </c>
    </row>
    <row r="97" spans="2:12" s="9" customFormat="1" ht="24.95" customHeight="1">
      <c r="B97" s="147"/>
      <c r="C97" s="148"/>
      <c r="D97" s="149" t="s">
        <v>123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124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" customHeight="1">
      <c r="B99" s="153"/>
      <c r="C99" s="154"/>
      <c r="D99" s="155" t="s">
        <v>125</v>
      </c>
      <c r="E99" s="156"/>
      <c r="F99" s="156"/>
      <c r="G99" s="156"/>
      <c r="H99" s="156"/>
      <c r="I99" s="156"/>
      <c r="J99" s="157">
        <f>J183</f>
        <v>0</v>
      </c>
      <c r="K99" s="154"/>
      <c r="L99" s="158"/>
    </row>
    <row r="100" spans="2:12" s="9" customFormat="1" ht="24.95" customHeight="1">
      <c r="B100" s="147"/>
      <c r="C100" s="148"/>
      <c r="D100" s="149" t="s">
        <v>126</v>
      </c>
      <c r="E100" s="150"/>
      <c r="F100" s="150"/>
      <c r="G100" s="150"/>
      <c r="H100" s="150"/>
      <c r="I100" s="150"/>
      <c r="J100" s="151">
        <f>J228</f>
        <v>3275288</v>
      </c>
      <c r="K100" s="148"/>
      <c r="L100" s="152"/>
    </row>
    <row r="101" spans="2:12" s="9" customFormat="1" ht="24.95" customHeight="1">
      <c r="B101" s="147"/>
      <c r="C101" s="148"/>
      <c r="D101" s="149" t="s">
        <v>127</v>
      </c>
      <c r="E101" s="150"/>
      <c r="F101" s="150"/>
      <c r="G101" s="150"/>
      <c r="H101" s="150"/>
      <c r="I101" s="150"/>
      <c r="J101" s="151">
        <f>J245</f>
        <v>0</v>
      </c>
      <c r="K101" s="148"/>
      <c r="L101" s="152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128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306" t="str">
        <f>E7</f>
        <v>Oprava trati v úseku Kojetín - Valašské Meziříčí</v>
      </c>
      <c r="F111" s="307"/>
      <c r="G111" s="307"/>
      <c r="H111" s="307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105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77" t="str">
        <f>E9</f>
        <v>SO01 - Výměna kolejnic Hradisko – Postoupky</v>
      </c>
      <c r="F113" s="308"/>
      <c r="G113" s="308"/>
      <c r="H113" s="308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>Postoupky</v>
      </c>
      <c r="G115" s="35"/>
      <c r="H115" s="35"/>
      <c r="I115" s="28" t="s">
        <v>22</v>
      </c>
      <c r="J115" s="65" t="str">
        <f>IF(J12="","",J12)</f>
        <v>1. 3. 2021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5"/>
      <c r="E117" s="35"/>
      <c r="F117" s="26" t="str">
        <f>E15</f>
        <v>Správa železnic, státní organizace</v>
      </c>
      <c r="G117" s="35"/>
      <c r="H117" s="35"/>
      <c r="I117" s="28" t="s">
        <v>31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29</v>
      </c>
      <c r="D118" s="35"/>
      <c r="E118" s="35"/>
      <c r="F118" s="26" t="str">
        <f>IF(E18="","",E18)</f>
        <v>Vyplň údaj</v>
      </c>
      <c r="G118" s="35"/>
      <c r="H118" s="35"/>
      <c r="I118" s="28" t="s">
        <v>34</v>
      </c>
      <c r="J118" s="31" t="str">
        <f>E24</f>
        <v>Jiří Vendel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9"/>
      <c r="B120" s="160"/>
      <c r="C120" s="161" t="s">
        <v>129</v>
      </c>
      <c r="D120" s="162" t="s">
        <v>62</v>
      </c>
      <c r="E120" s="162" t="s">
        <v>58</v>
      </c>
      <c r="F120" s="162" t="s">
        <v>59</v>
      </c>
      <c r="G120" s="162" t="s">
        <v>130</v>
      </c>
      <c r="H120" s="162" t="s">
        <v>131</v>
      </c>
      <c r="I120" s="162" t="s">
        <v>132</v>
      </c>
      <c r="J120" s="162" t="s">
        <v>120</v>
      </c>
      <c r="K120" s="163" t="s">
        <v>133</v>
      </c>
      <c r="L120" s="164"/>
      <c r="M120" s="74" t="s">
        <v>1</v>
      </c>
      <c r="N120" s="75" t="s">
        <v>41</v>
      </c>
      <c r="O120" s="75" t="s">
        <v>134</v>
      </c>
      <c r="P120" s="75" t="s">
        <v>135</v>
      </c>
      <c r="Q120" s="75" t="s">
        <v>136</v>
      </c>
      <c r="R120" s="75" t="s">
        <v>137</v>
      </c>
      <c r="S120" s="75" t="s">
        <v>138</v>
      </c>
      <c r="T120" s="76" t="s">
        <v>139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3"/>
      <c r="B121" s="34"/>
      <c r="C121" s="81" t="s">
        <v>140</v>
      </c>
      <c r="D121" s="35"/>
      <c r="E121" s="35"/>
      <c r="F121" s="35"/>
      <c r="G121" s="35"/>
      <c r="H121" s="35"/>
      <c r="I121" s="35"/>
      <c r="J121" s="165">
        <f>BK121</f>
        <v>3275288</v>
      </c>
      <c r="K121" s="35"/>
      <c r="L121" s="38"/>
      <c r="M121" s="77"/>
      <c r="N121" s="166"/>
      <c r="O121" s="78"/>
      <c r="P121" s="167">
        <f>P122+P228+P245</f>
        <v>0</v>
      </c>
      <c r="Q121" s="78"/>
      <c r="R121" s="167">
        <f>R122+R228+R245</f>
        <v>732.6560000000001</v>
      </c>
      <c r="S121" s="78"/>
      <c r="T121" s="168">
        <f>T122+T228+T245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76</v>
      </c>
      <c r="AU121" s="16" t="s">
        <v>122</v>
      </c>
      <c r="BK121" s="169">
        <f>BK122+BK228+BK245</f>
        <v>3275288</v>
      </c>
    </row>
    <row r="122" spans="2:63" s="12" customFormat="1" ht="25.9" customHeight="1">
      <c r="B122" s="170"/>
      <c r="C122" s="171"/>
      <c r="D122" s="172" t="s">
        <v>76</v>
      </c>
      <c r="E122" s="173" t="s">
        <v>141</v>
      </c>
      <c r="F122" s="173" t="s">
        <v>142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P123+P183</f>
        <v>0</v>
      </c>
      <c r="Q122" s="178"/>
      <c r="R122" s="179">
        <f>R123+R183</f>
        <v>0</v>
      </c>
      <c r="S122" s="178"/>
      <c r="T122" s="180">
        <f>T123+T183</f>
        <v>0</v>
      </c>
      <c r="AR122" s="181" t="s">
        <v>85</v>
      </c>
      <c r="AT122" s="182" t="s">
        <v>76</v>
      </c>
      <c r="AU122" s="182" t="s">
        <v>77</v>
      </c>
      <c r="AY122" s="181" t="s">
        <v>143</v>
      </c>
      <c r="BK122" s="183">
        <f>BK123+BK183</f>
        <v>0</v>
      </c>
    </row>
    <row r="123" spans="2:63" s="12" customFormat="1" ht="22.9" customHeight="1">
      <c r="B123" s="170"/>
      <c r="C123" s="171"/>
      <c r="D123" s="172" t="s">
        <v>76</v>
      </c>
      <c r="E123" s="184" t="s">
        <v>144</v>
      </c>
      <c r="F123" s="184" t="s">
        <v>145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SUM(P124:P182)</f>
        <v>0</v>
      </c>
      <c r="Q123" s="178"/>
      <c r="R123" s="179">
        <f>SUM(R124:R182)</f>
        <v>0</v>
      </c>
      <c r="S123" s="178"/>
      <c r="T123" s="180">
        <f>SUM(T124:T182)</f>
        <v>0</v>
      </c>
      <c r="AR123" s="181" t="s">
        <v>85</v>
      </c>
      <c r="AT123" s="182" t="s">
        <v>76</v>
      </c>
      <c r="AU123" s="182" t="s">
        <v>85</v>
      </c>
      <c r="AY123" s="181" t="s">
        <v>143</v>
      </c>
      <c r="BK123" s="183">
        <f>SUM(BK124:BK182)</f>
        <v>0</v>
      </c>
    </row>
    <row r="124" spans="1:65" s="2" customFormat="1" ht="16.5" customHeight="1">
      <c r="A124" s="33"/>
      <c r="B124" s="34"/>
      <c r="C124" s="186" t="s">
        <v>85</v>
      </c>
      <c r="D124" s="186" t="s">
        <v>146</v>
      </c>
      <c r="E124" s="187" t="s">
        <v>147</v>
      </c>
      <c r="F124" s="188" t="s">
        <v>148</v>
      </c>
      <c r="G124" s="189" t="s">
        <v>149</v>
      </c>
      <c r="H124" s="190">
        <v>291.564</v>
      </c>
      <c r="I124" s="191"/>
      <c r="J124" s="192">
        <f>ROUND(I124*H124,2)</f>
        <v>0</v>
      </c>
      <c r="K124" s="188" t="s">
        <v>150</v>
      </c>
      <c r="L124" s="38"/>
      <c r="M124" s="193" t="s">
        <v>1</v>
      </c>
      <c r="N124" s="194" t="s">
        <v>42</v>
      </c>
      <c r="O124" s="70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7" t="s">
        <v>151</v>
      </c>
      <c r="AT124" s="197" t="s">
        <v>146</v>
      </c>
      <c r="AU124" s="197" t="s">
        <v>87</v>
      </c>
      <c r="AY124" s="16" t="s">
        <v>143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6" t="s">
        <v>85</v>
      </c>
      <c r="BK124" s="198">
        <f>ROUND(I124*H124,2)</f>
        <v>0</v>
      </c>
      <c r="BL124" s="16" t="s">
        <v>151</v>
      </c>
      <c r="BM124" s="197" t="s">
        <v>152</v>
      </c>
    </row>
    <row r="125" spans="1:47" s="2" customFormat="1" ht="48.75">
      <c r="A125" s="33"/>
      <c r="B125" s="34"/>
      <c r="C125" s="35"/>
      <c r="D125" s="199" t="s">
        <v>153</v>
      </c>
      <c r="E125" s="35"/>
      <c r="F125" s="200" t="s">
        <v>154</v>
      </c>
      <c r="G125" s="35"/>
      <c r="H125" s="35"/>
      <c r="I125" s="201"/>
      <c r="J125" s="35"/>
      <c r="K125" s="35"/>
      <c r="L125" s="38"/>
      <c r="M125" s="202"/>
      <c r="N125" s="203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153</v>
      </c>
      <c r="AU125" s="16" t="s">
        <v>87</v>
      </c>
    </row>
    <row r="126" spans="2:51" s="13" customFormat="1" ht="11.25">
      <c r="B126" s="204"/>
      <c r="C126" s="205"/>
      <c r="D126" s="199" t="s">
        <v>155</v>
      </c>
      <c r="E126" s="206" t="s">
        <v>102</v>
      </c>
      <c r="F126" s="207" t="s">
        <v>156</v>
      </c>
      <c r="G126" s="205"/>
      <c r="H126" s="208">
        <v>291.564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155</v>
      </c>
      <c r="AU126" s="214" t="s">
        <v>87</v>
      </c>
      <c r="AV126" s="13" t="s">
        <v>87</v>
      </c>
      <c r="AW126" s="13" t="s">
        <v>33</v>
      </c>
      <c r="AX126" s="13" t="s">
        <v>85</v>
      </c>
      <c r="AY126" s="214" t="s">
        <v>143</v>
      </c>
    </row>
    <row r="127" spans="1:65" s="2" customFormat="1" ht="24">
      <c r="A127" s="33"/>
      <c r="B127" s="34"/>
      <c r="C127" s="186" t="s">
        <v>87</v>
      </c>
      <c r="D127" s="186" t="s">
        <v>146</v>
      </c>
      <c r="E127" s="187" t="s">
        <v>157</v>
      </c>
      <c r="F127" s="188" t="s">
        <v>158</v>
      </c>
      <c r="G127" s="189" t="s">
        <v>159</v>
      </c>
      <c r="H127" s="190">
        <v>10</v>
      </c>
      <c r="I127" s="191"/>
      <c r="J127" s="192">
        <f>ROUND(I127*H127,2)</f>
        <v>0</v>
      </c>
      <c r="K127" s="188" t="s">
        <v>150</v>
      </c>
      <c r="L127" s="38"/>
      <c r="M127" s="193" t="s">
        <v>1</v>
      </c>
      <c r="N127" s="194" t="s">
        <v>42</v>
      </c>
      <c r="O127" s="70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7" t="s">
        <v>151</v>
      </c>
      <c r="AT127" s="197" t="s">
        <v>146</v>
      </c>
      <c r="AU127" s="197" t="s">
        <v>87</v>
      </c>
      <c r="AY127" s="16" t="s">
        <v>143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6" t="s">
        <v>85</v>
      </c>
      <c r="BK127" s="198">
        <f>ROUND(I127*H127,2)</f>
        <v>0</v>
      </c>
      <c r="BL127" s="16" t="s">
        <v>151</v>
      </c>
      <c r="BM127" s="197" t="s">
        <v>160</v>
      </c>
    </row>
    <row r="128" spans="1:47" s="2" customFormat="1" ht="58.5">
      <c r="A128" s="33"/>
      <c r="B128" s="34"/>
      <c r="C128" s="35"/>
      <c r="D128" s="199" t="s">
        <v>153</v>
      </c>
      <c r="E128" s="35"/>
      <c r="F128" s="200" t="s">
        <v>161</v>
      </c>
      <c r="G128" s="35"/>
      <c r="H128" s="35"/>
      <c r="I128" s="201"/>
      <c r="J128" s="35"/>
      <c r="K128" s="35"/>
      <c r="L128" s="38"/>
      <c r="M128" s="202"/>
      <c r="N128" s="203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153</v>
      </c>
      <c r="AU128" s="16" t="s">
        <v>87</v>
      </c>
    </row>
    <row r="129" spans="1:65" s="2" customFormat="1" ht="16.5" customHeight="1">
      <c r="A129" s="33"/>
      <c r="B129" s="34"/>
      <c r="C129" s="186" t="s">
        <v>162</v>
      </c>
      <c r="D129" s="186" t="s">
        <v>146</v>
      </c>
      <c r="E129" s="187" t="s">
        <v>163</v>
      </c>
      <c r="F129" s="188" t="s">
        <v>164</v>
      </c>
      <c r="G129" s="189" t="s">
        <v>165</v>
      </c>
      <c r="H129" s="190">
        <v>23</v>
      </c>
      <c r="I129" s="191"/>
      <c r="J129" s="192">
        <f>ROUND(I129*H129,2)</f>
        <v>0</v>
      </c>
      <c r="K129" s="188" t="s">
        <v>150</v>
      </c>
      <c r="L129" s="38"/>
      <c r="M129" s="193" t="s">
        <v>1</v>
      </c>
      <c r="N129" s="194" t="s">
        <v>42</v>
      </c>
      <c r="O129" s="70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7" t="s">
        <v>151</v>
      </c>
      <c r="AT129" s="197" t="s">
        <v>146</v>
      </c>
      <c r="AU129" s="197" t="s">
        <v>87</v>
      </c>
      <c r="AY129" s="16" t="s">
        <v>143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6" t="s">
        <v>85</v>
      </c>
      <c r="BK129" s="198">
        <f>ROUND(I129*H129,2)</f>
        <v>0</v>
      </c>
      <c r="BL129" s="16" t="s">
        <v>151</v>
      </c>
      <c r="BM129" s="197" t="s">
        <v>166</v>
      </c>
    </row>
    <row r="130" spans="1:47" s="2" customFormat="1" ht="58.5">
      <c r="A130" s="33"/>
      <c r="B130" s="34"/>
      <c r="C130" s="35"/>
      <c r="D130" s="199" t="s">
        <v>153</v>
      </c>
      <c r="E130" s="35"/>
      <c r="F130" s="200" t="s">
        <v>167</v>
      </c>
      <c r="G130" s="35"/>
      <c r="H130" s="35"/>
      <c r="I130" s="201"/>
      <c r="J130" s="35"/>
      <c r="K130" s="35"/>
      <c r="L130" s="38"/>
      <c r="M130" s="202"/>
      <c r="N130" s="203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153</v>
      </c>
      <c r="AU130" s="16" t="s">
        <v>87</v>
      </c>
    </row>
    <row r="131" spans="1:47" s="2" customFormat="1" ht="19.5">
      <c r="A131" s="33"/>
      <c r="B131" s="34"/>
      <c r="C131" s="35"/>
      <c r="D131" s="199" t="s">
        <v>168</v>
      </c>
      <c r="E131" s="35"/>
      <c r="F131" s="215" t="s">
        <v>169</v>
      </c>
      <c r="G131" s="35"/>
      <c r="H131" s="35"/>
      <c r="I131" s="201"/>
      <c r="J131" s="35"/>
      <c r="K131" s="35"/>
      <c r="L131" s="38"/>
      <c r="M131" s="202"/>
      <c r="N131" s="203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168</v>
      </c>
      <c r="AU131" s="16" t="s">
        <v>87</v>
      </c>
    </row>
    <row r="132" spans="2:51" s="13" customFormat="1" ht="11.25">
      <c r="B132" s="204"/>
      <c r="C132" s="205"/>
      <c r="D132" s="199" t="s">
        <v>155</v>
      </c>
      <c r="E132" s="206" t="s">
        <v>1</v>
      </c>
      <c r="F132" s="207" t="s">
        <v>170</v>
      </c>
      <c r="G132" s="205"/>
      <c r="H132" s="208">
        <v>23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155</v>
      </c>
      <c r="AU132" s="214" t="s">
        <v>87</v>
      </c>
      <c r="AV132" s="13" t="s">
        <v>87</v>
      </c>
      <c r="AW132" s="13" t="s">
        <v>33</v>
      </c>
      <c r="AX132" s="13" t="s">
        <v>85</v>
      </c>
      <c r="AY132" s="214" t="s">
        <v>143</v>
      </c>
    </row>
    <row r="133" spans="1:65" s="2" customFormat="1" ht="33" customHeight="1">
      <c r="A133" s="33"/>
      <c r="B133" s="34"/>
      <c r="C133" s="186" t="s">
        <v>151</v>
      </c>
      <c r="D133" s="186" t="s">
        <v>146</v>
      </c>
      <c r="E133" s="187" t="s">
        <v>171</v>
      </c>
      <c r="F133" s="188" t="s">
        <v>172</v>
      </c>
      <c r="G133" s="189" t="s">
        <v>165</v>
      </c>
      <c r="H133" s="190">
        <v>225.6</v>
      </c>
      <c r="I133" s="191"/>
      <c r="J133" s="192">
        <f>ROUND(I133*H133,2)</f>
        <v>0</v>
      </c>
      <c r="K133" s="188" t="s">
        <v>173</v>
      </c>
      <c r="L133" s="38"/>
      <c r="M133" s="193" t="s">
        <v>1</v>
      </c>
      <c r="N133" s="194" t="s">
        <v>42</v>
      </c>
      <c r="O133" s="70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7" t="s">
        <v>151</v>
      </c>
      <c r="AT133" s="197" t="s">
        <v>146</v>
      </c>
      <c r="AU133" s="197" t="s">
        <v>87</v>
      </c>
      <c r="AY133" s="16" t="s">
        <v>143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6" t="s">
        <v>85</v>
      </c>
      <c r="BK133" s="198">
        <f>ROUND(I133*H133,2)</f>
        <v>0</v>
      </c>
      <c r="BL133" s="16" t="s">
        <v>151</v>
      </c>
      <c r="BM133" s="197" t="s">
        <v>174</v>
      </c>
    </row>
    <row r="134" spans="1:47" s="2" customFormat="1" ht="68.25">
      <c r="A134" s="33"/>
      <c r="B134" s="34"/>
      <c r="C134" s="35"/>
      <c r="D134" s="199" t="s">
        <v>153</v>
      </c>
      <c r="E134" s="35"/>
      <c r="F134" s="200" t="s">
        <v>175</v>
      </c>
      <c r="G134" s="35"/>
      <c r="H134" s="35"/>
      <c r="I134" s="201"/>
      <c r="J134" s="35"/>
      <c r="K134" s="35"/>
      <c r="L134" s="38"/>
      <c r="M134" s="202"/>
      <c r="N134" s="203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153</v>
      </c>
      <c r="AU134" s="16" t="s">
        <v>87</v>
      </c>
    </row>
    <row r="135" spans="1:47" s="2" customFormat="1" ht="19.5">
      <c r="A135" s="33"/>
      <c r="B135" s="34"/>
      <c r="C135" s="35"/>
      <c r="D135" s="199" t="s">
        <v>168</v>
      </c>
      <c r="E135" s="35"/>
      <c r="F135" s="215" t="s">
        <v>169</v>
      </c>
      <c r="G135" s="35"/>
      <c r="H135" s="35"/>
      <c r="I135" s="201"/>
      <c r="J135" s="35"/>
      <c r="K135" s="35"/>
      <c r="L135" s="38"/>
      <c r="M135" s="202"/>
      <c r="N135" s="203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168</v>
      </c>
      <c r="AU135" s="16" t="s">
        <v>87</v>
      </c>
    </row>
    <row r="136" spans="2:51" s="13" customFormat="1" ht="11.25">
      <c r="B136" s="204"/>
      <c r="C136" s="205"/>
      <c r="D136" s="199" t="s">
        <v>155</v>
      </c>
      <c r="E136" s="206" t="s">
        <v>1</v>
      </c>
      <c r="F136" s="207" t="s">
        <v>176</v>
      </c>
      <c r="G136" s="205"/>
      <c r="H136" s="208">
        <v>43.6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155</v>
      </c>
      <c r="AU136" s="214" t="s">
        <v>87</v>
      </c>
      <c r="AV136" s="13" t="s">
        <v>87</v>
      </c>
      <c r="AW136" s="13" t="s">
        <v>33</v>
      </c>
      <c r="AX136" s="13" t="s">
        <v>77</v>
      </c>
      <c r="AY136" s="214" t="s">
        <v>143</v>
      </c>
    </row>
    <row r="137" spans="2:51" s="13" customFormat="1" ht="11.25">
      <c r="B137" s="204"/>
      <c r="C137" s="205"/>
      <c r="D137" s="199" t="s">
        <v>155</v>
      </c>
      <c r="E137" s="206" t="s">
        <v>1</v>
      </c>
      <c r="F137" s="207" t="s">
        <v>177</v>
      </c>
      <c r="G137" s="205"/>
      <c r="H137" s="208">
        <v>182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155</v>
      </c>
      <c r="AU137" s="214" t="s">
        <v>87</v>
      </c>
      <c r="AV137" s="13" t="s">
        <v>87</v>
      </c>
      <c r="AW137" s="13" t="s">
        <v>33</v>
      </c>
      <c r="AX137" s="13" t="s">
        <v>77</v>
      </c>
      <c r="AY137" s="214" t="s">
        <v>143</v>
      </c>
    </row>
    <row r="138" spans="2:51" s="14" customFormat="1" ht="11.25">
      <c r="B138" s="216"/>
      <c r="C138" s="217"/>
      <c r="D138" s="199" t="s">
        <v>155</v>
      </c>
      <c r="E138" s="218" t="s">
        <v>116</v>
      </c>
      <c r="F138" s="219" t="s">
        <v>178</v>
      </c>
      <c r="G138" s="217"/>
      <c r="H138" s="220">
        <v>225.6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155</v>
      </c>
      <c r="AU138" s="226" t="s">
        <v>87</v>
      </c>
      <c r="AV138" s="14" t="s">
        <v>151</v>
      </c>
      <c r="AW138" s="14" t="s">
        <v>33</v>
      </c>
      <c r="AX138" s="14" t="s">
        <v>85</v>
      </c>
      <c r="AY138" s="226" t="s">
        <v>143</v>
      </c>
    </row>
    <row r="139" spans="1:65" s="2" customFormat="1" ht="33" customHeight="1">
      <c r="A139" s="33"/>
      <c r="B139" s="34"/>
      <c r="C139" s="186" t="s">
        <v>144</v>
      </c>
      <c r="D139" s="186" t="s">
        <v>146</v>
      </c>
      <c r="E139" s="187" t="s">
        <v>179</v>
      </c>
      <c r="F139" s="188" t="s">
        <v>180</v>
      </c>
      <c r="G139" s="189" t="s">
        <v>165</v>
      </c>
      <c r="H139" s="190">
        <v>2550</v>
      </c>
      <c r="I139" s="191"/>
      <c r="J139" s="192">
        <f>ROUND(I139*H139,2)</f>
        <v>0</v>
      </c>
      <c r="K139" s="188" t="s">
        <v>150</v>
      </c>
      <c r="L139" s="38"/>
      <c r="M139" s="193" t="s">
        <v>1</v>
      </c>
      <c r="N139" s="194" t="s">
        <v>42</v>
      </c>
      <c r="O139" s="70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7" t="s">
        <v>151</v>
      </c>
      <c r="AT139" s="197" t="s">
        <v>146</v>
      </c>
      <c r="AU139" s="197" t="s">
        <v>87</v>
      </c>
      <c r="AY139" s="16" t="s">
        <v>143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6" t="s">
        <v>85</v>
      </c>
      <c r="BK139" s="198">
        <f>ROUND(I139*H139,2)</f>
        <v>0</v>
      </c>
      <c r="BL139" s="16" t="s">
        <v>151</v>
      </c>
      <c r="BM139" s="197" t="s">
        <v>181</v>
      </c>
    </row>
    <row r="140" spans="1:47" s="2" customFormat="1" ht="68.25">
      <c r="A140" s="33"/>
      <c r="B140" s="34"/>
      <c r="C140" s="35"/>
      <c r="D140" s="199" t="s">
        <v>153</v>
      </c>
      <c r="E140" s="35"/>
      <c r="F140" s="200" t="s">
        <v>182</v>
      </c>
      <c r="G140" s="35"/>
      <c r="H140" s="35"/>
      <c r="I140" s="201"/>
      <c r="J140" s="35"/>
      <c r="K140" s="35"/>
      <c r="L140" s="38"/>
      <c r="M140" s="202"/>
      <c r="N140" s="203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153</v>
      </c>
      <c r="AU140" s="16" t="s">
        <v>87</v>
      </c>
    </row>
    <row r="141" spans="1:47" s="2" customFormat="1" ht="19.5">
      <c r="A141" s="33"/>
      <c r="B141" s="34"/>
      <c r="C141" s="35"/>
      <c r="D141" s="199" t="s">
        <v>168</v>
      </c>
      <c r="E141" s="35"/>
      <c r="F141" s="215" t="s">
        <v>169</v>
      </c>
      <c r="G141" s="35"/>
      <c r="H141" s="35"/>
      <c r="I141" s="201"/>
      <c r="J141" s="35"/>
      <c r="K141" s="35"/>
      <c r="L141" s="38"/>
      <c r="M141" s="202"/>
      <c r="N141" s="203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168</v>
      </c>
      <c r="AU141" s="16" t="s">
        <v>87</v>
      </c>
    </row>
    <row r="142" spans="2:51" s="13" customFormat="1" ht="11.25">
      <c r="B142" s="204"/>
      <c r="C142" s="205"/>
      <c r="D142" s="199" t="s">
        <v>155</v>
      </c>
      <c r="E142" s="206" t="s">
        <v>1</v>
      </c>
      <c r="F142" s="207" t="s">
        <v>183</v>
      </c>
      <c r="G142" s="205"/>
      <c r="H142" s="208">
        <v>2550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155</v>
      </c>
      <c r="AU142" s="214" t="s">
        <v>87</v>
      </c>
      <c r="AV142" s="13" t="s">
        <v>87</v>
      </c>
      <c r="AW142" s="13" t="s">
        <v>33</v>
      </c>
      <c r="AX142" s="13" t="s">
        <v>85</v>
      </c>
      <c r="AY142" s="214" t="s">
        <v>143</v>
      </c>
    </row>
    <row r="143" spans="1:65" s="2" customFormat="1" ht="24">
      <c r="A143" s="33"/>
      <c r="B143" s="34"/>
      <c r="C143" s="186" t="s">
        <v>184</v>
      </c>
      <c r="D143" s="186" t="s">
        <v>146</v>
      </c>
      <c r="E143" s="187" t="s">
        <v>185</v>
      </c>
      <c r="F143" s="188" t="s">
        <v>186</v>
      </c>
      <c r="G143" s="189" t="s">
        <v>165</v>
      </c>
      <c r="H143" s="190">
        <v>2775.6</v>
      </c>
      <c r="I143" s="191"/>
      <c r="J143" s="192">
        <f>ROUND(I143*H143,2)</f>
        <v>0</v>
      </c>
      <c r="K143" s="188" t="s">
        <v>150</v>
      </c>
      <c r="L143" s="38"/>
      <c r="M143" s="193" t="s">
        <v>1</v>
      </c>
      <c r="N143" s="194" t="s">
        <v>42</v>
      </c>
      <c r="O143" s="70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7" t="s">
        <v>151</v>
      </c>
      <c r="AT143" s="197" t="s">
        <v>146</v>
      </c>
      <c r="AU143" s="197" t="s">
        <v>87</v>
      </c>
      <c r="AY143" s="16" t="s">
        <v>143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6" t="s">
        <v>85</v>
      </c>
      <c r="BK143" s="198">
        <f>ROUND(I143*H143,2)</f>
        <v>0</v>
      </c>
      <c r="BL143" s="16" t="s">
        <v>151</v>
      </c>
      <c r="BM143" s="197" t="s">
        <v>187</v>
      </c>
    </row>
    <row r="144" spans="1:47" s="2" customFormat="1" ht="29.25">
      <c r="A144" s="33"/>
      <c r="B144" s="34"/>
      <c r="C144" s="35"/>
      <c r="D144" s="199" t="s">
        <v>153</v>
      </c>
      <c r="E144" s="35"/>
      <c r="F144" s="200" t="s">
        <v>188</v>
      </c>
      <c r="G144" s="35"/>
      <c r="H144" s="35"/>
      <c r="I144" s="201"/>
      <c r="J144" s="35"/>
      <c r="K144" s="35"/>
      <c r="L144" s="38"/>
      <c r="M144" s="202"/>
      <c r="N144" s="203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153</v>
      </c>
      <c r="AU144" s="16" t="s">
        <v>87</v>
      </c>
    </row>
    <row r="145" spans="1:47" s="2" customFormat="1" ht="19.5">
      <c r="A145" s="33"/>
      <c r="B145" s="34"/>
      <c r="C145" s="35"/>
      <c r="D145" s="199" t="s">
        <v>168</v>
      </c>
      <c r="E145" s="35"/>
      <c r="F145" s="215" t="s">
        <v>169</v>
      </c>
      <c r="G145" s="35"/>
      <c r="H145" s="35"/>
      <c r="I145" s="201"/>
      <c r="J145" s="35"/>
      <c r="K145" s="35"/>
      <c r="L145" s="38"/>
      <c r="M145" s="202"/>
      <c r="N145" s="203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168</v>
      </c>
      <c r="AU145" s="16" t="s">
        <v>87</v>
      </c>
    </row>
    <row r="146" spans="2:51" s="13" customFormat="1" ht="11.25">
      <c r="B146" s="204"/>
      <c r="C146" s="205"/>
      <c r="D146" s="199" t="s">
        <v>155</v>
      </c>
      <c r="E146" s="206" t="s">
        <v>1</v>
      </c>
      <c r="F146" s="207" t="s">
        <v>189</v>
      </c>
      <c r="G146" s="205"/>
      <c r="H146" s="208">
        <v>2775.6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155</v>
      </c>
      <c r="AU146" s="214" t="s">
        <v>87</v>
      </c>
      <c r="AV146" s="13" t="s">
        <v>87</v>
      </c>
      <c r="AW146" s="13" t="s">
        <v>33</v>
      </c>
      <c r="AX146" s="13" t="s">
        <v>85</v>
      </c>
      <c r="AY146" s="214" t="s">
        <v>143</v>
      </c>
    </row>
    <row r="147" spans="1:65" s="2" customFormat="1" ht="16.5" customHeight="1">
      <c r="A147" s="33"/>
      <c r="B147" s="34"/>
      <c r="C147" s="186" t="s">
        <v>190</v>
      </c>
      <c r="D147" s="186" t="s">
        <v>146</v>
      </c>
      <c r="E147" s="187" t="s">
        <v>191</v>
      </c>
      <c r="F147" s="188" t="s">
        <v>192</v>
      </c>
      <c r="G147" s="189" t="s">
        <v>159</v>
      </c>
      <c r="H147" s="190">
        <v>34</v>
      </c>
      <c r="I147" s="191"/>
      <c r="J147" s="192">
        <f>ROUND(I147*H147,2)</f>
        <v>0</v>
      </c>
      <c r="K147" s="188" t="s">
        <v>150</v>
      </c>
      <c r="L147" s="38"/>
      <c r="M147" s="193" t="s">
        <v>1</v>
      </c>
      <c r="N147" s="194" t="s">
        <v>42</v>
      </c>
      <c r="O147" s="70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7" t="s">
        <v>151</v>
      </c>
      <c r="AT147" s="197" t="s">
        <v>146</v>
      </c>
      <c r="AU147" s="197" t="s">
        <v>87</v>
      </c>
      <c r="AY147" s="16" t="s">
        <v>143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6" t="s">
        <v>85</v>
      </c>
      <c r="BK147" s="198">
        <f>ROUND(I147*H147,2)</f>
        <v>0</v>
      </c>
      <c r="BL147" s="16" t="s">
        <v>151</v>
      </c>
      <c r="BM147" s="197" t="s">
        <v>193</v>
      </c>
    </row>
    <row r="148" spans="1:47" s="2" customFormat="1" ht="29.25">
      <c r="A148" s="33"/>
      <c r="B148" s="34"/>
      <c r="C148" s="35"/>
      <c r="D148" s="199" t="s">
        <v>153</v>
      </c>
      <c r="E148" s="35"/>
      <c r="F148" s="200" t="s">
        <v>194</v>
      </c>
      <c r="G148" s="35"/>
      <c r="H148" s="35"/>
      <c r="I148" s="201"/>
      <c r="J148" s="35"/>
      <c r="K148" s="35"/>
      <c r="L148" s="38"/>
      <c r="M148" s="202"/>
      <c r="N148" s="203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153</v>
      </c>
      <c r="AU148" s="16" t="s">
        <v>87</v>
      </c>
    </row>
    <row r="149" spans="1:47" s="2" customFormat="1" ht="19.5">
      <c r="A149" s="33"/>
      <c r="B149" s="34"/>
      <c r="C149" s="35"/>
      <c r="D149" s="199" t="s">
        <v>168</v>
      </c>
      <c r="E149" s="35"/>
      <c r="F149" s="215" t="s">
        <v>195</v>
      </c>
      <c r="G149" s="35"/>
      <c r="H149" s="35"/>
      <c r="I149" s="201"/>
      <c r="J149" s="35"/>
      <c r="K149" s="35"/>
      <c r="L149" s="38"/>
      <c r="M149" s="202"/>
      <c r="N149" s="203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168</v>
      </c>
      <c r="AU149" s="16" t="s">
        <v>87</v>
      </c>
    </row>
    <row r="150" spans="2:51" s="13" customFormat="1" ht="11.25">
      <c r="B150" s="204"/>
      <c r="C150" s="205"/>
      <c r="D150" s="199" t="s">
        <v>155</v>
      </c>
      <c r="E150" s="206" t="s">
        <v>1</v>
      </c>
      <c r="F150" s="207" t="s">
        <v>107</v>
      </c>
      <c r="G150" s="205"/>
      <c r="H150" s="208">
        <v>34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155</v>
      </c>
      <c r="AU150" s="214" t="s">
        <v>87</v>
      </c>
      <c r="AV150" s="13" t="s">
        <v>87</v>
      </c>
      <c r="AW150" s="13" t="s">
        <v>33</v>
      </c>
      <c r="AX150" s="13" t="s">
        <v>85</v>
      </c>
      <c r="AY150" s="214" t="s">
        <v>143</v>
      </c>
    </row>
    <row r="151" spans="1:65" s="2" customFormat="1" ht="16.5" customHeight="1">
      <c r="A151" s="33"/>
      <c r="B151" s="34"/>
      <c r="C151" s="186" t="s">
        <v>196</v>
      </c>
      <c r="D151" s="186" t="s">
        <v>146</v>
      </c>
      <c r="E151" s="187" t="s">
        <v>197</v>
      </c>
      <c r="F151" s="188" t="s">
        <v>198</v>
      </c>
      <c r="G151" s="189" t="s">
        <v>159</v>
      </c>
      <c r="H151" s="190">
        <v>8</v>
      </c>
      <c r="I151" s="191"/>
      <c r="J151" s="192">
        <f>ROUND(I151*H151,2)</f>
        <v>0</v>
      </c>
      <c r="K151" s="188" t="s">
        <v>150</v>
      </c>
      <c r="L151" s="38"/>
      <c r="M151" s="193" t="s">
        <v>1</v>
      </c>
      <c r="N151" s="194" t="s">
        <v>42</v>
      </c>
      <c r="O151" s="70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7" t="s">
        <v>151</v>
      </c>
      <c r="AT151" s="197" t="s">
        <v>146</v>
      </c>
      <c r="AU151" s="197" t="s">
        <v>87</v>
      </c>
      <c r="AY151" s="16" t="s">
        <v>143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6" t="s">
        <v>85</v>
      </c>
      <c r="BK151" s="198">
        <f>ROUND(I151*H151,2)</f>
        <v>0</v>
      </c>
      <c r="BL151" s="16" t="s">
        <v>151</v>
      </c>
      <c r="BM151" s="197" t="s">
        <v>199</v>
      </c>
    </row>
    <row r="152" spans="1:47" s="2" customFormat="1" ht="29.25">
      <c r="A152" s="33"/>
      <c r="B152" s="34"/>
      <c r="C152" s="35"/>
      <c r="D152" s="199" t="s">
        <v>153</v>
      </c>
      <c r="E152" s="35"/>
      <c r="F152" s="200" t="s">
        <v>200</v>
      </c>
      <c r="G152" s="35"/>
      <c r="H152" s="35"/>
      <c r="I152" s="201"/>
      <c r="J152" s="35"/>
      <c r="K152" s="35"/>
      <c r="L152" s="38"/>
      <c r="M152" s="202"/>
      <c r="N152" s="203"/>
      <c r="O152" s="70"/>
      <c r="P152" s="70"/>
      <c r="Q152" s="70"/>
      <c r="R152" s="70"/>
      <c r="S152" s="70"/>
      <c r="T152" s="71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153</v>
      </c>
      <c r="AU152" s="16" t="s">
        <v>87</v>
      </c>
    </row>
    <row r="153" spans="1:47" s="2" customFormat="1" ht="19.5">
      <c r="A153" s="33"/>
      <c r="B153" s="34"/>
      <c r="C153" s="35"/>
      <c r="D153" s="199" t="s">
        <v>168</v>
      </c>
      <c r="E153" s="35"/>
      <c r="F153" s="215" t="s">
        <v>201</v>
      </c>
      <c r="G153" s="35"/>
      <c r="H153" s="35"/>
      <c r="I153" s="201"/>
      <c r="J153" s="35"/>
      <c r="K153" s="35"/>
      <c r="L153" s="38"/>
      <c r="M153" s="202"/>
      <c r="N153" s="203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168</v>
      </c>
      <c r="AU153" s="16" t="s">
        <v>87</v>
      </c>
    </row>
    <row r="154" spans="2:51" s="13" customFormat="1" ht="11.25">
      <c r="B154" s="204"/>
      <c r="C154" s="205"/>
      <c r="D154" s="199" t="s">
        <v>155</v>
      </c>
      <c r="E154" s="206" t="s">
        <v>1</v>
      </c>
      <c r="F154" s="207" t="s">
        <v>202</v>
      </c>
      <c r="G154" s="205"/>
      <c r="H154" s="208">
        <v>8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155</v>
      </c>
      <c r="AU154" s="214" t="s">
        <v>87</v>
      </c>
      <c r="AV154" s="13" t="s">
        <v>87</v>
      </c>
      <c r="AW154" s="13" t="s">
        <v>33</v>
      </c>
      <c r="AX154" s="13" t="s">
        <v>85</v>
      </c>
      <c r="AY154" s="214" t="s">
        <v>143</v>
      </c>
    </row>
    <row r="155" spans="1:65" s="2" customFormat="1" ht="16.5" customHeight="1">
      <c r="A155" s="33"/>
      <c r="B155" s="34"/>
      <c r="C155" s="186" t="s">
        <v>203</v>
      </c>
      <c r="D155" s="186" t="s">
        <v>146</v>
      </c>
      <c r="E155" s="187" t="s">
        <v>204</v>
      </c>
      <c r="F155" s="188" t="s">
        <v>205</v>
      </c>
      <c r="G155" s="189" t="s">
        <v>159</v>
      </c>
      <c r="H155" s="190">
        <v>152</v>
      </c>
      <c r="I155" s="191"/>
      <c r="J155" s="192">
        <f>ROUND(I155*H155,2)</f>
        <v>0</v>
      </c>
      <c r="K155" s="188" t="s">
        <v>150</v>
      </c>
      <c r="L155" s="38"/>
      <c r="M155" s="193" t="s">
        <v>1</v>
      </c>
      <c r="N155" s="194" t="s">
        <v>42</v>
      </c>
      <c r="O155" s="70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7" t="s">
        <v>151</v>
      </c>
      <c r="AT155" s="197" t="s">
        <v>146</v>
      </c>
      <c r="AU155" s="197" t="s">
        <v>87</v>
      </c>
      <c r="AY155" s="16" t="s">
        <v>143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6" t="s">
        <v>85</v>
      </c>
      <c r="BK155" s="198">
        <f>ROUND(I155*H155,2)</f>
        <v>0</v>
      </c>
      <c r="BL155" s="16" t="s">
        <v>151</v>
      </c>
      <c r="BM155" s="197" t="s">
        <v>206</v>
      </c>
    </row>
    <row r="156" spans="1:47" s="2" customFormat="1" ht="29.25">
      <c r="A156" s="33"/>
      <c r="B156" s="34"/>
      <c r="C156" s="35"/>
      <c r="D156" s="199" t="s">
        <v>153</v>
      </c>
      <c r="E156" s="35"/>
      <c r="F156" s="200" t="s">
        <v>207</v>
      </c>
      <c r="G156" s="35"/>
      <c r="H156" s="35"/>
      <c r="I156" s="201"/>
      <c r="J156" s="35"/>
      <c r="K156" s="35"/>
      <c r="L156" s="38"/>
      <c r="M156" s="202"/>
      <c r="N156" s="203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153</v>
      </c>
      <c r="AU156" s="16" t="s">
        <v>87</v>
      </c>
    </row>
    <row r="157" spans="1:47" s="2" customFormat="1" ht="19.5">
      <c r="A157" s="33"/>
      <c r="B157" s="34"/>
      <c r="C157" s="35"/>
      <c r="D157" s="199" t="s">
        <v>168</v>
      </c>
      <c r="E157" s="35"/>
      <c r="F157" s="215" t="s">
        <v>201</v>
      </c>
      <c r="G157" s="35"/>
      <c r="H157" s="35"/>
      <c r="I157" s="201"/>
      <c r="J157" s="35"/>
      <c r="K157" s="35"/>
      <c r="L157" s="38"/>
      <c r="M157" s="202"/>
      <c r="N157" s="203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168</v>
      </c>
      <c r="AU157" s="16" t="s">
        <v>87</v>
      </c>
    </row>
    <row r="158" spans="2:51" s="13" customFormat="1" ht="11.25">
      <c r="B158" s="204"/>
      <c r="C158" s="205"/>
      <c r="D158" s="199" t="s">
        <v>155</v>
      </c>
      <c r="E158" s="206" t="s">
        <v>1</v>
      </c>
      <c r="F158" s="207" t="s">
        <v>208</v>
      </c>
      <c r="G158" s="205"/>
      <c r="H158" s="208">
        <v>152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155</v>
      </c>
      <c r="AU158" s="214" t="s">
        <v>87</v>
      </c>
      <c r="AV158" s="13" t="s">
        <v>87</v>
      </c>
      <c r="AW158" s="13" t="s">
        <v>33</v>
      </c>
      <c r="AX158" s="13" t="s">
        <v>85</v>
      </c>
      <c r="AY158" s="214" t="s">
        <v>143</v>
      </c>
    </row>
    <row r="159" spans="1:65" s="2" customFormat="1" ht="21.75" customHeight="1">
      <c r="A159" s="33"/>
      <c r="B159" s="34"/>
      <c r="C159" s="186" t="s">
        <v>209</v>
      </c>
      <c r="D159" s="186" t="s">
        <v>146</v>
      </c>
      <c r="E159" s="187" t="s">
        <v>210</v>
      </c>
      <c r="F159" s="188" t="s">
        <v>211</v>
      </c>
      <c r="G159" s="189" t="s">
        <v>111</v>
      </c>
      <c r="H159" s="190">
        <v>122</v>
      </c>
      <c r="I159" s="191"/>
      <c r="J159" s="192">
        <f>ROUND(I159*H159,2)</f>
        <v>0</v>
      </c>
      <c r="K159" s="188" t="s">
        <v>150</v>
      </c>
      <c r="L159" s="38"/>
      <c r="M159" s="193" t="s">
        <v>1</v>
      </c>
      <c r="N159" s="194" t="s">
        <v>42</v>
      </c>
      <c r="O159" s="70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7" t="s">
        <v>151</v>
      </c>
      <c r="AT159" s="197" t="s">
        <v>146</v>
      </c>
      <c r="AU159" s="197" t="s">
        <v>87</v>
      </c>
      <c r="AY159" s="16" t="s">
        <v>143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6" t="s">
        <v>85</v>
      </c>
      <c r="BK159" s="198">
        <f>ROUND(I159*H159,2)</f>
        <v>0</v>
      </c>
      <c r="BL159" s="16" t="s">
        <v>151</v>
      </c>
      <c r="BM159" s="197" t="s">
        <v>212</v>
      </c>
    </row>
    <row r="160" spans="1:47" s="2" customFormat="1" ht="58.5">
      <c r="A160" s="33"/>
      <c r="B160" s="34"/>
      <c r="C160" s="35"/>
      <c r="D160" s="199" t="s">
        <v>153</v>
      </c>
      <c r="E160" s="35"/>
      <c r="F160" s="200" t="s">
        <v>213</v>
      </c>
      <c r="G160" s="35"/>
      <c r="H160" s="35"/>
      <c r="I160" s="201"/>
      <c r="J160" s="35"/>
      <c r="K160" s="35"/>
      <c r="L160" s="38"/>
      <c r="M160" s="202"/>
      <c r="N160" s="203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153</v>
      </c>
      <c r="AU160" s="16" t="s">
        <v>87</v>
      </c>
    </row>
    <row r="161" spans="1:47" s="2" customFormat="1" ht="19.5">
      <c r="A161" s="33"/>
      <c r="B161" s="34"/>
      <c r="C161" s="35"/>
      <c r="D161" s="199" t="s">
        <v>168</v>
      </c>
      <c r="E161" s="35"/>
      <c r="F161" s="215" t="s">
        <v>214</v>
      </c>
      <c r="G161" s="35"/>
      <c r="H161" s="35"/>
      <c r="I161" s="201"/>
      <c r="J161" s="35"/>
      <c r="K161" s="35"/>
      <c r="L161" s="38"/>
      <c r="M161" s="202"/>
      <c r="N161" s="203"/>
      <c r="O161" s="70"/>
      <c r="P161" s="70"/>
      <c r="Q161" s="70"/>
      <c r="R161" s="70"/>
      <c r="S161" s="70"/>
      <c r="T161" s="71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168</v>
      </c>
      <c r="AU161" s="16" t="s">
        <v>87</v>
      </c>
    </row>
    <row r="162" spans="2:51" s="13" customFormat="1" ht="11.25">
      <c r="B162" s="204"/>
      <c r="C162" s="205"/>
      <c r="D162" s="199" t="s">
        <v>155</v>
      </c>
      <c r="E162" s="206" t="s">
        <v>1</v>
      </c>
      <c r="F162" s="207" t="s">
        <v>215</v>
      </c>
      <c r="G162" s="205"/>
      <c r="H162" s="208">
        <v>122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155</v>
      </c>
      <c r="AU162" s="214" t="s">
        <v>87</v>
      </c>
      <c r="AV162" s="13" t="s">
        <v>87</v>
      </c>
      <c r="AW162" s="13" t="s">
        <v>33</v>
      </c>
      <c r="AX162" s="13" t="s">
        <v>85</v>
      </c>
      <c r="AY162" s="214" t="s">
        <v>143</v>
      </c>
    </row>
    <row r="163" spans="1:65" s="2" customFormat="1" ht="16.5" customHeight="1">
      <c r="A163" s="33"/>
      <c r="B163" s="34"/>
      <c r="C163" s="186" t="s">
        <v>216</v>
      </c>
      <c r="D163" s="186" t="s">
        <v>146</v>
      </c>
      <c r="E163" s="187" t="s">
        <v>217</v>
      </c>
      <c r="F163" s="188" t="s">
        <v>218</v>
      </c>
      <c r="G163" s="189" t="s">
        <v>111</v>
      </c>
      <c r="H163" s="190">
        <v>38</v>
      </c>
      <c r="I163" s="191"/>
      <c r="J163" s="192">
        <f>ROUND(I163*H163,2)</f>
        <v>0</v>
      </c>
      <c r="K163" s="188" t="s">
        <v>150</v>
      </c>
      <c r="L163" s="38"/>
      <c r="M163" s="193" t="s">
        <v>1</v>
      </c>
      <c r="N163" s="194" t="s">
        <v>42</v>
      </c>
      <c r="O163" s="70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7" t="s">
        <v>151</v>
      </c>
      <c r="AT163" s="197" t="s">
        <v>146</v>
      </c>
      <c r="AU163" s="197" t="s">
        <v>87</v>
      </c>
      <c r="AY163" s="16" t="s">
        <v>143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6" t="s">
        <v>85</v>
      </c>
      <c r="BK163" s="198">
        <f>ROUND(I163*H163,2)</f>
        <v>0</v>
      </c>
      <c r="BL163" s="16" t="s">
        <v>151</v>
      </c>
      <c r="BM163" s="197" t="s">
        <v>219</v>
      </c>
    </row>
    <row r="164" spans="1:47" s="2" customFormat="1" ht="48.75">
      <c r="A164" s="33"/>
      <c r="B164" s="34"/>
      <c r="C164" s="35"/>
      <c r="D164" s="199" t="s">
        <v>153</v>
      </c>
      <c r="E164" s="35"/>
      <c r="F164" s="200" t="s">
        <v>220</v>
      </c>
      <c r="G164" s="35"/>
      <c r="H164" s="35"/>
      <c r="I164" s="201"/>
      <c r="J164" s="35"/>
      <c r="K164" s="35"/>
      <c r="L164" s="38"/>
      <c r="M164" s="202"/>
      <c r="N164" s="203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153</v>
      </c>
      <c r="AU164" s="16" t="s">
        <v>87</v>
      </c>
    </row>
    <row r="165" spans="2:51" s="13" customFormat="1" ht="11.25">
      <c r="B165" s="204"/>
      <c r="C165" s="205"/>
      <c r="D165" s="199" t="s">
        <v>155</v>
      </c>
      <c r="E165" s="206" t="s">
        <v>111</v>
      </c>
      <c r="F165" s="207" t="s">
        <v>221</v>
      </c>
      <c r="G165" s="205"/>
      <c r="H165" s="208">
        <v>38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155</v>
      </c>
      <c r="AU165" s="214" t="s">
        <v>87</v>
      </c>
      <c r="AV165" s="13" t="s">
        <v>87</v>
      </c>
      <c r="AW165" s="13" t="s">
        <v>33</v>
      </c>
      <c r="AX165" s="13" t="s">
        <v>85</v>
      </c>
      <c r="AY165" s="214" t="s">
        <v>143</v>
      </c>
    </row>
    <row r="166" spans="1:65" s="2" customFormat="1" ht="16.5" customHeight="1">
      <c r="A166" s="33"/>
      <c r="B166" s="34"/>
      <c r="C166" s="186" t="s">
        <v>95</v>
      </c>
      <c r="D166" s="186" t="s">
        <v>146</v>
      </c>
      <c r="E166" s="187" t="s">
        <v>222</v>
      </c>
      <c r="F166" s="188" t="s">
        <v>223</v>
      </c>
      <c r="G166" s="189" t="s">
        <v>159</v>
      </c>
      <c r="H166" s="190">
        <v>14</v>
      </c>
      <c r="I166" s="191"/>
      <c r="J166" s="192">
        <f>ROUND(I166*H166,2)</f>
        <v>0</v>
      </c>
      <c r="K166" s="188" t="s">
        <v>150</v>
      </c>
      <c r="L166" s="38"/>
      <c r="M166" s="193" t="s">
        <v>1</v>
      </c>
      <c r="N166" s="194" t="s">
        <v>42</v>
      </c>
      <c r="O166" s="70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7" t="s">
        <v>151</v>
      </c>
      <c r="AT166" s="197" t="s">
        <v>146</v>
      </c>
      <c r="AU166" s="197" t="s">
        <v>87</v>
      </c>
      <c r="AY166" s="16" t="s">
        <v>143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6" t="s">
        <v>85</v>
      </c>
      <c r="BK166" s="198">
        <f>ROUND(I166*H166,2)</f>
        <v>0</v>
      </c>
      <c r="BL166" s="16" t="s">
        <v>151</v>
      </c>
      <c r="BM166" s="197" t="s">
        <v>224</v>
      </c>
    </row>
    <row r="167" spans="1:47" s="2" customFormat="1" ht="29.25">
      <c r="A167" s="33"/>
      <c r="B167" s="34"/>
      <c r="C167" s="35"/>
      <c r="D167" s="199" t="s">
        <v>153</v>
      </c>
      <c r="E167" s="35"/>
      <c r="F167" s="200" t="s">
        <v>225</v>
      </c>
      <c r="G167" s="35"/>
      <c r="H167" s="35"/>
      <c r="I167" s="201"/>
      <c r="J167" s="35"/>
      <c r="K167" s="35"/>
      <c r="L167" s="38"/>
      <c r="M167" s="202"/>
      <c r="N167" s="203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153</v>
      </c>
      <c r="AU167" s="16" t="s">
        <v>87</v>
      </c>
    </row>
    <row r="168" spans="1:65" s="2" customFormat="1" ht="24">
      <c r="A168" s="33"/>
      <c r="B168" s="34"/>
      <c r="C168" s="186" t="s">
        <v>226</v>
      </c>
      <c r="D168" s="186" t="s">
        <v>146</v>
      </c>
      <c r="E168" s="187" t="s">
        <v>227</v>
      </c>
      <c r="F168" s="188" t="s">
        <v>228</v>
      </c>
      <c r="G168" s="189" t="s">
        <v>229</v>
      </c>
      <c r="H168" s="190">
        <v>2.135</v>
      </c>
      <c r="I168" s="191"/>
      <c r="J168" s="192">
        <f>ROUND(I168*H168,2)</f>
        <v>0</v>
      </c>
      <c r="K168" s="188" t="s">
        <v>150</v>
      </c>
      <c r="L168" s="38"/>
      <c r="M168" s="193" t="s">
        <v>1</v>
      </c>
      <c r="N168" s="194" t="s">
        <v>42</v>
      </c>
      <c r="O168" s="70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7" t="s">
        <v>151</v>
      </c>
      <c r="AT168" s="197" t="s">
        <v>146</v>
      </c>
      <c r="AU168" s="197" t="s">
        <v>87</v>
      </c>
      <c r="AY168" s="16" t="s">
        <v>143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6" t="s">
        <v>85</v>
      </c>
      <c r="BK168" s="198">
        <f>ROUND(I168*H168,2)</f>
        <v>0</v>
      </c>
      <c r="BL168" s="16" t="s">
        <v>151</v>
      </c>
      <c r="BM168" s="197" t="s">
        <v>230</v>
      </c>
    </row>
    <row r="169" spans="1:47" s="2" customFormat="1" ht="78">
      <c r="A169" s="33"/>
      <c r="B169" s="34"/>
      <c r="C169" s="35"/>
      <c r="D169" s="199" t="s">
        <v>153</v>
      </c>
      <c r="E169" s="35"/>
      <c r="F169" s="200" t="s">
        <v>231</v>
      </c>
      <c r="G169" s="35"/>
      <c r="H169" s="35"/>
      <c r="I169" s="201"/>
      <c r="J169" s="35"/>
      <c r="K169" s="35"/>
      <c r="L169" s="38"/>
      <c r="M169" s="202"/>
      <c r="N169" s="203"/>
      <c r="O169" s="70"/>
      <c r="P169" s="70"/>
      <c r="Q169" s="70"/>
      <c r="R169" s="70"/>
      <c r="S169" s="70"/>
      <c r="T169" s="71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153</v>
      </c>
      <c r="AU169" s="16" t="s">
        <v>87</v>
      </c>
    </row>
    <row r="170" spans="1:47" s="2" customFormat="1" ht="19.5">
      <c r="A170" s="33"/>
      <c r="B170" s="34"/>
      <c r="C170" s="35"/>
      <c r="D170" s="199" t="s">
        <v>168</v>
      </c>
      <c r="E170" s="35"/>
      <c r="F170" s="215" t="s">
        <v>232</v>
      </c>
      <c r="G170" s="35"/>
      <c r="H170" s="35"/>
      <c r="I170" s="201"/>
      <c r="J170" s="35"/>
      <c r="K170" s="35"/>
      <c r="L170" s="38"/>
      <c r="M170" s="202"/>
      <c r="N170" s="203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168</v>
      </c>
      <c r="AU170" s="16" t="s">
        <v>87</v>
      </c>
    </row>
    <row r="171" spans="2:51" s="13" customFormat="1" ht="11.25">
      <c r="B171" s="204"/>
      <c r="C171" s="205"/>
      <c r="D171" s="199" t="s">
        <v>155</v>
      </c>
      <c r="E171" s="206" t="s">
        <v>100</v>
      </c>
      <c r="F171" s="207" t="s">
        <v>233</v>
      </c>
      <c r="G171" s="205"/>
      <c r="H171" s="208">
        <v>2.135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155</v>
      </c>
      <c r="AU171" s="214" t="s">
        <v>87</v>
      </c>
      <c r="AV171" s="13" t="s">
        <v>87</v>
      </c>
      <c r="AW171" s="13" t="s">
        <v>33</v>
      </c>
      <c r="AX171" s="13" t="s">
        <v>85</v>
      </c>
      <c r="AY171" s="214" t="s">
        <v>143</v>
      </c>
    </row>
    <row r="172" spans="1:65" s="2" customFormat="1" ht="24">
      <c r="A172" s="33"/>
      <c r="B172" s="34"/>
      <c r="C172" s="186" t="s">
        <v>234</v>
      </c>
      <c r="D172" s="186" t="s">
        <v>146</v>
      </c>
      <c r="E172" s="187" t="s">
        <v>235</v>
      </c>
      <c r="F172" s="188" t="s">
        <v>236</v>
      </c>
      <c r="G172" s="189" t="s">
        <v>237</v>
      </c>
      <c r="H172" s="190">
        <v>28</v>
      </c>
      <c r="I172" s="191"/>
      <c r="J172" s="192">
        <f>ROUND(I172*H172,2)</f>
        <v>0</v>
      </c>
      <c r="K172" s="188" t="s">
        <v>173</v>
      </c>
      <c r="L172" s="38"/>
      <c r="M172" s="193" t="s">
        <v>1</v>
      </c>
      <c r="N172" s="194" t="s">
        <v>42</v>
      </c>
      <c r="O172" s="70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7" t="s">
        <v>151</v>
      </c>
      <c r="AT172" s="197" t="s">
        <v>146</v>
      </c>
      <c r="AU172" s="197" t="s">
        <v>87</v>
      </c>
      <c r="AY172" s="16" t="s">
        <v>143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6" t="s">
        <v>85</v>
      </c>
      <c r="BK172" s="198">
        <f>ROUND(I172*H172,2)</f>
        <v>0</v>
      </c>
      <c r="BL172" s="16" t="s">
        <v>151</v>
      </c>
      <c r="BM172" s="197" t="s">
        <v>238</v>
      </c>
    </row>
    <row r="173" spans="1:47" s="2" customFormat="1" ht="68.25">
      <c r="A173" s="33"/>
      <c r="B173" s="34"/>
      <c r="C173" s="35"/>
      <c r="D173" s="199" t="s">
        <v>153</v>
      </c>
      <c r="E173" s="35"/>
      <c r="F173" s="200" t="s">
        <v>239</v>
      </c>
      <c r="G173" s="35"/>
      <c r="H173" s="35"/>
      <c r="I173" s="201"/>
      <c r="J173" s="35"/>
      <c r="K173" s="35"/>
      <c r="L173" s="38"/>
      <c r="M173" s="202"/>
      <c r="N173" s="203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153</v>
      </c>
      <c r="AU173" s="16" t="s">
        <v>87</v>
      </c>
    </row>
    <row r="174" spans="2:51" s="13" customFormat="1" ht="11.25">
      <c r="B174" s="204"/>
      <c r="C174" s="205"/>
      <c r="D174" s="199" t="s">
        <v>155</v>
      </c>
      <c r="E174" s="206" t="s">
        <v>1</v>
      </c>
      <c r="F174" s="207" t="s">
        <v>240</v>
      </c>
      <c r="G174" s="205"/>
      <c r="H174" s="208">
        <v>28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155</v>
      </c>
      <c r="AU174" s="214" t="s">
        <v>87</v>
      </c>
      <c r="AV174" s="13" t="s">
        <v>87</v>
      </c>
      <c r="AW174" s="13" t="s">
        <v>33</v>
      </c>
      <c r="AX174" s="13" t="s">
        <v>85</v>
      </c>
      <c r="AY174" s="214" t="s">
        <v>143</v>
      </c>
    </row>
    <row r="175" spans="1:65" s="2" customFormat="1" ht="36">
      <c r="A175" s="33"/>
      <c r="B175" s="34"/>
      <c r="C175" s="186" t="s">
        <v>8</v>
      </c>
      <c r="D175" s="186" t="s">
        <v>146</v>
      </c>
      <c r="E175" s="187" t="s">
        <v>241</v>
      </c>
      <c r="F175" s="188" t="s">
        <v>242</v>
      </c>
      <c r="G175" s="189" t="s">
        <v>165</v>
      </c>
      <c r="H175" s="190">
        <v>3.6</v>
      </c>
      <c r="I175" s="191"/>
      <c r="J175" s="192">
        <f>ROUND(I175*H175,2)</f>
        <v>0</v>
      </c>
      <c r="K175" s="188" t="s">
        <v>173</v>
      </c>
      <c r="L175" s="38"/>
      <c r="M175" s="193" t="s">
        <v>1</v>
      </c>
      <c r="N175" s="194" t="s">
        <v>42</v>
      </c>
      <c r="O175" s="70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7" t="s">
        <v>151</v>
      </c>
      <c r="AT175" s="197" t="s">
        <v>146</v>
      </c>
      <c r="AU175" s="197" t="s">
        <v>87</v>
      </c>
      <c r="AY175" s="16" t="s">
        <v>143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6" t="s">
        <v>85</v>
      </c>
      <c r="BK175" s="198">
        <f>ROUND(I175*H175,2)</f>
        <v>0</v>
      </c>
      <c r="BL175" s="16" t="s">
        <v>151</v>
      </c>
      <c r="BM175" s="197" t="s">
        <v>243</v>
      </c>
    </row>
    <row r="176" spans="1:47" s="2" customFormat="1" ht="39">
      <c r="A176" s="33"/>
      <c r="B176" s="34"/>
      <c r="C176" s="35"/>
      <c r="D176" s="199" t="s">
        <v>153</v>
      </c>
      <c r="E176" s="35"/>
      <c r="F176" s="200" t="s">
        <v>244</v>
      </c>
      <c r="G176" s="35"/>
      <c r="H176" s="35"/>
      <c r="I176" s="201"/>
      <c r="J176" s="35"/>
      <c r="K176" s="35"/>
      <c r="L176" s="38"/>
      <c r="M176" s="202"/>
      <c r="N176" s="203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153</v>
      </c>
      <c r="AU176" s="16" t="s">
        <v>87</v>
      </c>
    </row>
    <row r="177" spans="1:65" s="2" customFormat="1" ht="36">
      <c r="A177" s="33"/>
      <c r="B177" s="34"/>
      <c r="C177" s="186" t="s">
        <v>245</v>
      </c>
      <c r="D177" s="186" t="s">
        <v>146</v>
      </c>
      <c r="E177" s="187" t="s">
        <v>246</v>
      </c>
      <c r="F177" s="188" t="s">
        <v>247</v>
      </c>
      <c r="G177" s="189" t="s">
        <v>165</v>
      </c>
      <c r="H177" s="190">
        <v>3.6</v>
      </c>
      <c r="I177" s="191"/>
      <c r="J177" s="192">
        <f>ROUND(I177*H177,2)</f>
        <v>0</v>
      </c>
      <c r="K177" s="188" t="s">
        <v>173</v>
      </c>
      <c r="L177" s="38"/>
      <c r="M177" s="193" t="s">
        <v>1</v>
      </c>
      <c r="N177" s="194" t="s">
        <v>42</v>
      </c>
      <c r="O177" s="70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7" t="s">
        <v>151</v>
      </c>
      <c r="AT177" s="197" t="s">
        <v>146</v>
      </c>
      <c r="AU177" s="197" t="s">
        <v>87</v>
      </c>
      <c r="AY177" s="16" t="s">
        <v>143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6" t="s">
        <v>85</v>
      </c>
      <c r="BK177" s="198">
        <f>ROUND(I177*H177,2)</f>
        <v>0</v>
      </c>
      <c r="BL177" s="16" t="s">
        <v>151</v>
      </c>
      <c r="BM177" s="197" t="s">
        <v>248</v>
      </c>
    </row>
    <row r="178" spans="1:47" s="2" customFormat="1" ht="39">
      <c r="A178" s="33"/>
      <c r="B178" s="34"/>
      <c r="C178" s="35"/>
      <c r="D178" s="199" t="s">
        <v>153</v>
      </c>
      <c r="E178" s="35"/>
      <c r="F178" s="200" t="s">
        <v>249</v>
      </c>
      <c r="G178" s="35"/>
      <c r="H178" s="35"/>
      <c r="I178" s="201"/>
      <c r="J178" s="35"/>
      <c r="K178" s="35"/>
      <c r="L178" s="38"/>
      <c r="M178" s="202"/>
      <c r="N178" s="203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153</v>
      </c>
      <c r="AU178" s="16" t="s">
        <v>87</v>
      </c>
    </row>
    <row r="179" spans="1:65" s="2" customFormat="1" ht="24">
      <c r="A179" s="33"/>
      <c r="B179" s="34"/>
      <c r="C179" s="186" t="s">
        <v>250</v>
      </c>
      <c r="D179" s="186" t="s">
        <v>146</v>
      </c>
      <c r="E179" s="187" t="s">
        <v>251</v>
      </c>
      <c r="F179" s="188" t="s">
        <v>252</v>
      </c>
      <c r="G179" s="189" t="s">
        <v>253</v>
      </c>
      <c r="H179" s="190">
        <v>2</v>
      </c>
      <c r="I179" s="191"/>
      <c r="J179" s="192">
        <f>ROUND(I179*H179,2)</f>
        <v>0</v>
      </c>
      <c r="K179" s="188" t="s">
        <v>173</v>
      </c>
      <c r="L179" s="38"/>
      <c r="M179" s="193" t="s">
        <v>1</v>
      </c>
      <c r="N179" s="194" t="s">
        <v>42</v>
      </c>
      <c r="O179" s="70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7" t="s">
        <v>151</v>
      </c>
      <c r="AT179" s="197" t="s">
        <v>146</v>
      </c>
      <c r="AU179" s="197" t="s">
        <v>87</v>
      </c>
      <c r="AY179" s="16" t="s">
        <v>143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6" t="s">
        <v>85</v>
      </c>
      <c r="BK179" s="198">
        <f>ROUND(I179*H179,2)</f>
        <v>0</v>
      </c>
      <c r="BL179" s="16" t="s">
        <v>151</v>
      </c>
      <c r="BM179" s="197" t="s">
        <v>254</v>
      </c>
    </row>
    <row r="180" spans="1:47" s="2" customFormat="1" ht="29.25">
      <c r="A180" s="33"/>
      <c r="B180" s="34"/>
      <c r="C180" s="35"/>
      <c r="D180" s="199" t="s">
        <v>153</v>
      </c>
      <c r="E180" s="35"/>
      <c r="F180" s="200" t="s">
        <v>255</v>
      </c>
      <c r="G180" s="35"/>
      <c r="H180" s="35"/>
      <c r="I180" s="201"/>
      <c r="J180" s="35"/>
      <c r="K180" s="35"/>
      <c r="L180" s="38"/>
      <c r="M180" s="202"/>
      <c r="N180" s="203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153</v>
      </c>
      <c r="AU180" s="16" t="s">
        <v>87</v>
      </c>
    </row>
    <row r="181" spans="1:65" s="2" customFormat="1" ht="16.5" customHeight="1">
      <c r="A181" s="33"/>
      <c r="B181" s="34"/>
      <c r="C181" s="186" t="s">
        <v>256</v>
      </c>
      <c r="D181" s="186" t="s">
        <v>146</v>
      </c>
      <c r="E181" s="187" t="s">
        <v>257</v>
      </c>
      <c r="F181" s="188" t="s">
        <v>258</v>
      </c>
      <c r="G181" s="189" t="s">
        <v>259</v>
      </c>
      <c r="H181" s="190">
        <v>168</v>
      </c>
      <c r="I181" s="191"/>
      <c r="J181" s="192">
        <f>ROUND(I181*H181,2)</f>
        <v>0</v>
      </c>
      <c r="K181" s="188" t="s">
        <v>173</v>
      </c>
      <c r="L181" s="38"/>
      <c r="M181" s="193" t="s">
        <v>1</v>
      </c>
      <c r="N181" s="194" t="s">
        <v>42</v>
      </c>
      <c r="O181" s="70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7" t="s">
        <v>151</v>
      </c>
      <c r="AT181" s="197" t="s">
        <v>146</v>
      </c>
      <c r="AU181" s="197" t="s">
        <v>87</v>
      </c>
      <c r="AY181" s="16" t="s">
        <v>143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6" t="s">
        <v>85</v>
      </c>
      <c r="BK181" s="198">
        <f>ROUND(I181*H181,2)</f>
        <v>0</v>
      </c>
      <c r="BL181" s="16" t="s">
        <v>151</v>
      </c>
      <c r="BM181" s="197" t="s">
        <v>260</v>
      </c>
    </row>
    <row r="182" spans="1:47" s="2" customFormat="1" ht="19.5">
      <c r="A182" s="33"/>
      <c r="B182" s="34"/>
      <c r="C182" s="35"/>
      <c r="D182" s="199" t="s">
        <v>153</v>
      </c>
      <c r="E182" s="35"/>
      <c r="F182" s="200" t="s">
        <v>261</v>
      </c>
      <c r="G182" s="35"/>
      <c r="H182" s="35"/>
      <c r="I182" s="201"/>
      <c r="J182" s="35"/>
      <c r="K182" s="35"/>
      <c r="L182" s="38"/>
      <c r="M182" s="202"/>
      <c r="N182" s="203"/>
      <c r="O182" s="70"/>
      <c r="P182" s="70"/>
      <c r="Q182" s="70"/>
      <c r="R182" s="70"/>
      <c r="S182" s="70"/>
      <c r="T182" s="71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153</v>
      </c>
      <c r="AU182" s="16" t="s">
        <v>87</v>
      </c>
    </row>
    <row r="183" spans="2:63" s="12" customFormat="1" ht="22.9" customHeight="1">
      <c r="B183" s="170"/>
      <c r="C183" s="171"/>
      <c r="D183" s="172" t="s">
        <v>76</v>
      </c>
      <c r="E183" s="184" t="s">
        <v>262</v>
      </c>
      <c r="F183" s="184" t="s">
        <v>263</v>
      </c>
      <c r="G183" s="171"/>
      <c r="H183" s="171"/>
      <c r="I183" s="174"/>
      <c r="J183" s="185">
        <f>BK183</f>
        <v>0</v>
      </c>
      <c r="K183" s="171"/>
      <c r="L183" s="176"/>
      <c r="M183" s="177"/>
      <c r="N183" s="178"/>
      <c r="O183" s="178"/>
      <c r="P183" s="179">
        <f>SUM(P184:P227)</f>
        <v>0</v>
      </c>
      <c r="Q183" s="178"/>
      <c r="R183" s="179">
        <f>SUM(R184:R227)</f>
        <v>0</v>
      </c>
      <c r="S183" s="178"/>
      <c r="T183" s="180">
        <f>SUM(T184:T227)</f>
        <v>0</v>
      </c>
      <c r="AR183" s="181" t="s">
        <v>85</v>
      </c>
      <c r="AT183" s="182" t="s">
        <v>76</v>
      </c>
      <c r="AU183" s="182" t="s">
        <v>85</v>
      </c>
      <c r="AY183" s="181" t="s">
        <v>143</v>
      </c>
      <c r="BK183" s="183">
        <f>SUM(BK184:BK227)</f>
        <v>0</v>
      </c>
    </row>
    <row r="184" spans="1:65" s="2" customFormat="1" ht="33" customHeight="1">
      <c r="A184" s="33"/>
      <c r="B184" s="34"/>
      <c r="C184" s="186" t="s">
        <v>264</v>
      </c>
      <c r="D184" s="186" t="s">
        <v>146</v>
      </c>
      <c r="E184" s="187" t="s">
        <v>265</v>
      </c>
      <c r="F184" s="188" t="s">
        <v>266</v>
      </c>
      <c r="G184" s="189" t="s">
        <v>149</v>
      </c>
      <c r="H184" s="190">
        <v>60.984</v>
      </c>
      <c r="I184" s="191"/>
      <c r="J184" s="192">
        <f>ROUND(I184*H184,2)</f>
        <v>0</v>
      </c>
      <c r="K184" s="188" t="s">
        <v>173</v>
      </c>
      <c r="L184" s="38"/>
      <c r="M184" s="193" t="s">
        <v>1</v>
      </c>
      <c r="N184" s="194" t="s">
        <v>42</v>
      </c>
      <c r="O184" s="70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7" t="s">
        <v>151</v>
      </c>
      <c r="AT184" s="197" t="s">
        <v>146</v>
      </c>
      <c r="AU184" s="197" t="s">
        <v>87</v>
      </c>
      <c r="AY184" s="16" t="s">
        <v>143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6" t="s">
        <v>85</v>
      </c>
      <c r="BK184" s="198">
        <f>ROUND(I184*H184,2)</f>
        <v>0</v>
      </c>
      <c r="BL184" s="16" t="s">
        <v>151</v>
      </c>
      <c r="BM184" s="197" t="s">
        <v>267</v>
      </c>
    </row>
    <row r="185" spans="1:47" s="2" customFormat="1" ht="87.75">
      <c r="A185" s="33"/>
      <c r="B185" s="34"/>
      <c r="C185" s="35"/>
      <c r="D185" s="199" t="s">
        <v>153</v>
      </c>
      <c r="E185" s="35"/>
      <c r="F185" s="200" t="s">
        <v>268</v>
      </c>
      <c r="G185" s="35"/>
      <c r="H185" s="35"/>
      <c r="I185" s="201"/>
      <c r="J185" s="35"/>
      <c r="K185" s="35"/>
      <c r="L185" s="38"/>
      <c r="M185" s="202"/>
      <c r="N185" s="203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153</v>
      </c>
      <c r="AU185" s="16" t="s">
        <v>87</v>
      </c>
    </row>
    <row r="186" spans="2:51" s="13" customFormat="1" ht="11.25">
      <c r="B186" s="204"/>
      <c r="C186" s="205"/>
      <c r="D186" s="199" t="s">
        <v>155</v>
      </c>
      <c r="E186" s="206" t="s">
        <v>1</v>
      </c>
      <c r="F186" s="207" t="s">
        <v>269</v>
      </c>
      <c r="G186" s="205"/>
      <c r="H186" s="208">
        <v>30.675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155</v>
      </c>
      <c r="AU186" s="214" t="s">
        <v>87</v>
      </c>
      <c r="AV186" s="13" t="s">
        <v>87</v>
      </c>
      <c r="AW186" s="13" t="s">
        <v>33</v>
      </c>
      <c r="AX186" s="13" t="s">
        <v>77</v>
      </c>
      <c r="AY186" s="214" t="s">
        <v>143</v>
      </c>
    </row>
    <row r="187" spans="2:51" s="13" customFormat="1" ht="22.5">
      <c r="B187" s="204"/>
      <c r="C187" s="205"/>
      <c r="D187" s="199" t="s">
        <v>155</v>
      </c>
      <c r="E187" s="206" t="s">
        <v>1</v>
      </c>
      <c r="F187" s="207" t="s">
        <v>270</v>
      </c>
      <c r="G187" s="205"/>
      <c r="H187" s="208">
        <v>30.309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155</v>
      </c>
      <c r="AU187" s="214" t="s">
        <v>87</v>
      </c>
      <c r="AV187" s="13" t="s">
        <v>87</v>
      </c>
      <c r="AW187" s="13" t="s">
        <v>33</v>
      </c>
      <c r="AX187" s="13" t="s">
        <v>77</v>
      </c>
      <c r="AY187" s="214" t="s">
        <v>143</v>
      </c>
    </row>
    <row r="188" spans="2:51" s="14" customFormat="1" ht="11.25">
      <c r="B188" s="216"/>
      <c r="C188" s="217"/>
      <c r="D188" s="199" t="s">
        <v>155</v>
      </c>
      <c r="E188" s="218" t="s">
        <v>109</v>
      </c>
      <c r="F188" s="219" t="s">
        <v>178</v>
      </c>
      <c r="G188" s="217"/>
      <c r="H188" s="220">
        <v>60.984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155</v>
      </c>
      <c r="AU188" s="226" t="s">
        <v>87</v>
      </c>
      <c r="AV188" s="14" t="s">
        <v>151</v>
      </c>
      <c r="AW188" s="14" t="s">
        <v>33</v>
      </c>
      <c r="AX188" s="14" t="s">
        <v>85</v>
      </c>
      <c r="AY188" s="226" t="s">
        <v>143</v>
      </c>
    </row>
    <row r="189" spans="1:65" s="2" customFormat="1" ht="36">
      <c r="A189" s="33"/>
      <c r="B189" s="34"/>
      <c r="C189" s="186" t="s">
        <v>271</v>
      </c>
      <c r="D189" s="186" t="s">
        <v>146</v>
      </c>
      <c r="E189" s="187" t="s">
        <v>272</v>
      </c>
      <c r="F189" s="188" t="s">
        <v>273</v>
      </c>
      <c r="G189" s="189" t="s">
        <v>159</v>
      </c>
      <c r="H189" s="190">
        <v>28</v>
      </c>
      <c r="I189" s="191"/>
      <c r="J189" s="192">
        <f>ROUND(I189*H189,2)</f>
        <v>0</v>
      </c>
      <c r="K189" s="188" t="s">
        <v>150</v>
      </c>
      <c r="L189" s="38"/>
      <c r="M189" s="193" t="s">
        <v>1</v>
      </c>
      <c r="N189" s="194" t="s">
        <v>42</v>
      </c>
      <c r="O189" s="70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7" t="s">
        <v>151</v>
      </c>
      <c r="AT189" s="197" t="s">
        <v>146</v>
      </c>
      <c r="AU189" s="197" t="s">
        <v>87</v>
      </c>
      <c r="AY189" s="16" t="s">
        <v>143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6" t="s">
        <v>85</v>
      </c>
      <c r="BK189" s="198">
        <f>ROUND(I189*H189,2)</f>
        <v>0</v>
      </c>
      <c r="BL189" s="16" t="s">
        <v>151</v>
      </c>
      <c r="BM189" s="197" t="s">
        <v>274</v>
      </c>
    </row>
    <row r="190" spans="1:47" s="2" customFormat="1" ht="107.25">
      <c r="A190" s="33"/>
      <c r="B190" s="34"/>
      <c r="C190" s="35"/>
      <c r="D190" s="199" t="s">
        <v>153</v>
      </c>
      <c r="E190" s="35"/>
      <c r="F190" s="200" t="s">
        <v>275</v>
      </c>
      <c r="G190" s="35"/>
      <c r="H190" s="35"/>
      <c r="I190" s="201"/>
      <c r="J190" s="35"/>
      <c r="K190" s="35"/>
      <c r="L190" s="38"/>
      <c r="M190" s="202"/>
      <c r="N190" s="203"/>
      <c r="O190" s="70"/>
      <c r="P190" s="70"/>
      <c r="Q190" s="70"/>
      <c r="R190" s="70"/>
      <c r="S190" s="70"/>
      <c r="T190" s="71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153</v>
      </c>
      <c r="AU190" s="16" t="s">
        <v>87</v>
      </c>
    </row>
    <row r="191" spans="1:47" s="2" customFormat="1" ht="19.5">
      <c r="A191" s="33"/>
      <c r="B191" s="34"/>
      <c r="C191" s="35"/>
      <c r="D191" s="199" t="s">
        <v>168</v>
      </c>
      <c r="E191" s="35"/>
      <c r="F191" s="215" t="s">
        <v>276</v>
      </c>
      <c r="G191" s="35"/>
      <c r="H191" s="35"/>
      <c r="I191" s="201"/>
      <c r="J191" s="35"/>
      <c r="K191" s="35"/>
      <c r="L191" s="38"/>
      <c r="M191" s="202"/>
      <c r="N191" s="203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168</v>
      </c>
      <c r="AU191" s="16" t="s">
        <v>87</v>
      </c>
    </row>
    <row r="192" spans="2:51" s="13" customFormat="1" ht="11.25">
      <c r="B192" s="204"/>
      <c r="C192" s="205"/>
      <c r="D192" s="199" t="s">
        <v>155</v>
      </c>
      <c r="E192" s="206" t="s">
        <v>1</v>
      </c>
      <c r="F192" s="207" t="s">
        <v>277</v>
      </c>
      <c r="G192" s="205"/>
      <c r="H192" s="208">
        <v>22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155</v>
      </c>
      <c r="AU192" s="214" t="s">
        <v>87</v>
      </c>
      <c r="AV192" s="13" t="s">
        <v>87</v>
      </c>
      <c r="AW192" s="13" t="s">
        <v>33</v>
      </c>
      <c r="AX192" s="13" t="s">
        <v>77</v>
      </c>
      <c r="AY192" s="214" t="s">
        <v>143</v>
      </c>
    </row>
    <row r="193" spans="2:51" s="13" customFormat="1" ht="11.25">
      <c r="B193" s="204"/>
      <c r="C193" s="205"/>
      <c r="D193" s="199" t="s">
        <v>155</v>
      </c>
      <c r="E193" s="206" t="s">
        <v>1</v>
      </c>
      <c r="F193" s="207" t="s">
        <v>278</v>
      </c>
      <c r="G193" s="205"/>
      <c r="H193" s="208">
        <v>6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155</v>
      </c>
      <c r="AU193" s="214" t="s">
        <v>87</v>
      </c>
      <c r="AV193" s="13" t="s">
        <v>87</v>
      </c>
      <c r="AW193" s="13" t="s">
        <v>33</v>
      </c>
      <c r="AX193" s="13" t="s">
        <v>77</v>
      </c>
      <c r="AY193" s="214" t="s">
        <v>143</v>
      </c>
    </row>
    <row r="194" spans="2:51" s="14" customFormat="1" ht="11.25">
      <c r="B194" s="216"/>
      <c r="C194" s="217"/>
      <c r="D194" s="199" t="s">
        <v>155</v>
      </c>
      <c r="E194" s="218" t="s">
        <v>1</v>
      </c>
      <c r="F194" s="219" t="s">
        <v>178</v>
      </c>
      <c r="G194" s="217"/>
      <c r="H194" s="220">
        <v>28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155</v>
      </c>
      <c r="AU194" s="226" t="s">
        <v>87</v>
      </c>
      <c r="AV194" s="14" t="s">
        <v>151</v>
      </c>
      <c r="AW194" s="14" t="s">
        <v>33</v>
      </c>
      <c r="AX194" s="14" t="s">
        <v>85</v>
      </c>
      <c r="AY194" s="226" t="s">
        <v>143</v>
      </c>
    </row>
    <row r="195" spans="1:65" s="2" customFormat="1" ht="24">
      <c r="A195" s="33"/>
      <c r="B195" s="34"/>
      <c r="C195" s="186" t="s">
        <v>7</v>
      </c>
      <c r="D195" s="186" t="s">
        <v>146</v>
      </c>
      <c r="E195" s="187" t="s">
        <v>279</v>
      </c>
      <c r="F195" s="188" t="s">
        <v>280</v>
      </c>
      <c r="G195" s="189" t="s">
        <v>159</v>
      </c>
      <c r="H195" s="190">
        <v>18</v>
      </c>
      <c r="I195" s="191"/>
      <c r="J195" s="192">
        <f>ROUND(I195*H195,2)</f>
        <v>0</v>
      </c>
      <c r="K195" s="188" t="s">
        <v>173</v>
      </c>
      <c r="L195" s="38"/>
      <c r="M195" s="193" t="s">
        <v>1</v>
      </c>
      <c r="N195" s="194" t="s">
        <v>42</v>
      </c>
      <c r="O195" s="70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7" t="s">
        <v>151</v>
      </c>
      <c r="AT195" s="197" t="s">
        <v>146</v>
      </c>
      <c r="AU195" s="197" t="s">
        <v>87</v>
      </c>
      <c r="AY195" s="16" t="s">
        <v>143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6" t="s">
        <v>85</v>
      </c>
      <c r="BK195" s="198">
        <f>ROUND(I195*H195,2)</f>
        <v>0</v>
      </c>
      <c r="BL195" s="16" t="s">
        <v>151</v>
      </c>
      <c r="BM195" s="197" t="s">
        <v>281</v>
      </c>
    </row>
    <row r="196" spans="1:47" s="2" customFormat="1" ht="29.25">
      <c r="A196" s="33"/>
      <c r="B196" s="34"/>
      <c r="C196" s="35"/>
      <c r="D196" s="199" t="s">
        <v>153</v>
      </c>
      <c r="E196" s="35"/>
      <c r="F196" s="200" t="s">
        <v>282</v>
      </c>
      <c r="G196" s="35"/>
      <c r="H196" s="35"/>
      <c r="I196" s="201"/>
      <c r="J196" s="35"/>
      <c r="K196" s="35"/>
      <c r="L196" s="38"/>
      <c r="M196" s="202"/>
      <c r="N196" s="203"/>
      <c r="O196" s="70"/>
      <c r="P196" s="70"/>
      <c r="Q196" s="70"/>
      <c r="R196" s="70"/>
      <c r="S196" s="70"/>
      <c r="T196" s="71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153</v>
      </c>
      <c r="AU196" s="16" t="s">
        <v>87</v>
      </c>
    </row>
    <row r="197" spans="2:51" s="13" customFormat="1" ht="11.25">
      <c r="B197" s="204"/>
      <c r="C197" s="205"/>
      <c r="D197" s="199" t="s">
        <v>155</v>
      </c>
      <c r="E197" s="206" t="s">
        <v>1</v>
      </c>
      <c r="F197" s="207" t="s">
        <v>283</v>
      </c>
      <c r="G197" s="205"/>
      <c r="H197" s="208">
        <v>18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155</v>
      </c>
      <c r="AU197" s="214" t="s">
        <v>87</v>
      </c>
      <c r="AV197" s="13" t="s">
        <v>87</v>
      </c>
      <c r="AW197" s="13" t="s">
        <v>33</v>
      </c>
      <c r="AX197" s="13" t="s">
        <v>85</v>
      </c>
      <c r="AY197" s="214" t="s">
        <v>143</v>
      </c>
    </row>
    <row r="198" spans="1:65" s="2" customFormat="1" ht="24">
      <c r="A198" s="33"/>
      <c r="B198" s="34"/>
      <c r="C198" s="186" t="s">
        <v>284</v>
      </c>
      <c r="D198" s="186" t="s">
        <v>146</v>
      </c>
      <c r="E198" s="187" t="s">
        <v>285</v>
      </c>
      <c r="F198" s="188" t="s">
        <v>286</v>
      </c>
      <c r="G198" s="189" t="s">
        <v>159</v>
      </c>
      <c r="H198" s="190">
        <v>4</v>
      </c>
      <c r="I198" s="191"/>
      <c r="J198" s="192">
        <f>ROUND(I198*H198,2)</f>
        <v>0</v>
      </c>
      <c r="K198" s="188" t="s">
        <v>173</v>
      </c>
      <c r="L198" s="38"/>
      <c r="M198" s="193" t="s">
        <v>1</v>
      </c>
      <c r="N198" s="194" t="s">
        <v>42</v>
      </c>
      <c r="O198" s="70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7" t="s">
        <v>151</v>
      </c>
      <c r="AT198" s="197" t="s">
        <v>146</v>
      </c>
      <c r="AU198" s="197" t="s">
        <v>87</v>
      </c>
      <c r="AY198" s="16" t="s">
        <v>143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6" t="s">
        <v>85</v>
      </c>
      <c r="BK198" s="198">
        <f>ROUND(I198*H198,2)</f>
        <v>0</v>
      </c>
      <c r="BL198" s="16" t="s">
        <v>151</v>
      </c>
      <c r="BM198" s="197" t="s">
        <v>287</v>
      </c>
    </row>
    <row r="199" spans="1:47" s="2" customFormat="1" ht="29.25">
      <c r="A199" s="33"/>
      <c r="B199" s="34"/>
      <c r="C199" s="35"/>
      <c r="D199" s="199" t="s">
        <v>153</v>
      </c>
      <c r="E199" s="35"/>
      <c r="F199" s="200" t="s">
        <v>288</v>
      </c>
      <c r="G199" s="35"/>
      <c r="H199" s="35"/>
      <c r="I199" s="201"/>
      <c r="J199" s="35"/>
      <c r="K199" s="35"/>
      <c r="L199" s="38"/>
      <c r="M199" s="202"/>
      <c r="N199" s="203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153</v>
      </c>
      <c r="AU199" s="16" t="s">
        <v>87</v>
      </c>
    </row>
    <row r="200" spans="2:51" s="13" customFormat="1" ht="11.25">
      <c r="B200" s="204"/>
      <c r="C200" s="205"/>
      <c r="D200" s="199" t="s">
        <v>155</v>
      </c>
      <c r="E200" s="206" t="s">
        <v>1</v>
      </c>
      <c r="F200" s="207" t="s">
        <v>289</v>
      </c>
      <c r="G200" s="205"/>
      <c r="H200" s="208">
        <v>4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155</v>
      </c>
      <c r="AU200" s="214" t="s">
        <v>87</v>
      </c>
      <c r="AV200" s="13" t="s">
        <v>87</v>
      </c>
      <c r="AW200" s="13" t="s">
        <v>33</v>
      </c>
      <c r="AX200" s="13" t="s">
        <v>85</v>
      </c>
      <c r="AY200" s="214" t="s">
        <v>143</v>
      </c>
    </row>
    <row r="201" spans="1:65" s="2" customFormat="1" ht="24">
      <c r="A201" s="33"/>
      <c r="B201" s="34"/>
      <c r="C201" s="186" t="s">
        <v>290</v>
      </c>
      <c r="D201" s="186" t="s">
        <v>146</v>
      </c>
      <c r="E201" s="187" t="s">
        <v>291</v>
      </c>
      <c r="F201" s="188" t="s">
        <v>292</v>
      </c>
      <c r="G201" s="189" t="s">
        <v>159</v>
      </c>
      <c r="H201" s="190">
        <v>16</v>
      </c>
      <c r="I201" s="191"/>
      <c r="J201" s="192">
        <f>ROUND(I201*H201,2)</f>
        <v>0</v>
      </c>
      <c r="K201" s="188" t="s">
        <v>173</v>
      </c>
      <c r="L201" s="38"/>
      <c r="M201" s="193" t="s">
        <v>1</v>
      </c>
      <c r="N201" s="194" t="s">
        <v>42</v>
      </c>
      <c r="O201" s="70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7" t="s">
        <v>151</v>
      </c>
      <c r="AT201" s="197" t="s">
        <v>146</v>
      </c>
      <c r="AU201" s="197" t="s">
        <v>87</v>
      </c>
      <c r="AY201" s="16" t="s">
        <v>143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6" t="s">
        <v>85</v>
      </c>
      <c r="BK201" s="198">
        <f>ROUND(I201*H201,2)</f>
        <v>0</v>
      </c>
      <c r="BL201" s="16" t="s">
        <v>151</v>
      </c>
      <c r="BM201" s="197" t="s">
        <v>293</v>
      </c>
    </row>
    <row r="202" spans="1:47" s="2" customFormat="1" ht="29.25">
      <c r="A202" s="33"/>
      <c r="B202" s="34"/>
      <c r="C202" s="35"/>
      <c r="D202" s="199" t="s">
        <v>153</v>
      </c>
      <c r="E202" s="35"/>
      <c r="F202" s="200" t="s">
        <v>294</v>
      </c>
      <c r="G202" s="35"/>
      <c r="H202" s="35"/>
      <c r="I202" s="201"/>
      <c r="J202" s="35"/>
      <c r="K202" s="35"/>
      <c r="L202" s="38"/>
      <c r="M202" s="202"/>
      <c r="N202" s="203"/>
      <c r="O202" s="70"/>
      <c r="P202" s="70"/>
      <c r="Q202" s="70"/>
      <c r="R202" s="70"/>
      <c r="S202" s="70"/>
      <c r="T202" s="71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153</v>
      </c>
      <c r="AU202" s="16" t="s">
        <v>87</v>
      </c>
    </row>
    <row r="203" spans="2:51" s="13" customFormat="1" ht="11.25">
      <c r="B203" s="204"/>
      <c r="C203" s="205"/>
      <c r="D203" s="199" t="s">
        <v>155</v>
      </c>
      <c r="E203" s="206" t="s">
        <v>1</v>
      </c>
      <c r="F203" s="207" t="s">
        <v>295</v>
      </c>
      <c r="G203" s="205"/>
      <c r="H203" s="208">
        <v>16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155</v>
      </c>
      <c r="AU203" s="214" t="s">
        <v>87</v>
      </c>
      <c r="AV203" s="13" t="s">
        <v>87</v>
      </c>
      <c r="AW203" s="13" t="s">
        <v>33</v>
      </c>
      <c r="AX203" s="13" t="s">
        <v>85</v>
      </c>
      <c r="AY203" s="214" t="s">
        <v>143</v>
      </c>
    </row>
    <row r="204" spans="1:65" s="2" customFormat="1" ht="24">
      <c r="A204" s="33"/>
      <c r="B204" s="34"/>
      <c r="C204" s="186" t="s">
        <v>296</v>
      </c>
      <c r="D204" s="186" t="s">
        <v>146</v>
      </c>
      <c r="E204" s="187" t="s">
        <v>297</v>
      </c>
      <c r="F204" s="188" t="s">
        <v>298</v>
      </c>
      <c r="G204" s="189" t="s">
        <v>159</v>
      </c>
      <c r="H204" s="190">
        <v>8</v>
      </c>
      <c r="I204" s="191"/>
      <c r="J204" s="192">
        <f>ROUND(I204*H204,2)</f>
        <v>0</v>
      </c>
      <c r="K204" s="188" t="s">
        <v>173</v>
      </c>
      <c r="L204" s="38"/>
      <c r="M204" s="193" t="s">
        <v>1</v>
      </c>
      <c r="N204" s="194" t="s">
        <v>42</v>
      </c>
      <c r="O204" s="70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7" t="s">
        <v>151</v>
      </c>
      <c r="AT204" s="197" t="s">
        <v>146</v>
      </c>
      <c r="AU204" s="197" t="s">
        <v>87</v>
      </c>
      <c r="AY204" s="16" t="s">
        <v>143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6" t="s">
        <v>85</v>
      </c>
      <c r="BK204" s="198">
        <f>ROUND(I204*H204,2)</f>
        <v>0</v>
      </c>
      <c r="BL204" s="16" t="s">
        <v>151</v>
      </c>
      <c r="BM204" s="197" t="s">
        <v>299</v>
      </c>
    </row>
    <row r="205" spans="1:47" s="2" customFormat="1" ht="29.25">
      <c r="A205" s="33"/>
      <c r="B205" s="34"/>
      <c r="C205" s="35"/>
      <c r="D205" s="199" t="s">
        <v>153</v>
      </c>
      <c r="E205" s="35"/>
      <c r="F205" s="200" t="s">
        <v>300</v>
      </c>
      <c r="G205" s="35"/>
      <c r="H205" s="35"/>
      <c r="I205" s="201"/>
      <c r="J205" s="35"/>
      <c r="K205" s="35"/>
      <c r="L205" s="38"/>
      <c r="M205" s="202"/>
      <c r="N205" s="203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153</v>
      </c>
      <c r="AU205" s="16" t="s">
        <v>87</v>
      </c>
    </row>
    <row r="206" spans="2:51" s="13" customFormat="1" ht="11.25">
      <c r="B206" s="204"/>
      <c r="C206" s="205"/>
      <c r="D206" s="199" t="s">
        <v>155</v>
      </c>
      <c r="E206" s="206" t="s">
        <v>1</v>
      </c>
      <c r="F206" s="207" t="s">
        <v>301</v>
      </c>
      <c r="G206" s="205"/>
      <c r="H206" s="208">
        <v>8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155</v>
      </c>
      <c r="AU206" s="214" t="s">
        <v>87</v>
      </c>
      <c r="AV206" s="13" t="s">
        <v>87</v>
      </c>
      <c r="AW206" s="13" t="s">
        <v>33</v>
      </c>
      <c r="AX206" s="13" t="s">
        <v>85</v>
      </c>
      <c r="AY206" s="214" t="s">
        <v>143</v>
      </c>
    </row>
    <row r="207" spans="1:65" s="2" customFormat="1" ht="24">
      <c r="A207" s="33"/>
      <c r="B207" s="34"/>
      <c r="C207" s="186" t="s">
        <v>302</v>
      </c>
      <c r="D207" s="186" t="s">
        <v>146</v>
      </c>
      <c r="E207" s="187" t="s">
        <v>303</v>
      </c>
      <c r="F207" s="188" t="s">
        <v>304</v>
      </c>
      <c r="G207" s="189" t="s">
        <v>165</v>
      </c>
      <c r="H207" s="190">
        <v>16</v>
      </c>
      <c r="I207" s="191"/>
      <c r="J207" s="192">
        <f>ROUND(I207*H207,2)</f>
        <v>0</v>
      </c>
      <c r="K207" s="188" t="s">
        <v>173</v>
      </c>
      <c r="L207" s="38"/>
      <c r="M207" s="193" t="s">
        <v>1</v>
      </c>
      <c r="N207" s="194" t="s">
        <v>42</v>
      </c>
      <c r="O207" s="70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7" t="s">
        <v>151</v>
      </c>
      <c r="AT207" s="197" t="s">
        <v>146</v>
      </c>
      <c r="AU207" s="197" t="s">
        <v>87</v>
      </c>
      <c r="AY207" s="16" t="s">
        <v>143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6" t="s">
        <v>85</v>
      </c>
      <c r="BK207" s="198">
        <f>ROUND(I207*H207,2)</f>
        <v>0</v>
      </c>
      <c r="BL207" s="16" t="s">
        <v>151</v>
      </c>
      <c r="BM207" s="197" t="s">
        <v>305</v>
      </c>
    </row>
    <row r="208" spans="1:47" s="2" customFormat="1" ht="29.25">
      <c r="A208" s="33"/>
      <c r="B208" s="34"/>
      <c r="C208" s="35"/>
      <c r="D208" s="199" t="s">
        <v>153</v>
      </c>
      <c r="E208" s="35"/>
      <c r="F208" s="200" t="s">
        <v>306</v>
      </c>
      <c r="G208" s="35"/>
      <c r="H208" s="35"/>
      <c r="I208" s="201"/>
      <c r="J208" s="35"/>
      <c r="K208" s="35"/>
      <c r="L208" s="38"/>
      <c r="M208" s="202"/>
      <c r="N208" s="203"/>
      <c r="O208" s="70"/>
      <c r="P208" s="70"/>
      <c r="Q208" s="70"/>
      <c r="R208" s="70"/>
      <c r="S208" s="70"/>
      <c r="T208" s="71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153</v>
      </c>
      <c r="AU208" s="16" t="s">
        <v>87</v>
      </c>
    </row>
    <row r="209" spans="2:51" s="13" customFormat="1" ht="11.25">
      <c r="B209" s="204"/>
      <c r="C209" s="205"/>
      <c r="D209" s="199" t="s">
        <v>155</v>
      </c>
      <c r="E209" s="206" t="s">
        <v>1</v>
      </c>
      <c r="F209" s="207" t="s">
        <v>307</v>
      </c>
      <c r="G209" s="205"/>
      <c r="H209" s="208">
        <v>16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155</v>
      </c>
      <c r="AU209" s="214" t="s">
        <v>87</v>
      </c>
      <c r="AV209" s="13" t="s">
        <v>87</v>
      </c>
      <c r="AW209" s="13" t="s">
        <v>33</v>
      </c>
      <c r="AX209" s="13" t="s">
        <v>85</v>
      </c>
      <c r="AY209" s="214" t="s">
        <v>143</v>
      </c>
    </row>
    <row r="210" spans="1:65" s="2" customFormat="1" ht="21.75" customHeight="1">
      <c r="A210" s="33"/>
      <c r="B210" s="34"/>
      <c r="C210" s="186" t="s">
        <v>308</v>
      </c>
      <c r="D210" s="186" t="s">
        <v>146</v>
      </c>
      <c r="E210" s="187" t="s">
        <v>309</v>
      </c>
      <c r="F210" s="188" t="s">
        <v>310</v>
      </c>
      <c r="G210" s="189" t="s">
        <v>165</v>
      </c>
      <c r="H210" s="190">
        <v>16</v>
      </c>
      <c r="I210" s="191"/>
      <c r="J210" s="192">
        <f>ROUND(I210*H210,2)</f>
        <v>0</v>
      </c>
      <c r="K210" s="188" t="s">
        <v>173</v>
      </c>
      <c r="L210" s="38"/>
      <c r="M210" s="193" t="s">
        <v>1</v>
      </c>
      <c r="N210" s="194" t="s">
        <v>42</v>
      </c>
      <c r="O210" s="70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7" t="s">
        <v>151</v>
      </c>
      <c r="AT210" s="197" t="s">
        <v>146</v>
      </c>
      <c r="AU210" s="197" t="s">
        <v>87</v>
      </c>
      <c r="AY210" s="16" t="s">
        <v>143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6" t="s">
        <v>85</v>
      </c>
      <c r="BK210" s="198">
        <f>ROUND(I210*H210,2)</f>
        <v>0</v>
      </c>
      <c r="BL210" s="16" t="s">
        <v>151</v>
      </c>
      <c r="BM210" s="197" t="s">
        <v>311</v>
      </c>
    </row>
    <row r="211" spans="1:47" s="2" customFormat="1" ht="29.25">
      <c r="A211" s="33"/>
      <c r="B211" s="34"/>
      <c r="C211" s="35"/>
      <c r="D211" s="199" t="s">
        <v>153</v>
      </c>
      <c r="E211" s="35"/>
      <c r="F211" s="200" t="s">
        <v>312</v>
      </c>
      <c r="G211" s="35"/>
      <c r="H211" s="35"/>
      <c r="I211" s="201"/>
      <c r="J211" s="35"/>
      <c r="K211" s="35"/>
      <c r="L211" s="38"/>
      <c r="M211" s="202"/>
      <c r="N211" s="203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153</v>
      </c>
      <c r="AU211" s="16" t="s">
        <v>87</v>
      </c>
    </row>
    <row r="212" spans="2:51" s="13" customFormat="1" ht="11.25">
      <c r="B212" s="204"/>
      <c r="C212" s="205"/>
      <c r="D212" s="199" t="s">
        <v>155</v>
      </c>
      <c r="E212" s="206" t="s">
        <v>1</v>
      </c>
      <c r="F212" s="207" t="s">
        <v>313</v>
      </c>
      <c r="G212" s="205"/>
      <c r="H212" s="208">
        <v>16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155</v>
      </c>
      <c r="AU212" s="214" t="s">
        <v>87</v>
      </c>
      <c r="AV212" s="13" t="s">
        <v>87</v>
      </c>
      <c r="AW212" s="13" t="s">
        <v>33</v>
      </c>
      <c r="AX212" s="13" t="s">
        <v>85</v>
      </c>
      <c r="AY212" s="214" t="s">
        <v>143</v>
      </c>
    </row>
    <row r="213" spans="1:65" s="2" customFormat="1" ht="21.75" customHeight="1">
      <c r="A213" s="33"/>
      <c r="B213" s="34"/>
      <c r="C213" s="186" t="s">
        <v>314</v>
      </c>
      <c r="D213" s="186" t="s">
        <v>146</v>
      </c>
      <c r="E213" s="187" t="s">
        <v>315</v>
      </c>
      <c r="F213" s="188" t="s">
        <v>316</v>
      </c>
      <c r="G213" s="189" t="s">
        <v>165</v>
      </c>
      <c r="H213" s="190">
        <v>12</v>
      </c>
      <c r="I213" s="191"/>
      <c r="J213" s="192">
        <f>ROUND(I213*H213,2)</f>
        <v>0</v>
      </c>
      <c r="K213" s="188" t="s">
        <v>173</v>
      </c>
      <c r="L213" s="38"/>
      <c r="M213" s="193" t="s">
        <v>1</v>
      </c>
      <c r="N213" s="194" t="s">
        <v>42</v>
      </c>
      <c r="O213" s="70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7" t="s">
        <v>151</v>
      </c>
      <c r="AT213" s="197" t="s">
        <v>146</v>
      </c>
      <c r="AU213" s="197" t="s">
        <v>87</v>
      </c>
      <c r="AY213" s="16" t="s">
        <v>143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6" t="s">
        <v>85</v>
      </c>
      <c r="BK213" s="198">
        <f>ROUND(I213*H213,2)</f>
        <v>0</v>
      </c>
      <c r="BL213" s="16" t="s">
        <v>151</v>
      </c>
      <c r="BM213" s="197" t="s">
        <v>317</v>
      </c>
    </row>
    <row r="214" spans="1:47" s="2" customFormat="1" ht="19.5">
      <c r="A214" s="33"/>
      <c r="B214" s="34"/>
      <c r="C214" s="35"/>
      <c r="D214" s="199" t="s">
        <v>153</v>
      </c>
      <c r="E214" s="35"/>
      <c r="F214" s="200" t="s">
        <v>318</v>
      </c>
      <c r="G214" s="35"/>
      <c r="H214" s="35"/>
      <c r="I214" s="201"/>
      <c r="J214" s="35"/>
      <c r="K214" s="35"/>
      <c r="L214" s="38"/>
      <c r="M214" s="202"/>
      <c r="N214" s="203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153</v>
      </c>
      <c r="AU214" s="16" t="s">
        <v>87</v>
      </c>
    </row>
    <row r="215" spans="2:51" s="13" customFormat="1" ht="11.25">
      <c r="B215" s="204"/>
      <c r="C215" s="205"/>
      <c r="D215" s="199" t="s">
        <v>155</v>
      </c>
      <c r="E215" s="206" t="s">
        <v>94</v>
      </c>
      <c r="F215" s="207" t="s">
        <v>319</v>
      </c>
      <c r="G215" s="205"/>
      <c r="H215" s="208">
        <v>12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155</v>
      </c>
      <c r="AU215" s="214" t="s">
        <v>87</v>
      </c>
      <c r="AV215" s="13" t="s">
        <v>87</v>
      </c>
      <c r="AW215" s="13" t="s">
        <v>33</v>
      </c>
      <c r="AX215" s="13" t="s">
        <v>85</v>
      </c>
      <c r="AY215" s="214" t="s">
        <v>143</v>
      </c>
    </row>
    <row r="216" spans="1:65" s="2" customFormat="1" ht="24">
      <c r="A216" s="33"/>
      <c r="B216" s="34"/>
      <c r="C216" s="186" t="s">
        <v>320</v>
      </c>
      <c r="D216" s="186" t="s">
        <v>146</v>
      </c>
      <c r="E216" s="187" t="s">
        <v>321</v>
      </c>
      <c r="F216" s="188" t="s">
        <v>322</v>
      </c>
      <c r="G216" s="189" t="s">
        <v>323</v>
      </c>
      <c r="H216" s="190">
        <v>12</v>
      </c>
      <c r="I216" s="191"/>
      <c r="J216" s="192">
        <f>ROUND(I216*H216,2)</f>
        <v>0</v>
      </c>
      <c r="K216" s="188" t="s">
        <v>173</v>
      </c>
      <c r="L216" s="38"/>
      <c r="M216" s="193" t="s">
        <v>1</v>
      </c>
      <c r="N216" s="194" t="s">
        <v>42</v>
      </c>
      <c r="O216" s="70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7" t="s">
        <v>151</v>
      </c>
      <c r="AT216" s="197" t="s">
        <v>146</v>
      </c>
      <c r="AU216" s="197" t="s">
        <v>87</v>
      </c>
      <c r="AY216" s="16" t="s">
        <v>143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6" t="s">
        <v>85</v>
      </c>
      <c r="BK216" s="198">
        <f>ROUND(I216*H216,2)</f>
        <v>0</v>
      </c>
      <c r="BL216" s="16" t="s">
        <v>151</v>
      </c>
      <c r="BM216" s="197" t="s">
        <v>324</v>
      </c>
    </row>
    <row r="217" spans="1:47" s="2" customFormat="1" ht="29.25">
      <c r="A217" s="33"/>
      <c r="B217" s="34"/>
      <c r="C217" s="35"/>
      <c r="D217" s="199" t="s">
        <v>153</v>
      </c>
      <c r="E217" s="35"/>
      <c r="F217" s="200" t="s">
        <v>325</v>
      </c>
      <c r="G217" s="35"/>
      <c r="H217" s="35"/>
      <c r="I217" s="201"/>
      <c r="J217" s="35"/>
      <c r="K217" s="35"/>
      <c r="L217" s="38"/>
      <c r="M217" s="202"/>
      <c r="N217" s="203"/>
      <c r="O217" s="70"/>
      <c r="P217" s="70"/>
      <c r="Q217" s="70"/>
      <c r="R217" s="70"/>
      <c r="S217" s="70"/>
      <c r="T217" s="71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153</v>
      </c>
      <c r="AU217" s="16" t="s">
        <v>87</v>
      </c>
    </row>
    <row r="218" spans="2:51" s="13" customFormat="1" ht="11.25">
      <c r="B218" s="204"/>
      <c r="C218" s="205"/>
      <c r="D218" s="199" t="s">
        <v>155</v>
      </c>
      <c r="E218" s="206" t="s">
        <v>104</v>
      </c>
      <c r="F218" s="207" t="s">
        <v>326</v>
      </c>
      <c r="G218" s="205"/>
      <c r="H218" s="208">
        <v>12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155</v>
      </c>
      <c r="AU218" s="214" t="s">
        <v>87</v>
      </c>
      <c r="AV218" s="13" t="s">
        <v>87</v>
      </c>
      <c r="AW218" s="13" t="s">
        <v>33</v>
      </c>
      <c r="AX218" s="13" t="s">
        <v>85</v>
      </c>
      <c r="AY218" s="214" t="s">
        <v>143</v>
      </c>
    </row>
    <row r="219" spans="1:65" s="2" customFormat="1" ht="24">
      <c r="A219" s="33"/>
      <c r="B219" s="34"/>
      <c r="C219" s="186" t="s">
        <v>327</v>
      </c>
      <c r="D219" s="186" t="s">
        <v>146</v>
      </c>
      <c r="E219" s="187" t="s">
        <v>328</v>
      </c>
      <c r="F219" s="188" t="s">
        <v>329</v>
      </c>
      <c r="G219" s="189" t="s">
        <v>165</v>
      </c>
      <c r="H219" s="190">
        <v>12</v>
      </c>
      <c r="I219" s="191"/>
      <c r="J219" s="192">
        <f>ROUND(I219*H219,2)</f>
        <v>0</v>
      </c>
      <c r="K219" s="188" t="s">
        <v>173</v>
      </c>
      <c r="L219" s="38"/>
      <c r="M219" s="193" t="s">
        <v>1</v>
      </c>
      <c r="N219" s="194" t="s">
        <v>42</v>
      </c>
      <c r="O219" s="70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7" t="s">
        <v>151</v>
      </c>
      <c r="AT219" s="197" t="s">
        <v>146</v>
      </c>
      <c r="AU219" s="197" t="s">
        <v>87</v>
      </c>
      <c r="AY219" s="16" t="s">
        <v>143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6" t="s">
        <v>85</v>
      </c>
      <c r="BK219" s="198">
        <f>ROUND(I219*H219,2)</f>
        <v>0</v>
      </c>
      <c r="BL219" s="16" t="s">
        <v>151</v>
      </c>
      <c r="BM219" s="197" t="s">
        <v>330</v>
      </c>
    </row>
    <row r="220" spans="1:47" s="2" customFormat="1" ht="48.75">
      <c r="A220" s="33"/>
      <c r="B220" s="34"/>
      <c r="C220" s="35"/>
      <c r="D220" s="199" t="s">
        <v>153</v>
      </c>
      <c r="E220" s="35"/>
      <c r="F220" s="200" t="s">
        <v>331</v>
      </c>
      <c r="G220" s="35"/>
      <c r="H220" s="35"/>
      <c r="I220" s="201"/>
      <c r="J220" s="35"/>
      <c r="K220" s="35"/>
      <c r="L220" s="38"/>
      <c r="M220" s="202"/>
      <c r="N220" s="203"/>
      <c r="O220" s="70"/>
      <c r="P220" s="70"/>
      <c r="Q220" s="70"/>
      <c r="R220" s="70"/>
      <c r="S220" s="70"/>
      <c r="T220" s="71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153</v>
      </c>
      <c r="AU220" s="16" t="s">
        <v>87</v>
      </c>
    </row>
    <row r="221" spans="2:51" s="13" customFormat="1" ht="11.25">
      <c r="B221" s="204"/>
      <c r="C221" s="205"/>
      <c r="D221" s="199" t="s">
        <v>155</v>
      </c>
      <c r="E221" s="206" t="s">
        <v>1</v>
      </c>
      <c r="F221" s="207" t="s">
        <v>332</v>
      </c>
      <c r="G221" s="205"/>
      <c r="H221" s="208">
        <v>12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155</v>
      </c>
      <c r="AU221" s="214" t="s">
        <v>87</v>
      </c>
      <c r="AV221" s="13" t="s">
        <v>87</v>
      </c>
      <c r="AW221" s="13" t="s">
        <v>33</v>
      </c>
      <c r="AX221" s="13" t="s">
        <v>85</v>
      </c>
      <c r="AY221" s="214" t="s">
        <v>143</v>
      </c>
    </row>
    <row r="222" spans="1:65" s="2" customFormat="1" ht="24">
      <c r="A222" s="33"/>
      <c r="B222" s="34"/>
      <c r="C222" s="186" t="s">
        <v>333</v>
      </c>
      <c r="D222" s="186" t="s">
        <v>146</v>
      </c>
      <c r="E222" s="187" t="s">
        <v>334</v>
      </c>
      <c r="F222" s="188" t="s">
        <v>335</v>
      </c>
      <c r="G222" s="189" t="s">
        <v>323</v>
      </c>
      <c r="H222" s="190">
        <v>24</v>
      </c>
      <c r="I222" s="191"/>
      <c r="J222" s="192">
        <f>ROUND(I222*H222,2)</f>
        <v>0</v>
      </c>
      <c r="K222" s="188" t="s">
        <v>173</v>
      </c>
      <c r="L222" s="38"/>
      <c r="M222" s="193" t="s">
        <v>1</v>
      </c>
      <c r="N222" s="194" t="s">
        <v>42</v>
      </c>
      <c r="O222" s="70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7" t="s">
        <v>151</v>
      </c>
      <c r="AT222" s="197" t="s">
        <v>146</v>
      </c>
      <c r="AU222" s="197" t="s">
        <v>87</v>
      </c>
      <c r="AY222" s="16" t="s">
        <v>143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6" t="s">
        <v>85</v>
      </c>
      <c r="BK222" s="198">
        <f>ROUND(I222*H222,2)</f>
        <v>0</v>
      </c>
      <c r="BL222" s="16" t="s">
        <v>151</v>
      </c>
      <c r="BM222" s="197" t="s">
        <v>336</v>
      </c>
    </row>
    <row r="223" spans="1:47" s="2" customFormat="1" ht="48.75">
      <c r="A223" s="33"/>
      <c r="B223" s="34"/>
      <c r="C223" s="35"/>
      <c r="D223" s="199" t="s">
        <v>153</v>
      </c>
      <c r="E223" s="35"/>
      <c r="F223" s="200" t="s">
        <v>337</v>
      </c>
      <c r="G223" s="35"/>
      <c r="H223" s="35"/>
      <c r="I223" s="201"/>
      <c r="J223" s="35"/>
      <c r="K223" s="35"/>
      <c r="L223" s="38"/>
      <c r="M223" s="202"/>
      <c r="N223" s="203"/>
      <c r="O223" s="70"/>
      <c r="P223" s="70"/>
      <c r="Q223" s="70"/>
      <c r="R223" s="70"/>
      <c r="S223" s="70"/>
      <c r="T223" s="71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153</v>
      </c>
      <c r="AU223" s="16" t="s">
        <v>87</v>
      </c>
    </row>
    <row r="224" spans="2:51" s="13" customFormat="1" ht="11.25">
      <c r="B224" s="204"/>
      <c r="C224" s="205"/>
      <c r="D224" s="199" t="s">
        <v>155</v>
      </c>
      <c r="E224" s="206" t="s">
        <v>1</v>
      </c>
      <c r="F224" s="207" t="s">
        <v>338</v>
      </c>
      <c r="G224" s="205"/>
      <c r="H224" s="208">
        <v>24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155</v>
      </c>
      <c r="AU224" s="214" t="s">
        <v>87</v>
      </c>
      <c r="AV224" s="13" t="s">
        <v>87</v>
      </c>
      <c r="AW224" s="13" t="s">
        <v>33</v>
      </c>
      <c r="AX224" s="13" t="s">
        <v>85</v>
      </c>
      <c r="AY224" s="214" t="s">
        <v>143</v>
      </c>
    </row>
    <row r="225" spans="1:65" s="2" customFormat="1" ht="21.75" customHeight="1">
      <c r="A225" s="33"/>
      <c r="B225" s="34"/>
      <c r="C225" s="186" t="s">
        <v>339</v>
      </c>
      <c r="D225" s="186" t="s">
        <v>146</v>
      </c>
      <c r="E225" s="187" t="s">
        <v>340</v>
      </c>
      <c r="F225" s="188" t="s">
        <v>341</v>
      </c>
      <c r="G225" s="189" t="s">
        <v>159</v>
      </c>
      <c r="H225" s="190">
        <v>4</v>
      </c>
      <c r="I225" s="191"/>
      <c r="J225" s="192">
        <f>ROUND(I225*H225,2)</f>
        <v>0</v>
      </c>
      <c r="K225" s="188" t="s">
        <v>173</v>
      </c>
      <c r="L225" s="38"/>
      <c r="M225" s="193" t="s">
        <v>1</v>
      </c>
      <c r="N225" s="194" t="s">
        <v>42</v>
      </c>
      <c r="O225" s="70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7" t="s">
        <v>151</v>
      </c>
      <c r="AT225" s="197" t="s">
        <v>146</v>
      </c>
      <c r="AU225" s="197" t="s">
        <v>87</v>
      </c>
      <c r="AY225" s="16" t="s">
        <v>143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6" t="s">
        <v>85</v>
      </c>
      <c r="BK225" s="198">
        <f>ROUND(I225*H225,2)</f>
        <v>0</v>
      </c>
      <c r="BL225" s="16" t="s">
        <v>151</v>
      </c>
      <c r="BM225" s="197" t="s">
        <v>342</v>
      </c>
    </row>
    <row r="226" spans="1:47" s="2" customFormat="1" ht="39">
      <c r="A226" s="33"/>
      <c r="B226" s="34"/>
      <c r="C226" s="35"/>
      <c r="D226" s="199" t="s">
        <v>153</v>
      </c>
      <c r="E226" s="35"/>
      <c r="F226" s="200" t="s">
        <v>343</v>
      </c>
      <c r="G226" s="35"/>
      <c r="H226" s="35"/>
      <c r="I226" s="201"/>
      <c r="J226" s="35"/>
      <c r="K226" s="35"/>
      <c r="L226" s="38"/>
      <c r="M226" s="202"/>
      <c r="N226" s="203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153</v>
      </c>
      <c r="AU226" s="16" t="s">
        <v>87</v>
      </c>
    </row>
    <row r="227" spans="2:51" s="13" customFormat="1" ht="11.25">
      <c r="B227" s="204"/>
      <c r="C227" s="205"/>
      <c r="D227" s="199" t="s">
        <v>155</v>
      </c>
      <c r="E227" s="206" t="s">
        <v>1</v>
      </c>
      <c r="F227" s="207" t="s">
        <v>344</v>
      </c>
      <c r="G227" s="205"/>
      <c r="H227" s="208">
        <v>4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155</v>
      </c>
      <c r="AU227" s="214" t="s">
        <v>87</v>
      </c>
      <c r="AV227" s="13" t="s">
        <v>87</v>
      </c>
      <c r="AW227" s="13" t="s">
        <v>33</v>
      </c>
      <c r="AX227" s="13" t="s">
        <v>85</v>
      </c>
      <c r="AY227" s="214" t="s">
        <v>143</v>
      </c>
    </row>
    <row r="228" spans="2:63" s="12" customFormat="1" ht="25.9" customHeight="1">
      <c r="B228" s="170"/>
      <c r="C228" s="171"/>
      <c r="D228" s="172" t="s">
        <v>76</v>
      </c>
      <c r="E228" s="173" t="s">
        <v>345</v>
      </c>
      <c r="F228" s="173" t="s">
        <v>346</v>
      </c>
      <c r="G228" s="171"/>
      <c r="H228" s="171"/>
      <c r="I228" s="174"/>
      <c r="J228" s="175">
        <f>BK228</f>
        <v>3275288</v>
      </c>
      <c r="K228" s="171"/>
      <c r="L228" s="176"/>
      <c r="M228" s="177"/>
      <c r="N228" s="178"/>
      <c r="O228" s="178"/>
      <c r="P228" s="179">
        <f>SUM(P229:P244)</f>
        <v>0</v>
      </c>
      <c r="Q228" s="178"/>
      <c r="R228" s="179">
        <f>SUM(R229:R244)</f>
        <v>732.6560000000001</v>
      </c>
      <c r="S228" s="178"/>
      <c r="T228" s="180">
        <f>SUM(T229:T244)</f>
        <v>0</v>
      </c>
      <c r="AR228" s="181" t="s">
        <v>162</v>
      </c>
      <c r="AT228" s="182" t="s">
        <v>76</v>
      </c>
      <c r="AU228" s="182" t="s">
        <v>77</v>
      </c>
      <c r="AY228" s="181" t="s">
        <v>143</v>
      </c>
      <c r="BK228" s="183">
        <f>SUM(BK229:BK244)</f>
        <v>3275288</v>
      </c>
    </row>
    <row r="229" spans="1:65" s="2" customFormat="1" ht="21.75" customHeight="1">
      <c r="A229" s="33"/>
      <c r="B229" s="34"/>
      <c r="C229" s="227" t="s">
        <v>347</v>
      </c>
      <c r="D229" s="227" t="s">
        <v>345</v>
      </c>
      <c r="E229" s="228" t="s">
        <v>348</v>
      </c>
      <c r="F229" s="229" t="s">
        <v>349</v>
      </c>
      <c r="G229" s="230" t="s">
        <v>259</v>
      </c>
      <c r="H229" s="231">
        <v>564.077</v>
      </c>
      <c r="I229" s="232"/>
      <c r="J229" s="233">
        <f>ROUND(I229*H229,2)</f>
        <v>0</v>
      </c>
      <c r="K229" s="229" t="s">
        <v>150</v>
      </c>
      <c r="L229" s="234"/>
      <c r="M229" s="235" t="s">
        <v>1</v>
      </c>
      <c r="N229" s="236" t="s">
        <v>42</v>
      </c>
      <c r="O229" s="70"/>
      <c r="P229" s="195">
        <f>O229*H229</f>
        <v>0</v>
      </c>
      <c r="Q229" s="195">
        <v>1</v>
      </c>
      <c r="R229" s="195">
        <f>Q229*H229</f>
        <v>564.077</v>
      </c>
      <c r="S229" s="195">
        <v>0</v>
      </c>
      <c r="T229" s="196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7" t="s">
        <v>350</v>
      </c>
      <c r="AT229" s="197" t="s">
        <v>345</v>
      </c>
      <c r="AU229" s="197" t="s">
        <v>85</v>
      </c>
      <c r="AY229" s="16" t="s">
        <v>143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6" t="s">
        <v>85</v>
      </c>
      <c r="BK229" s="198">
        <f>ROUND(I229*H229,2)</f>
        <v>0</v>
      </c>
      <c r="BL229" s="16" t="s">
        <v>351</v>
      </c>
      <c r="BM229" s="197" t="s">
        <v>352</v>
      </c>
    </row>
    <row r="230" spans="1:47" s="2" customFormat="1" ht="11.25">
      <c r="A230" s="33"/>
      <c r="B230" s="34"/>
      <c r="C230" s="35"/>
      <c r="D230" s="199" t="s">
        <v>153</v>
      </c>
      <c r="E230" s="35"/>
      <c r="F230" s="200" t="s">
        <v>349</v>
      </c>
      <c r="G230" s="35"/>
      <c r="H230" s="35"/>
      <c r="I230" s="201"/>
      <c r="J230" s="35"/>
      <c r="K230" s="35"/>
      <c r="L230" s="38"/>
      <c r="M230" s="202"/>
      <c r="N230" s="203"/>
      <c r="O230" s="70"/>
      <c r="P230" s="70"/>
      <c r="Q230" s="70"/>
      <c r="R230" s="70"/>
      <c r="S230" s="70"/>
      <c r="T230" s="71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153</v>
      </c>
      <c r="AU230" s="16" t="s">
        <v>85</v>
      </c>
    </row>
    <row r="231" spans="2:51" s="13" customFormat="1" ht="11.25">
      <c r="B231" s="204"/>
      <c r="C231" s="205"/>
      <c r="D231" s="199" t="s">
        <v>155</v>
      </c>
      <c r="E231" s="206" t="s">
        <v>113</v>
      </c>
      <c r="F231" s="207" t="s">
        <v>353</v>
      </c>
      <c r="G231" s="205"/>
      <c r="H231" s="208">
        <v>564.077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155</v>
      </c>
      <c r="AU231" s="214" t="s">
        <v>85</v>
      </c>
      <c r="AV231" s="13" t="s">
        <v>87</v>
      </c>
      <c r="AW231" s="13" t="s">
        <v>33</v>
      </c>
      <c r="AX231" s="13" t="s">
        <v>85</v>
      </c>
      <c r="AY231" s="214" t="s">
        <v>143</v>
      </c>
    </row>
    <row r="232" spans="1:65" s="2" customFormat="1" ht="24">
      <c r="A232" s="33"/>
      <c r="B232" s="34"/>
      <c r="C232" s="227" t="s">
        <v>354</v>
      </c>
      <c r="D232" s="227" t="s">
        <v>345</v>
      </c>
      <c r="E232" s="228" t="s">
        <v>355</v>
      </c>
      <c r="F232" s="229" t="s">
        <v>356</v>
      </c>
      <c r="G232" s="230" t="s">
        <v>159</v>
      </c>
      <c r="H232" s="231">
        <v>34</v>
      </c>
      <c r="I232" s="310">
        <v>96332</v>
      </c>
      <c r="J232" s="233">
        <f>ROUND(I232*H232,2)</f>
        <v>3275288</v>
      </c>
      <c r="K232" s="229" t="s">
        <v>173</v>
      </c>
      <c r="L232" s="234"/>
      <c r="M232" s="235" t="s">
        <v>1</v>
      </c>
      <c r="N232" s="236" t="s">
        <v>42</v>
      </c>
      <c r="O232" s="70"/>
      <c r="P232" s="195">
        <f>O232*H232</f>
        <v>0</v>
      </c>
      <c r="Q232" s="195">
        <v>4.8735</v>
      </c>
      <c r="R232" s="195">
        <f>Q232*H232</f>
        <v>165.699</v>
      </c>
      <c r="S232" s="195">
        <v>0</v>
      </c>
      <c r="T232" s="196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7" t="s">
        <v>350</v>
      </c>
      <c r="AT232" s="197" t="s">
        <v>345</v>
      </c>
      <c r="AU232" s="197" t="s">
        <v>85</v>
      </c>
      <c r="AY232" s="16" t="s">
        <v>143</v>
      </c>
      <c r="BE232" s="198">
        <f>IF(N232="základní",J232,0)</f>
        <v>3275288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6" t="s">
        <v>85</v>
      </c>
      <c r="BK232" s="198">
        <f>ROUND(I232*H232,2)</f>
        <v>3275288</v>
      </c>
      <c r="BL232" s="16" t="s">
        <v>351</v>
      </c>
      <c r="BM232" s="197" t="s">
        <v>357</v>
      </c>
    </row>
    <row r="233" spans="1:47" s="2" customFormat="1" ht="11.25">
      <c r="A233" s="33"/>
      <c r="B233" s="34"/>
      <c r="C233" s="35"/>
      <c r="D233" s="199" t="s">
        <v>153</v>
      </c>
      <c r="E233" s="35"/>
      <c r="F233" s="200" t="s">
        <v>358</v>
      </c>
      <c r="G233" s="35"/>
      <c r="H233" s="35"/>
      <c r="I233" s="201"/>
      <c r="J233" s="35"/>
      <c r="K233" s="35"/>
      <c r="L233" s="38"/>
      <c r="M233" s="202"/>
      <c r="N233" s="203"/>
      <c r="O233" s="70"/>
      <c r="P233" s="70"/>
      <c r="Q233" s="70"/>
      <c r="R233" s="70"/>
      <c r="S233" s="70"/>
      <c r="T233" s="71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153</v>
      </c>
      <c r="AU233" s="16" t="s">
        <v>85</v>
      </c>
    </row>
    <row r="234" spans="2:51" s="13" customFormat="1" ht="11.25">
      <c r="B234" s="204"/>
      <c r="C234" s="205"/>
      <c r="D234" s="199" t="s">
        <v>155</v>
      </c>
      <c r="E234" s="206" t="s">
        <v>106</v>
      </c>
      <c r="F234" s="207" t="s">
        <v>107</v>
      </c>
      <c r="G234" s="205"/>
      <c r="H234" s="208">
        <v>34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155</v>
      </c>
      <c r="AU234" s="214" t="s">
        <v>85</v>
      </c>
      <c r="AV234" s="13" t="s">
        <v>87</v>
      </c>
      <c r="AW234" s="13" t="s">
        <v>33</v>
      </c>
      <c r="AX234" s="13" t="s">
        <v>85</v>
      </c>
      <c r="AY234" s="214" t="s">
        <v>143</v>
      </c>
    </row>
    <row r="235" spans="1:65" s="2" customFormat="1" ht="16.5" customHeight="1">
      <c r="A235" s="33"/>
      <c r="B235" s="34"/>
      <c r="C235" s="227" t="s">
        <v>107</v>
      </c>
      <c r="D235" s="227" t="s">
        <v>345</v>
      </c>
      <c r="E235" s="228" t="s">
        <v>359</v>
      </c>
      <c r="F235" s="229" t="s">
        <v>360</v>
      </c>
      <c r="G235" s="230" t="s">
        <v>159</v>
      </c>
      <c r="H235" s="231">
        <v>2</v>
      </c>
      <c r="I235" s="232"/>
      <c r="J235" s="233">
        <f>ROUND(I235*H235,2)</f>
        <v>0</v>
      </c>
      <c r="K235" s="229" t="s">
        <v>173</v>
      </c>
      <c r="L235" s="234"/>
      <c r="M235" s="235" t="s">
        <v>1</v>
      </c>
      <c r="N235" s="236" t="s">
        <v>42</v>
      </c>
      <c r="O235" s="70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7" t="s">
        <v>361</v>
      </c>
      <c r="AT235" s="197" t="s">
        <v>345</v>
      </c>
      <c r="AU235" s="197" t="s">
        <v>85</v>
      </c>
      <c r="AY235" s="16" t="s">
        <v>143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6" t="s">
        <v>85</v>
      </c>
      <c r="BK235" s="198">
        <f>ROUND(I235*H235,2)</f>
        <v>0</v>
      </c>
      <c r="BL235" s="16" t="s">
        <v>361</v>
      </c>
      <c r="BM235" s="197" t="s">
        <v>362</v>
      </c>
    </row>
    <row r="236" spans="1:47" s="2" customFormat="1" ht="11.25">
      <c r="A236" s="33"/>
      <c r="B236" s="34"/>
      <c r="C236" s="35"/>
      <c r="D236" s="199" t="s">
        <v>153</v>
      </c>
      <c r="E236" s="35"/>
      <c r="F236" s="200" t="s">
        <v>360</v>
      </c>
      <c r="G236" s="35"/>
      <c r="H236" s="35"/>
      <c r="I236" s="201"/>
      <c r="J236" s="35"/>
      <c r="K236" s="35"/>
      <c r="L236" s="38"/>
      <c r="M236" s="202"/>
      <c r="N236" s="203"/>
      <c r="O236" s="70"/>
      <c r="P236" s="70"/>
      <c r="Q236" s="70"/>
      <c r="R236" s="70"/>
      <c r="S236" s="70"/>
      <c r="T236" s="71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153</v>
      </c>
      <c r="AU236" s="16" t="s">
        <v>85</v>
      </c>
    </row>
    <row r="237" spans="1:65" s="2" customFormat="1" ht="16.5" customHeight="1">
      <c r="A237" s="33"/>
      <c r="B237" s="34"/>
      <c r="C237" s="227" t="s">
        <v>363</v>
      </c>
      <c r="D237" s="227" t="s">
        <v>345</v>
      </c>
      <c r="E237" s="228" t="s">
        <v>364</v>
      </c>
      <c r="F237" s="229" t="s">
        <v>365</v>
      </c>
      <c r="G237" s="230" t="s">
        <v>159</v>
      </c>
      <c r="H237" s="231">
        <v>2</v>
      </c>
      <c r="I237" s="232"/>
      <c r="J237" s="233">
        <f>ROUND(I237*H237,2)</f>
        <v>0</v>
      </c>
      <c r="K237" s="229" t="s">
        <v>173</v>
      </c>
      <c r="L237" s="234"/>
      <c r="M237" s="235" t="s">
        <v>1</v>
      </c>
      <c r="N237" s="236" t="s">
        <v>42</v>
      </c>
      <c r="O237" s="70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7" t="s">
        <v>361</v>
      </c>
      <c r="AT237" s="197" t="s">
        <v>345</v>
      </c>
      <c r="AU237" s="197" t="s">
        <v>85</v>
      </c>
      <c r="AY237" s="16" t="s">
        <v>143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6" t="s">
        <v>85</v>
      </c>
      <c r="BK237" s="198">
        <f>ROUND(I237*H237,2)</f>
        <v>0</v>
      </c>
      <c r="BL237" s="16" t="s">
        <v>361</v>
      </c>
      <c r="BM237" s="197" t="s">
        <v>366</v>
      </c>
    </row>
    <row r="238" spans="1:47" s="2" customFormat="1" ht="11.25">
      <c r="A238" s="33"/>
      <c r="B238" s="34"/>
      <c r="C238" s="35"/>
      <c r="D238" s="199" t="s">
        <v>153</v>
      </c>
      <c r="E238" s="35"/>
      <c r="F238" s="200" t="s">
        <v>365</v>
      </c>
      <c r="G238" s="35"/>
      <c r="H238" s="35"/>
      <c r="I238" s="201"/>
      <c r="J238" s="35"/>
      <c r="K238" s="35"/>
      <c r="L238" s="38"/>
      <c r="M238" s="202"/>
      <c r="N238" s="203"/>
      <c r="O238" s="70"/>
      <c r="P238" s="70"/>
      <c r="Q238" s="70"/>
      <c r="R238" s="70"/>
      <c r="S238" s="70"/>
      <c r="T238" s="71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153</v>
      </c>
      <c r="AU238" s="16" t="s">
        <v>85</v>
      </c>
    </row>
    <row r="239" spans="1:65" s="2" customFormat="1" ht="24">
      <c r="A239" s="33"/>
      <c r="B239" s="34"/>
      <c r="C239" s="227" t="s">
        <v>367</v>
      </c>
      <c r="D239" s="227" t="s">
        <v>345</v>
      </c>
      <c r="E239" s="228" t="s">
        <v>368</v>
      </c>
      <c r="F239" s="229" t="s">
        <v>369</v>
      </c>
      <c r="G239" s="230" t="s">
        <v>259</v>
      </c>
      <c r="H239" s="231">
        <v>2.88</v>
      </c>
      <c r="I239" s="232"/>
      <c r="J239" s="233">
        <f>ROUND(I239*H239,2)</f>
        <v>0</v>
      </c>
      <c r="K239" s="229" t="s">
        <v>173</v>
      </c>
      <c r="L239" s="234"/>
      <c r="M239" s="235" t="s">
        <v>1</v>
      </c>
      <c r="N239" s="236" t="s">
        <v>42</v>
      </c>
      <c r="O239" s="70"/>
      <c r="P239" s="195">
        <f>O239*H239</f>
        <v>0</v>
      </c>
      <c r="Q239" s="195">
        <v>1</v>
      </c>
      <c r="R239" s="195">
        <f>Q239*H239</f>
        <v>2.88</v>
      </c>
      <c r="S239" s="195">
        <v>0</v>
      </c>
      <c r="T239" s="196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7" t="s">
        <v>361</v>
      </c>
      <c r="AT239" s="197" t="s">
        <v>345</v>
      </c>
      <c r="AU239" s="197" t="s">
        <v>85</v>
      </c>
      <c r="AY239" s="16" t="s">
        <v>143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6" t="s">
        <v>85</v>
      </c>
      <c r="BK239" s="198">
        <f>ROUND(I239*H239,2)</f>
        <v>0</v>
      </c>
      <c r="BL239" s="16" t="s">
        <v>361</v>
      </c>
      <c r="BM239" s="197" t="s">
        <v>370</v>
      </c>
    </row>
    <row r="240" spans="1:47" s="2" customFormat="1" ht="11.25">
      <c r="A240" s="33"/>
      <c r="B240" s="34"/>
      <c r="C240" s="35"/>
      <c r="D240" s="199" t="s">
        <v>153</v>
      </c>
      <c r="E240" s="35"/>
      <c r="F240" s="200" t="s">
        <v>369</v>
      </c>
      <c r="G240" s="35"/>
      <c r="H240" s="35"/>
      <c r="I240" s="201"/>
      <c r="J240" s="35"/>
      <c r="K240" s="35"/>
      <c r="L240" s="38"/>
      <c r="M240" s="202"/>
      <c r="N240" s="203"/>
      <c r="O240" s="70"/>
      <c r="P240" s="70"/>
      <c r="Q240" s="70"/>
      <c r="R240" s="70"/>
      <c r="S240" s="70"/>
      <c r="T240" s="71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153</v>
      </c>
      <c r="AU240" s="16" t="s">
        <v>85</v>
      </c>
    </row>
    <row r="241" spans="2:51" s="13" customFormat="1" ht="11.25">
      <c r="B241" s="204"/>
      <c r="C241" s="205"/>
      <c r="D241" s="199" t="s">
        <v>155</v>
      </c>
      <c r="E241" s="206" t="s">
        <v>99</v>
      </c>
      <c r="F241" s="207" t="s">
        <v>371</v>
      </c>
      <c r="G241" s="205"/>
      <c r="H241" s="208">
        <v>2.88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155</v>
      </c>
      <c r="AU241" s="214" t="s">
        <v>85</v>
      </c>
      <c r="AV241" s="13" t="s">
        <v>87</v>
      </c>
      <c r="AW241" s="13" t="s">
        <v>33</v>
      </c>
      <c r="AX241" s="13" t="s">
        <v>85</v>
      </c>
      <c r="AY241" s="214" t="s">
        <v>143</v>
      </c>
    </row>
    <row r="242" spans="1:65" s="2" customFormat="1" ht="16.5" customHeight="1">
      <c r="A242" s="33"/>
      <c r="B242" s="34"/>
      <c r="C242" s="227" t="s">
        <v>372</v>
      </c>
      <c r="D242" s="227" t="s">
        <v>345</v>
      </c>
      <c r="E242" s="228" t="s">
        <v>373</v>
      </c>
      <c r="F242" s="229" t="s">
        <v>374</v>
      </c>
      <c r="G242" s="230" t="s">
        <v>165</v>
      </c>
      <c r="H242" s="231">
        <v>12</v>
      </c>
      <c r="I242" s="232"/>
      <c r="J242" s="233">
        <f>ROUND(I242*H242,2)</f>
        <v>0</v>
      </c>
      <c r="K242" s="229" t="s">
        <v>173</v>
      </c>
      <c r="L242" s="234"/>
      <c r="M242" s="235" t="s">
        <v>1</v>
      </c>
      <c r="N242" s="236" t="s">
        <v>42</v>
      </c>
      <c r="O242" s="70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7" t="s">
        <v>361</v>
      </c>
      <c r="AT242" s="197" t="s">
        <v>345</v>
      </c>
      <c r="AU242" s="197" t="s">
        <v>85</v>
      </c>
      <c r="AY242" s="16" t="s">
        <v>143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6" t="s">
        <v>85</v>
      </c>
      <c r="BK242" s="198">
        <f>ROUND(I242*H242,2)</f>
        <v>0</v>
      </c>
      <c r="BL242" s="16" t="s">
        <v>361</v>
      </c>
      <c r="BM242" s="197" t="s">
        <v>375</v>
      </c>
    </row>
    <row r="243" spans="1:47" s="2" customFormat="1" ht="11.25">
      <c r="A243" s="33"/>
      <c r="B243" s="34"/>
      <c r="C243" s="35"/>
      <c r="D243" s="199" t="s">
        <v>153</v>
      </c>
      <c r="E243" s="35"/>
      <c r="F243" s="200" t="s">
        <v>374</v>
      </c>
      <c r="G243" s="35"/>
      <c r="H243" s="35"/>
      <c r="I243" s="201"/>
      <c r="J243" s="35"/>
      <c r="K243" s="35"/>
      <c r="L243" s="38"/>
      <c r="M243" s="202"/>
      <c r="N243" s="203"/>
      <c r="O243" s="70"/>
      <c r="P243" s="70"/>
      <c r="Q243" s="70"/>
      <c r="R243" s="70"/>
      <c r="S243" s="70"/>
      <c r="T243" s="71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6" t="s">
        <v>153</v>
      </c>
      <c r="AU243" s="16" t="s">
        <v>85</v>
      </c>
    </row>
    <row r="244" spans="2:51" s="13" customFormat="1" ht="11.25">
      <c r="B244" s="204"/>
      <c r="C244" s="205"/>
      <c r="D244" s="199" t="s">
        <v>155</v>
      </c>
      <c r="E244" s="206" t="s">
        <v>1</v>
      </c>
      <c r="F244" s="207" t="s">
        <v>94</v>
      </c>
      <c r="G244" s="205"/>
      <c r="H244" s="208">
        <v>12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155</v>
      </c>
      <c r="AU244" s="214" t="s">
        <v>85</v>
      </c>
      <c r="AV244" s="13" t="s">
        <v>87</v>
      </c>
      <c r="AW244" s="13" t="s">
        <v>33</v>
      </c>
      <c r="AX244" s="13" t="s">
        <v>85</v>
      </c>
      <c r="AY244" s="214" t="s">
        <v>143</v>
      </c>
    </row>
    <row r="245" spans="2:63" s="12" customFormat="1" ht="25.9" customHeight="1">
      <c r="B245" s="170"/>
      <c r="C245" s="171"/>
      <c r="D245" s="172" t="s">
        <v>76</v>
      </c>
      <c r="E245" s="173" t="s">
        <v>376</v>
      </c>
      <c r="F245" s="173" t="s">
        <v>377</v>
      </c>
      <c r="G245" s="171"/>
      <c r="H245" s="171"/>
      <c r="I245" s="174"/>
      <c r="J245" s="175">
        <f>BK245</f>
        <v>0</v>
      </c>
      <c r="K245" s="171"/>
      <c r="L245" s="176"/>
      <c r="M245" s="177"/>
      <c r="N245" s="178"/>
      <c r="O245" s="178"/>
      <c r="P245" s="179">
        <f>SUM(P246:P275)</f>
        <v>0</v>
      </c>
      <c r="Q245" s="178"/>
      <c r="R245" s="179">
        <f>SUM(R246:R275)</f>
        <v>0</v>
      </c>
      <c r="S245" s="178"/>
      <c r="T245" s="180">
        <f>SUM(T246:T275)</f>
        <v>0</v>
      </c>
      <c r="AR245" s="181" t="s">
        <v>151</v>
      </c>
      <c r="AT245" s="182" t="s">
        <v>76</v>
      </c>
      <c r="AU245" s="182" t="s">
        <v>77</v>
      </c>
      <c r="AY245" s="181" t="s">
        <v>143</v>
      </c>
      <c r="BK245" s="183">
        <f>SUM(BK246:BK275)</f>
        <v>0</v>
      </c>
    </row>
    <row r="246" spans="1:65" s="2" customFormat="1" ht="16.5" customHeight="1">
      <c r="A246" s="33"/>
      <c r="B246" s="34"/>
      <c r="C246" s="186" t="s">
        <v>112</v>
      </c>
      <c r="D246" s="186" t="s">
        <v>146</v>
      </c>
      <c r="E246" s="187" t="s">
        <v>378</v>
      </c>
      <c r="F246" s="188" t="s">
        <v>379</v>
      </c>
      <c r="G246" s="189" t="s">
        <v>159</v>
      </c>
      <c r="H246" s="190">
        <v>40</v>
      </c>
      <c r="I246" s="191"/>
      <c r="J246" s="192">
        <f>ROUND(I246*H246,2)</f>
        <v>0</v>
      </c>
      <c r="K246" s="188" t="s">
        <v>173</v>
      </c>
      <c r="L246" s="38"/>
      <c r="M246" s="193" t="s">
        <v>1</v>
      </c>
      <c r="N246" s="194" t="s">
        <v>42</v>
      </c>
      <c r="O246" s="70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7" t="s">
        <v>361</v>
      </c>
      <c r="AT246" s="197" t="s">
        <v>146</v>
      </c>
      <c r="AU246" s="197" t="s">
        <v>85</v>
      </c>
      <c r="AY246" s="16" t="s">
        <v>143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6" t="s">
        <v>85</v>
      </c>
      <c r="BK246" s="198">
        <f>ROUND(I246*H246,2)</f>
        <v>0</v>
      </c>
      <c r="BL246" s="16" t="s">
        <v>361</v>
      </c>
      <c r="BM246" s="197" t="s">
        <v>380</v>
      </c>
    </row>
    <row r="247" spans="1:47" s="2" customFormat="1" ht="19.5">
      <c r="A247" s="33"/>
      <c r="B247" s="34"/>
      <c r="C247" s="35"/>
      <c r="D247" s="199" t="s">
        <v>153</v>
      </c>
      <c r="E247" s="35"/>
      <c r="F247" s="200" t="s">
        <v>381</v>
      </c>
      <c r="G247" s="35"/>
      <c r="H247" s="35"/>
      <c r="I247" s="201"/>
      <c r="J247" s="35"/>
      <c r="K247" s="35"/>
      <c r="L247" s="38"/>
      <c r="M247" s="202"/>
      <c r="N247" s="203"/>
      <c r="O247" s="70"/>
      <c r="P247" s="70"/>
      <c r="Q247" s="70"/>
      <c r="R247" s="70"/>
      <c r="S247" s="70"/>
      <c r="T247" s="71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153</v>
      </c>
      <c r="AU247" s="16" t="s">
        <v>85</v>
      </c>
    </row>
    <row r="248" spans="1:65" s="2" customFormat="1" ht="21.75" customHeight="1">
      <c r="A248" s="33"/>
      <c r="B248" s="34"/>
      <c r="C248" s="186" t="s">
        <v>382</v>
      </c>
      <c r="D248" s="186" t="s">
        <v>146</v>
      </c>
      <c r="E248" s="187" t="s">
        <v>383</v>
      </c>
      <c r="F248" s="188" t="s">
        <v>384</v>
      </c>
      <c r="G248" s="189" t="s">
        <v>159</v>
      </c>
      <c r="H248" s="190">
        <v>160</v>
      </c>
      <c r="I248" s="191"/>
      <c r="J248" s="192">
        <f>ROUND(I248*H248,2)</f>
        <v>0</v>
      </c>
      <c r="K248" s="188" t="s">
        <v>173</v>
      </c>
      <c r="L248" s="38"/>
      <c r="M248" s="193" t="s">
        <v>1</v>
      </c>
      <c r="N248" s="194" t="s">
        <v>42</v>
      </c>
      <c r="O248" s="70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7" t="s">
        <v>361</v>
      </c>
      <c r="AT248" s="197" t="s">
        <v>146</v>
      </c>
      <c r="AU248" s="197" t="s">
        <v>85</v>
      </c>
      <c r="AY248" s="16" t="s">
        <v>143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6" t="s">
        <v>85</v>
      </c>
      <c r="BK248" s="198">
        <f>ROUND(I248*H248,2)</f>
        <v>0</v>
      </c>
      <c r="BL248" s="16" t="s">
        <v>361</v>
      </c>
      <c r="BM248" s="197" t="s">
        <v>385</v>
      </c>
    </row>
    <row r="249" spans="1:47" s="2" customFormat="1" ht="11.25">
      <c r="A249" s="33"/>
      <c r="B249" s="34"/>
      <c r="C249" s="35"/>
      <c r="D249" s="199" t="s">
        <v>153</v>
      </c>
      <c r="E249" s="35"/>
      <c r="F249" s="200" t="s">
        <v>384</v>
      </c>
      <c r="G249" s="35"/>
      <c r="H249" s="35"/>
      <c r="I249" s="201"/>
      <c r="J249" s="35"/>
      <c r="K249" s="35"/>
      <c r="L249" s="38"/>
      <c r="M249" s="202"/>
      <c r="N249" s="203"/>
      <c r="O249" s="70"/>
      <c r="P249" s="70"/>
      <c r="Q249" s="70"/>
      <c r="R249" s="70"/>
      <c r="S249" s="70"/>
      <c r="T249" s="71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153</v>
      </c>
      <c r="AU249" s="16" t="s">
        <v>85</v>
      </c>
    </row>
    <row r="250" spans="1:65" s="2" customFormat="1" ht="21.75" customHeight="1">
      <c r="A250" s="33"/>
      <c r="B250" s="34"/>
      <c r="C250" s="186" t="s">
        <v>386</v>
      </c>
      <c r="D250" s="186" t="s">
        <v>146</v>
      </c>
      <c r="E250" s="187" t="s">
        <v>387</v>
      </c>
      <c r="F250" s="188" t="s">
        <v>388</v>
      </c>
      <c r="G250" s="189" t="s">
        <v>159</v>
      </c>
      <c r="H250" s="190">
        <v>2</v>
      </c>
      <c r="I250" s="191"/>
      <c r="J250" s="192">
        <f>ROUND(I250*H250,2)</f>
        <v>0</v>
      </c>
      <c r="K250" s="188" t="s">
        <v>150</v>
      </c>
      <c r="L250" s="38"/>
      <c r="M250" s="193" t="s">
        <v>1</v>
      </c>
      <c r="N250" s="194" t="s">
        <v>42</v>
      </c>
      <c r="O250" s="70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7" t="s">
        <v>361</v>
      </c>
      <c r="AT250" s="197" t="s">
        <v>146</v>
      </c>
      <c r="AU250" s="197" t="s">
        <v>85</v>
      </c>
      <c r="AY250" s="16" t="s">
        <v>143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6" t="s">
        <v>85</v>
      </c>
      <c r="BK250" s="198">
        <f>ROUND(I250*H250,2)</f>
        <v>0</v>
      </c>
      <c r="BL250" s="16" t="s">
        <v>361</v>
      </c>
      <c r="BM250" s="197" t="s">
        <v>389</v>
      </c>
    </row>
    <row r="251" spans="1:47" s="2" customFormat="1" ht="39">
      <c r="A251" s="33"/>
      <c r="B251" s="34"/>
      <c r="C251" s="35"/>
      <c r="D251" s="199" t="s">
        <v>153</v>
      </c>
      <c r="E251" s="35"/>
      <c r="F251" s="200" t="s">
        <v>390</v>
      </c>
      <c r="G251" s="35"/>
      <c r="H251" s="35"/>
      <c r="I251" s="201"/>
      <c r="J251" s="35"/>
      <c r="K251" s="35"/>
      <c r="L251" s="38"/>
      <c r="M251" s="202"/>
      <c r="N251" s="203"/>
      <c r="O251" s="70"/>
      <c r="P251" s="70"/>
      <c r="Q251" s="70"/>
      <c r="R251" s="70"/>
      <c r="S251" s="70"/>
      <c r="T251" s="71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153</v>
      </c>
      <c r="AU251" s="16" t="s">
        <v>85</v>
      </c>
    </row>
    <row r="252" spans="1:65" s="2" customFormat="1" ht="55.5" customHeight="1">
      <c r="A252" s="33"/>
      <c r="B252" s="34"/>
      <c r="C252" s="186" t="s">
        <v>391</v>
      </c>
      <c r="D252" s="186" t="s">
        <v>146</v>
      </c>
      <c r="E252" s="187" t="s">
        <v>392</v>
      </c>
      <c r="F252" s="188" t="s">
        <v>393</v>
      </c>
      <c r="G252" s="189" t="s">
        <v>259</v>
      </c>
      <c r="H252" s="190">
        <v>5.76</v>
      </c>
      <c r="I252" s="191"/>
      <c r="J252" s="192">
        <f>ROUND(I252*H252,2)</f>
        <v>0</v>
      </c>
      <c r="K252" s="188" t="s">
        <v>173</v>
      </c>
      <c r="L252" s="38"/>
      <c r="M252" s="193" t="s">
        <v>1</v>
      </c>
      <c r="N252" s="194" t="s">
        <v>42</v>
      </c>
      <c r="O252" s="70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7" t="s">
        <v>361</v>
      </c>
      <c r="AT252" s="197" t="s">
        <v>146</v>
      </c>
      <c r="AU252" s="197" t="s">
        <v>85</v>
      </c>
      <c r="AY252" s="16" t="s">
        <v>143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6" t="s">
        <v>85</v>
      </c>
      <c r="BK252" s="198">
        <f>ROUND(I252*H252,2)</f>
        <v>0</v>
      </c>
      <c r="BL252" s="16" t="s">
        <v>361</v>
      </c>
      <c r="BM252" s="197" t="s">
        <v>394</v>
      </c>
    </row>
    <row r="253" spans="1:47" s="2" customFormat="1" ht="78">
      <c r="A253" s="33"/>
      <c r="B253" s="34"/>
      <c r="C253" s="35"/>
      <c r="D253" s="199" t="s">
        <v>153</v>
      </c>
      <c r="E253" s="35"/>
      <c r="F253" s="200" t="s">
        <v>395</v>
      </c>
      <c r="G253" s="35"/>
      <c r="H253" s="35"/>
      <c r="I253" s="201"/>
      <c r="J253" s="35"/>
      <c r="K253" s="35"/>
      <c r="L253" s="38"/>
      <c r="M253" s="202"/>
      <c r="N253" s="203"/>
      <c r="O253" s="70"/>
      <c r="P253" s="70"/>
      <c r="Q253" s="70"/>
      <c r="R253" s="70"/>
      <c r="S253" s="70"/>
      <c r="T253" s="71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153</v>
      </c>
      <c r="AU253" s="16" t="s">
        <v>85</v>
      </c>
    </row>
    <row r="254" spans="1:47" s="2" customFormat="1" ht="19.5">
      <c r="A254" s="33"/>
      <c r="B254" s="34"/>
      <c r="C254" s="35"/>
      <c r="D254" s="199" t="s">
        <v>168</v>
      </c>
      <c r="E254" s="35"/>
      <c r="F254" s="215" t="s">
        <v>396</v>
      </c>
      <c r="G254" s="35"/>
      <c r="H254" s="35"/>
      <c r="I254" s="201"/>
      <c r="J254" s="35"/>
      <c r="K254" s="35"/>
      <c r="L254" s="38"/>
      <c r="M254" s="202"/>
      <c r="N254" s="203"/>
      <c r="O254" s="70"/>
      <c r="P254" s="70"/>
      <c r="Q254" s="70"/>
      <c r="R254" s="70"/>
      <c r="S254" s="70"/>
      <c r="T254" s="71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168</v>
      </c>
      <c r="AU254" s="16" t="s">
        <v>85</v>
      </c>
    </row>
    <row r="255" spans="2:51" s="13" customFormat="1" ht="11.25">
      <c r="B255" s="204"/>
      <c r="C255" s="205"/>
      <c r="D255" s="199" t="s">
        <v>155</v>
      </c>
      <c r="E255" s="206" t="s">
        <v>1</v>
      </c>
      <c r="F255" s="207" t="s">
        <v>397</v>
      </c>
      <c r="G255" s="205"/>
      <c r="H255" s="208">
        <v>5.76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155</v>
      </c>
      <c r="AU255" s="214" t="s">
        <v>85</v>
      </c>
      <c r="AV255" s="13" t="s">
        <v>87</v>
      </c>
      <c r="AW255" s="13" t="s">
        <v>33</v>
      </c>
      <c r="AX255" s="13" t="s">
        <v>85</v>
      </c>
      <c r="AY255" s="214" t="s">
        <v>143</v>
      </c>
    </row>
    <row r="256" spans="1:65" s="2" customFormat="1" ht="60">
      <c r="A256" s="33"/>
      <c r="B256" s="34"/>
      <c r="C256" s="186" t="s">
        <v>398</v>
      </c>
      <c r="D256" s="186" t="s">
        <v>146</v>
      </c>
      <c r="E256" s="187" t="s">
        <v>399</v>
      </c>
      <c r="F256" s="188" t="s">
        <v>400</v>
      </c>
      <c r="G256" s="189" t="s">
        <v>259</v>
      </c>
      <c r="H256" s="190">
        <v>686.077</v>
      </c>
      <c r="I256" s="191"/>
      <c r="J256" s="192">
        <f>ROUND(I256*H256,2)</f>
        <v>0</v>
      </c>
      <c r="K256" s="188" t="s">
        <v>150</v>
      </c>
      <c r="L256" s="38"/>
      <c r="M256" s="193" t="s">
        <v>1</v>
      </c>
      <c r="N256" s="194" t="s">
        <v>42</v>
      </c>
      <c r="O256" s="70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7" t="s">
        <v>361</v>
      </c>
      <c r="AT256" s="197" t="s">
        <v>146</v>
      </c>
      <c r="AU256" s="197" t="s">
        <v>85</v>
      </c>
      <c r="AY256" s="16" t="s">
        <v>143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6" t="s">
        <v>85</v>
      </c>
      <c r="BK256" s="198">
        <f>ROUND(I256*H256,2)</f>
        <v>0</v>
      </c>
      <c r="BL256" s="16" t="s">
        <v>361</v>
      </c>
      <c r="BM256" s="197" t="s">
        <v>401</v>
      </c>
    </row>
    <row r="257" spans="1:47" s="2" customFormat="1" ht="136.5">
      <c r="A257" s="33"/>
      <c r="B257" s="34"/>
      <c r="C257" s="35"/>
      <c r="D257" s="199" t="s">
        <v>153</v>
      </c>
      <c r="E257" s="35"/>
      <c r="F257" s="200" t="s">
        <v>402</v>
      </c>
      <c r="G257" s="35"/>
      <c r="H257" s="35"/>
      <c r="I257" s="201"/>
      <c r="J257" s="35"/>
      <c r="K257" s="35"/>
      <c r="L257" s="38"/>
      <c r="M257" s="202"/>
      <c r="N257" s="203"/>
      <c r="O257" s="70"/>
      <c r="P257" s="70"/>
      <c r="Q257" s="70"/>
      <c r="R257" s="70"/>
      <c r="S257" s="70"/>
      <c r="T257" s="71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153</v>
      </c>
      <c r="AU257" s="16" t="s">
        <v>85</v>
      </c>
    </row>
    <row r="258" spans="1:47" s="2" customFormat="1" ht="19.5">
      <c r="A258" s="33"/>
      <c r="B258" s="34"/>
      <c r="C258" s="35"/>
      <c r="D258" s="199" t="s">
        <v>168</v>
      </c>
      <c r="E258" s="35"/>
      <c r="F258" s="215" t="s">
        <v>396</v>
      </c>
      <c r="G258" s="35"/>
      <c r="H258" s="35"/>
      <c r="I258" s="201"/>
      <c r="J258" s="35"/>
      <c r="K258" s="35"/>
      <c r="L258" s="38"/>
      <c r="M258" s="202"/>
      <c r="N258" s="203"/>
      <c r="O258" s="70"/>
      <c r="P258" s="70"/>
      <c r="Q258" s="70"/>
      <c r="R258" s="70"/>
      <c r="S258" s="70"/>
      <c r="T258" s="71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168</v>
      </c>
      <c r="AU258" s="16" t="s">
        <v>85</v>
      </c>
    </row>
    <row r="259" spans="2:51" s="13" customFormat="1" ht="11.25">
      <c r="B259" s="204"/>
      <c r="C259" s="205"/>
      <c r="D259" s="199" t="s">
        <v>155</v>
      </c>
      <c r="E259" s="206" t="s">
        <v>1</v>
      </c>
      <c r="F259" s="207" t="s">
        <v>403</v>
      </c>
      <c r="G259" s="205"/>
      <c r="H259" s="208">
        <v>122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155</v>
      </c>
      <c r="AU259" s="214" t="s">
        <v>85</v>
      </c>
      <c r="AV259" s="13" t="s">
        <v>87</v>
      </c>
      <c r="AW259" s="13" t="s">
        <v>33</v>
      </c>
      <c r="AX259" s="13" t="s">
        <v>77</v>
      </c>
      <c r="AY259" s="214" t="s">
        <v>143</v>
      </c>
    </row>
    <row r="260" spans="2:51" s="13" customFormat="1" ht="11.25">
      <c r="B260" s="204"/>
      <c r="C260" s="205"/>
      <c r="D260" s="199" t="s">
        <v>155</v>
      </c>
      <c r="E260" s="206" t="s">
        <v>1</v>
      </c>
      <c r="F260" s="207" t="s">
        <v>113</v>
      </c>
      <c r="G260" s="205"/>
      <c r="H260" s="208">
        <v>564.077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155</v>
      </c>
      <c r="AU260" s="214" t="s">
        <v>85</v>
      </c>
      <c r="AV260" s="13" t="s">
        <v>87</v>
      </c>
      <c r="AW260" s="13" t="s">
        <v>33</v>
      </c>
      <c r="AX260" s="13" t="s">
        <v>77</v>
      </c>
      <c r="AY260" s="214" t="s">
        <v>143</v>
      </c>
    </row>
    <row r="261" spans="2:51" s="14" customFormat="1" ht="11.25">
      <c r="B261" s="216"/>
      <c r="C261" s="217"/>
      <c r="D261" s="199" t="s">
        <v>155</v>
      </c>
      <c r="E261" s="218" t="s">
        <v>1</v>
      </c>
      <c r="F261" s="219" t="s">
        <v>178</v>
      </c>
      <c r="G261" s="217"/>
      <c r="H261" s="220">
        <v>686.077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155</v>
      </c>
      <c r="AU261" s="226" t="s">
        <v>85</v>
      </c>
      <c r="AV261" s="14" t="s">
        <v>151</v>
      </c>
      <c r="AW261" s="14" t="s">
        <v>33</v>
      </c>
      <c r="AX261" s="14" t="s">
        <v>85</v>
      </c>
      <c r="AY261" s="226" t="s">
        <v>143</v>
      </c>
    </row>
    <row r="262" spans="1:65" s="2" customFormat="1" ht="72">
      <c r="A262" s="33"/>
      <c r="B262" s="34"/>
      <c r="C262" s="186" t="s">
        <v>404</v>
      </c>
      <c r="D262" s="186" t="s">
        <v>146</v>
      </c>
      <c r="E262" s="187" t="s">
        <v>405</v>
      </c>
      <c r="F262" s="188" t="s">
        <v>406</v>
      </c>
      <c r="G262" s="189" t="s">
        <v>259</v>
      </c>
      <c r="H262" s="190">
        <v>175.149</v>
      </c>
      <c r="I262" s="191"/>
      <c r="J262" s="192">
        <f>ROUND(I262*H262,2)</f>
        <v>0</v>
      </c>
      <c r="K262" s="188" t="s">
        <v>150</v>
      </c>
      <c r="L262" s="38"/>
      <c r="M262" s="193" t="s">
        <v>1</v>
      </c>
      <c r="N262" s="194" t="s">
        <v>42</v>
      </c>
      <c r="O262" s="70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7" t="s">
        <v>361</v>
      </c>
      <c r="AT262" s="197" t="s">
        <v>146</v>
      </c>
      <c r="AU262" s="197" t="s">
        <v>85</v>
      </c>
      <c r="AY262" s="16" t="s">
        <v>143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6" t="s">
        <v>85</v>
      </c>
      <c r="BK262" s="198">
        <f>ROUND(I262*H262,2)</f>
        <v>0</v>
      </c>
      <c r="BL262" s="16" t="s">
        <v>361</v>
      </c>
      <c r="BM262" s="197" t="s">
        <v>407</v>
      </c>
    </row>
    <row r="263" spans="1:47" s="2" customFormat="1" ht="136.5">
      <c r="A263" s="33"/>
      <c r="B263" s="34"/>
      <c r="C263" s="35"/>
      <c r="D263" s="199" t="s">
        <v>153</v>
      </c>
      <c r="E263" s="35"/>
      <c r="F263" s="200" t="s">
        <v>408</v>
      </c>
      <c r="G263" s="35"/>
      <c r="H263" s="35"/>
      <c r="I263" s="201"/>
      <c r="J263" s="35"/>
      <c r="K263" s="35"/>
      <c r="L263" s="38"/>
      <c r="M263" s="202"/>
      <c r="N263" s="203"/>
      <c r="O263" s="70"/>
      <c r="P263" s="70"/>
      <c r="Q263" s="70"/>
      <c r="R263" s="70"/>
      <c r="S263" s="70"/>
      <c r="T263" s="71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153</v>
      </c>
      <c r="AU263" s="16" t="s">
        <v>85</v>
      </c>
    </row>
    <row r="264" spans="1:47" s="2" customFormat="1" ht="19.5">
      <c r="A264" s="33"/>
      <c r="B264" s="34"/>
      <c r="C264" s="35"/>
      <c r="D264" s="199" t="s">
        <v>168</v>
      </c>
      <c r="E264" s="35"/>
      <c r="F264" s="215" t="s">
        <v>396</v>
      </c>
      <c r="G264" s="35"/>
      <c r="H264" s="35"/>
      <c r="I264" s="201"/>
      <c r="J264" s="35"/>
      <c r="K264" s="35"/>
      <c r="L264" s="38"/>
      <c r="M264" s="202"/>
      <c r="N264" s="203"/>
      <c r="O264" s="70"/>
      <c r="P264" s="70"/>
      <c r="Q264" s="70"/>
      <c r="R264" s="70"/>
      <c r="S264" s="70"/>
      <c r="T264" s="71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168</v>
      </c>
      <c r="AU264" s="16" t="s">
        <v>85</v>
      </c>
    </row>
    <row r="265" spans="2:51" s="13" customFormat="1" ht="11.25">
      <c r="B265" s="204"/>
      <c r="C265" s="205"/>
      <c r="D265" s="199" t="s">
        <v>155</v>
      </c>
      <c r="E265" s="206" t="s">
        <v>1</v>
      </c>
      <c r="F265" s="207" t="s">
        <v>409</v>
      </c>
      <c r="G265" s="205"/>
      <c r="H265" s="208">
        <v>175.149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155</v>
      </c>
      <c r="AU265" s="214" t="s">
        <v>85</v>
      </c>
      <c r="AV265" s="13" t="s">
        <v>87</v>
      </c>
      <c r="AW265" s="13" t="s">
        <v>33</v>
      </c>
      <c r="AX265" s="13" t="s">
        <v>85</v>
      </c>
      <c r="AY265" s="214" t="s">
        <v>143</v>
      </c>
    </row>
    <row r="266" spans="1:65" s="2" customFormat="1" ht="24">
      <c r="A266" s="33"/>
      <c r="B266" s="34"/>
      <c r="C266" s="186" t="s">
        <v>410</v>
      </c>
      <c r="D266" s="186" t="s">
        <v>146</v>
      </c>
      <c r="E266" s="187" t="s">
        <v>411</v>
      </c>
      <c r="F266" s="188" t="s">
        <v>412</v>
      </c>
      <c r="G266" s="189" t="s">
        <v>159</v>
      </c>
      <c r="H266" s="190">
        <v>1</v>
      </c>
      <c r="I266" s="191"/>
      <c r="J266" s="192">
        <f>ROUND(I266*H266,2)</f>
        <v>0</v>
      </c>
      <c r="K266" s="188" t="s">
        <v>150</v>
      </c>
      <c r="L266" s="38"/>
      <c r="M266" s="193" t="s">
        <v>1</v>
      </c>
      <c r="N266" s="194" t="s">
        <v>42</v>
      </c>
      <c r="O266" s="70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7" t="s">
        <v>361</v>
      </c>
      <c r="AT266" s="197" t="s">
        <v>146</v>
      </c>
      <c r="AU266" s="197" t="s">
        <v>85</v>
      </c>
      <c r="AY266" s="16" t="s">
        <v>143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6" t="s">
        <v>85</v>
      </c>
      <c r="BK266" s="198">
        <f>ROUND(I266*H266,2)</f>
        <v>0</v>
      </c>
      <c r="BL266" s="16" t="s">
        <v>361</v>
      </c>
      <c r="BM266" s="197" t="s">
        <v>413</v>
      </c>
    </row>
    <row r="267" spans="1:47" s="2" customFormat="1" ht="58.5">
      <c r="A267" s="33"/>
      <c r="B267" s="34"/>
      <c r="C267" s="35"/>
      <c r="D267" s="199" t="s">
        <v>153</v>
      </c>
      <c r="E267" s="35"/>
      <c r="F267" s="200" t="s">
        <v>414</v>
      </c>
      <c r="G267" s="35"/>
      <c r="H267" s="35"/>
      <c r="I267" s="201"/>
      <c r="J267" s="35"/>
      <c r="K267" s="35"/>
      <c r="L267" s="38"/>
      <c r="M267" s="202"/>
      <c r="N267" s="203"/>
      <c r="O267" s="70"/>
      <c r="P267" s="70"/>
      <c r="Q267" s="70"/>
      <c r="R267" s="70"/>
      <c r="S267" s="70"/>
      <c r="T267" s="71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153</v>
      </c>
      <c r="AU267" s="16" t="s">
        <v>85</v>
      </c>
    </row>
    <row r="268" spans="1:65" s="2" customFormat="1" ht="33" customHeight="1">
      <c r="A268" s="33"/>
      <c r="B268" s="34"/>
      <c r="C268" s="186" t="s">
        <v>415</v>
      </c>
      <c r="D268" s="186" t="s">
        <v>146</v>
      </c>
      <c r="E268" s="187" t="s">
        <v>416</v>
      </c>
      <c r="F268" s="188" t="s">
        <v>417</v>
      </c>
      <c r="G268" s="189" t="s">
        <v>159</v>
      </c>
      <c r="H268" s="190">
        <v>4</v>
      </c>
      <c r="I268" s="191"/>
      <c r="J268" s="192">
        <f>ROUND(I268*H268,2)</f>
        <v>0</v>
      </c>
      <c r="K268" s="188" t="s">
        <v>150</v>
      </c>
      <c r="L268" s="38"/>
      <c r="M268" s="193" t="s">
        <v>1</v>
      </c>
      <c r="N268" s="194" t="s">
        <v>42</v>
      </c>
      <c r="O268" s="70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7" t="s">
        <v>361</v>
      </c>
      <c r="AT268" s="197" t="s">
        <v>146</v>
      </c>
      <c r="AU268" s="197" t="s">
        <v>85</v>
      </c>
      <c r="AY268" s="16" t="s">
        <v>143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6" t="s">
        <v>85</v>
      </c>
      <c r="BK268" s="198">
        <f>ROUND(I268*H268,2)</f>
        <v>0</v>
      </c>
      <c r="BL268" s="16" t="s">
        <v>361</v>
      </c>
      <c r="BM268" s="197" t="s">
        <v>418</v>
      </c>
    </row>
    <row r="269" spans="1:47" s="2" customFormat="1" ht="58.5">
      <c r="A269" s="33"/>
      <c r="B269" s="34"/>
      <c r="C269" s="35"/>
      <c r="D269" s="199" t="s">
        <v>153</v>
      </c>
      <c r="E269" s="35"/>
      <c r="F269" s="200" t="s">
        <v>419</v>
      </c>
      <c r="G269" s="35"/>
      <c r="H269" s="35"/>
      <c r="I269" s="201"/>
      <c r="J269" s="35"/>
      <c r="K269" s="35"/>
      <c r="L269" s="38"/>
      <c r="M269" s="202"/>
      <c r="N269" s="203"/>
      <c r="O269" s="70"/>
      <c r="P269" s="70"/>
      <c r="Q269" s="70"/>
      <c r="R269" s="70"/>
      <c r="S269" s="70"/>
      <c r="T269" s="71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153</v>
      </c>
      <c r="AU269" s="16" t="s">
        <v>85</v>
      </c>
    </row>
    <row r="270" spans="2:51" s="13" customFormat="1" ht="11.25">
      <c r="B270" s="204"/>
      <c r="C270" s="205"/>
      <c r="D270" s="199" t="s">
        <v>155</v>
      </c>
      <c r="E270" s="206" t="s">
        <v>1</v>
      </c>
      <c r="F270" s="207" t="s">
        <v>420</v>
      </c>
      <c r="G270" s="205"/>
      <c r="H270" s="208">
        <v>4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155</v>
      </c>
      <c r="AU270" s="214" t="s">
        <v>85</v>
      </c>
      <c r="AV270" s="13" t="s">
        <v>87</v>
      </c>
      <c r="AW270" s="13" t="s">
        <v>33</v>
      </c>
      <c r="AX270" s="13" t="s">
        <v>85</v>
      </c>
      <c r="AY270" s="214" t="s">
        <v>143</v>
      </c>
    </row>
    <row r="271" spans="1:65" s="2" customFormat="1" ht="21.75" customHeight="1">
      <c r="A271" s="33"/>
      <c r="B271" s="34"/>
      <c r="C271" s="186" t="s">
        <v>421</v>
      </c>
      <c r="D271" s="186" t="s">
        <v>146</v>
      </c>
      <c r="E271" s="187" t="s">
        <v>422</v>
      </c>
      <c r="F271" s="188" t="s">
        <v>423</v>
      </c>
      <c r="G271" s="189" t="s">
        <v>259</v>
      </c>
      <c r="H271" s="190">
        <v>2.88</v>
      </c>
      <c r="I271" s="191"/>
      <c r="J271" s="192">
        <f>ROUND(I271*H271,2)</f>
        <v>0</v>
      </c>
      <c r="K271" s="188" t="s">
        <v>173</v>
      </c>
      <c r="L271" s="38"/>
      <c r="M271" s="193" t="s">
        <v>1</v>
      </c>
      <c r="N271" s="194" t="s">
        <v>42</v>
      </c>
      <c r="O271" s="70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7" t="s">
        <v>361</v>
      </c>
      <c r="AT271" s="197" t="s">
        <v>146</v>
      </c>
      <c r="AU271" s="197" t="s">
        <v>85</v>
      </c>
      <c r="AY271" s="16" t="s">
        <v>143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6" t="s">
        <v>85</v>
      </c>
      <c r="BK271" s="198">
        <f>ROUND(I271*H271,2)</f>
        <v>0</v>
      </c>
      <c r="BL271" s="16" t="s">
        <v>361</v>
      </c>
      <c r="BM271" s="197" t="s">
        <v>424</v>
      </c>
    </row>
    <row r="272" spans="1:47" s="2" customFormat="1" ht="58.5">
      <c r="A272" s="33"/>
      <c r="B272" s="34"/>
      <c r="C272" s="35"/>
      <c r="D272" s="199" t="s">
        <v>153</v>
      </c>
      <c r="E272" s="35"/>
      <c r="F272" s="200" t="s">
        <v>425</v>
      </c>
      <c r="G272" s="35"/>
      <c r="H272" s="35"/>
      <c r="I272" s="201"/>
      <c r="J272" s="35"/>
      <c r="K272" s="35"/>
      <c r="L272" s="38"/>
      <c r="M272" s="202"/>
      <c r="N272" s="203"/>
      <c r="O272" s="70"/>
      <c r="P272" s="70"/>
      <c r="Q272" s="70"/>
      <c r="R272" s="70"/>
      <c r="S272" s="70"/>
      <c r="T272" s="71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6" t="s">
        <v>153</v>
      </c>
      <c r="AU272" s="16" t="s">
        <v>85</v>
      </c>
    </row>
    <row r="273" spans="2:51" s="13" customFormat="1" ht="11.25">
      <c r="B273" s="204"/>
      <c r="C273" s="205"/>
      <c r="D273" s="199" t="s">
        <v>155</v>
      </c>
      <c r="E273" s="206" t="s">
        <v>96</v>
      </c>
      <c r="F273" s="207" t="s">
        <v>371</v>
      </c>
      <c r="G273" s="205"/>
      <c r="H273" s="208">
        <v>2.88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155</v>
      </c>
      <c r="AU273" s="214" t="s">
        <v>85</v>
      </c>
      <c r="AV273" s="13" t="s">
        <v>87</v>
      </c>
      <c r="AW273" s="13" t="s">
        <v>33</v>
      </c>
      <c r="AX273" s="13" t="s">
        <v>85</v>
      </c>
      <c r="AY273" s="214" t="s">
        <v>143</v>
      </c>
    </row>
    <row r="274" spans="1:65" s="2" customFormat="1" ht="24">
      <c r="A274" s="33"/>
      <c r="B274" s="34"/>
      <c r="C274" s="186" t="s">
        <v>426</v>
      </c>
      <c r="D274" s="186" t="s">
        <v>146</v>
      </c>
      <c r="E274" s="187" t="s">
        <v>427</v>
      </c>
      <c r="F274" s="188" t="s">
        <v>428</v>
      </c>
      <c r="G274" s="189" t="s">
        <v>259</v>
      </c>
      <c r="H274" s="190">
        <v>122</v>
      </c>
      <c r="I274" s="191"/>
      <c r="J274" s="192">
        <f>ROUND(I274*H274,2)</f>
        <v>0</v>
      </c>
      <c r="K274" s="188" t="s">
        <v>173</v>
      </c>
      <c r="L274" s="38"/>
      <c r="M274" s="193" t="s">
        <v>1</v>
      </c>
      <c r="N274" s="194" t="s">
        <v>42</v>
      </c>
      <c r="O274" s="70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7" t="s">
        <v>151</v>
      </c>
      <c r="AT274" s="197" t="s">
        <v>146</v>
      </c>
      <c r="AU274" s="197" t="s">
        <v>85</v>
      </c>
      <c r="AY274" s="16" t="s">
        <v>143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6" t="s">
        <v>85</v>
      </c>
      <c r="BK274" s="198">
        <f>ROUND(I274*H274,2)</f>
        <v>0</v>
      </c>
      <c r="BL274" s="16" t="s">
        <v>151</v>
      </c>
      <c r="BM274" s="197" t="s">
        <v>429</v>
      </c>
    </row>
    <row r="275" spans="1:47" s="2" customFormat="1" ht="58.5">
      <c r="A275" s="33"/>
      <c r="B275" s="34"/>
      <c r="C275" s="35"/>
      <c r="D275" s="199" t="s">
        <v>153</v>
      </c>
      <c r="E275" s="35"/>
      <c r="F275" s="200" t="s">
        <v>430</v>
      </c>
      <c r="G275" s="35"/>
      <c r="H275" s="35"/>
      <c r="I275" s="201"/>
      <c r="J275" s="35"/>
      <c r="K275" s="35"/>
      <c r="L275" s="38"/>
      <c r="M275" s="237"/>
      <c r="N275" s="238"/>
      <c r="O275" s="239"/>
      <c r="P275" s="239"/>
      <c r="Q275" s="239"/>
      <c r="R275" s="239"/>
      <c r="S275" s="239"/>
      <c r="T275" s="24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153</v>
      </c>
      <c r="AU275" s="16" t="s">
        <v>85</v>
      </c>
    </row>
    <row r="276" spans="1:31" s="2" customFormat="1" ht="6.95" customHeight="1">
      <c r="A276" s="33"/>
      <c r="B276" s="53"/>
      <c r="C276" s="54"/>
      <c r="D276" s="54"/>
      <c r="E276" s="54"/>
      <c r="F276" s="54"/>
      <c r="G276" s="54"/>
      <c r="H276" s="54"/>
      <c r="I276" s="54"/>
      <c r="J276" s="54"/>
      <c r="K276" s="54"/>
      <c r="L276" s="38"/>
      <c r="M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</row>
  </sheetData>
  <sheetProtection algorithmName="SHA-512" hashValue="CiI1cLfjLTK+4nY5G8CqVcJbefO4idc2XekkYzzSwf2CuDJz2Bw6veso7qZtlL26OSs5F5AhDzIG3t3Q8Azmlg==" saltValue="AUbQ9BB/wiX0cdolrKj/VaXsSvXNT06agNjfWaasBgzKRftyzRb1B+SBRK4FM5b/v7+z2UNsjscMUd8LJxyHQA==" spinCount="100000" sheet="1" objects="1" scenarios="1" formatColumns="0" formatRows="0" autoFilter="0"/>
  <autoFilter ref="C120:K27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 topLeftCell="A15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6" t="s">
        <v>90</v>
      </c>
      <c r="AZ2" s="107" t="s">
        <v>100</v>
      </c>
      <c r="BA2" s="107" t="s">
        <v>1</v>
      </c>
      <c r="BB2" s="107" t="s">
        <v>1</v>
      </c>
      <c r="BC2" s="107" t="s">
        <v>431</v>
      </c>
      <c r="BD2" s="107" t="s">
        <v>87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87</v>
      </c>
      <c r="AZ3" s="107" t="s">
        <v>102</v>
      </c>
      <c r="BA3" s="107" t="s">
        <v>1</v>
      </c>
      <c r="BB3" s="107" t="s">
        <v>1</v>
      </c>
      <c r="BC3" s="107" t="s">
        <v>432</v>
      </c>
      <c r="BD3" s="107" t="s">
        <v>87</v>
      </c>
    </row>
    <row r="4" spans="2:56" s="1" customFormat="1" ht="24.95" customHeight="1">
      <c r="B4" s="19"/>
      <c r="D4" s="110" t="s">
        <v>98</v>
      </c>
      <c r="L4" s="19"/>
      <c r="M4" s="111" t="s">
        <v>10</v>
      </c>
      <c r="AT4" s="16" t="s">
        <v>4</v>
      </c>
      <c r="AZ4" s="107" t="s">
        <v>433</v>
      </c>
      <c r="BA4" s="107" t="s">
        <v>1</v>
      </c>
      <c r="BB4" s="107" t="s">
        <v>1</v>
      </c>
      <c r="BC4" s="107" t="s">
        <v>434</v>
      </c>
      <c r="BD4" s="107" t="s">
        <v>87</v>
      </c>
    </row>
    <row r="5" spans="2:56" s="1" customFormat="1" ht="6.95" customHeight="1">
      <c r="B5" s="19"/>
      <c r="L5" s="19"/>
      <c r="AZ5" s="107" t="s">
        <v>113</v>
      </c>
      <c r="BA5" s="107" t="s">
        <v>1</v>
      </c>
      <c r="BB5" s="107" t="s">
        <v>1</v>
      </c>
      <c r="BC5" s="107" t="s">
        <v>435</v>
      </c>
      <c r="BD5" s="107" t="s">
        <v>87</v>
      </c>
    </row>
    <row r="6" spans="2:12" s="1" customFormat="1" ht="12" customHeight="1">
      <c r="B6" s="19"/>
      <c r="D6" s="112" t="s">
        <v>16</v>
      </c>
      <c r="L6" s="19"/>
    </row>
    <row r="7" spans="2:12" s="1" customFormat="1" ht="16.5" customHeight="1">
      <c r="B7" s="19"/>
      <c r="E7" s="299" t="str">
        <f>'Rekapitulace stavby'!K6</f>
        <v>Oprava trati v úseku Kojetín - Valašské Meziříčí</v>
      </c>
      <c r="F7" s="300"/>
      <c r="G7" s="300"/>
      <c r="H7" s="300"/>
      <c r="L7" s="19"/>
    </row>
    <row r="8" spans="1:31" s="2" customFormat="1" ht="12" customHeight="1">
      <c r="A8" s="33"/>
      <c r="B8" s="38"/>
      <c r="C8" s="33"/>
      <c r="D8" s="112" t="s">
        <v>105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01" t="s">
        <v>436</v>
      </c>
      <c r="F9" s="302"/>
      <c r="G9" s="302"/>
      <c r="H9" s="302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20</v>
      </c>
      <c r="E12" s="33"/>
      <c r="F12" s="113" t="s">
        <v>437</v>
      </c>
      <c r="G12" s="33"/>
      <c r="H12" s="33"/>
      <c r="I12" s="112" t="s">
        <v>22</v>
      </c>
      <c r="J12" s="114" t="str">
        <f>'Rekapitulace stavby'!AN8</f>
        <v>1. 3. 2021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24</v>
      </c>
      <c r="E14" s="33"/>
      <c r="F14" s="33"/>
      <c r="G14" s="33"/>
      <c r="H14" s="33"/>
      <c r="I14" s="112" t="s">
        <v>25</v>
      </c>
      <c r="J14" s="113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27</v>
      </c>
      <c r="F15" s="33"/>
      <c r="G15" s="33"/>
      <c r="H15" s="33"/>
      <c r="I15" s="112" t="s">
        <v>28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29</v>
      </c>
      <c r="E17" s="33"/>
      <c r="F17" s="33"/>
      <c r="G17" s="33"/>
      <c r="H17" s="33"/>
      <c r="I17" s="112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3" t="str">
        <f>'Rekapitulace stavby'!E14</f>
        <v>Vyplň údaj</v>
      </c>
      <c r="F18" s="304"/>
      <c r="G18" s="304"/>
      <c r="H18" s="304"/>
      <c r="I18" s="112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31</v>
      </c>
      <c r="E20" s="33"/>
      <c r="F20" s="33"/>
      <c r="G20" s="33"/>
      <c r="H20" s="33"/>
      <c r="I20" s="112" t="s">
        <v>25</v>
      </c>
      <c r="J20" s="113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tr">
        <f>IF('Rekapitulace stavby'!E17="","",'Rekapitulace stavby'!E17)</f>
        <v xml:space="preserve"> </v>
      </c>
      <c r="F21" s="33"/>
      <c r="G21" s="33"/>
      <c r="H21" s="33"/>
      <c r="I21" s="112" t="s">
        <v>28</v>
      </c>
      <c r="J21" s="113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34</v>
      </c>
      <c r="E23" s="33"/>
      <c r="F23" s="33"/>
      <c r="G23" s="33"/>
      <c r="H23" s="33"/>
      <c r="I23" s="112" t="s">
        <v>25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35</v>
      </c>
      <c r="F24" s="33"/>
      <c r="G24" s="33"/>
      <c r="H24" s="33"/>
      <c r="I24" s="112" t="s">
        <v>28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37</v>
      </c>
      <c r="E30" s="33"/>
      <c r="F30" s="33"/>
      <c r="G30" s="33"/>
      <c r="H30" s="33"/>
      <c r="I30" s="33"/>
      <c r="J30" s="120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39</v>
      </c>
      <c r="G32" s="33"/>
      <c r="H32" s="33"/>
      <c r="I32" s="121" t="s">
        <v>38</v>
      </c>
      <c r="J32" s="121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41</v>
      </c>
      <c r="E33" s="112" t="s">
        <v>42</v>
      </c>
      <c r="F33" s="123">
        <f>ROUND((SUM(BE120:BE186)),2)</f>
        <v>0</v>
      </c>
      <c r="G33" s="33"/>
      <c r="H33" s="33"/>
      <c r="I33" s="124">
        <v>0.21</v>
      </c>
      <c r="J33" s="123">
        <f>ROUND(((SUM(BE120:BE186))*I33),2)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43</v>
      </c>
      <c r="F34" s="123">
        <f>ROUND((SUM(BF120:BF186)),2)</f>
        <v>0</v>
      </c>
      <c r="G34" s="33"/>
      <c r="H34" s="33"/>
      <c r="I34" s="124">
        <v>0.15</v>
      </c>
      <c r="J34" s="123">
        <f>ROUND(((SUM(BF120:BF186))*I34),2)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44</v>
      </c>
      <c r="F35" s="123">
        <f>ROUND((SUM(BG120:BG186)),2)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45</v>
      </c>
      <c r="F36" s="123">
        <f>ROUND((SUM(BH120:BH186)),2)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46</v>
      </c>
      <c r="F37" s="123">
        <f>ROUND((SUM(BI120:BI186)),2)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">
      <c r="A61" s="33"/>
      <c r="B61" s="38"/>
      <c r="C61" s="33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">
      <c r="A65" s="33"/>
      <c r="B65" s="38"/>
      <c r="C65" s="33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">
      <c r="A76" s="33"/>
      <c r="B76" s="38"/>
      <c r="C76" s="33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6" t="str">
        <f>E7</f>
        <v>Oprava trati v úseku Kojetín - Valašské Meziříčí</v>
      </c>
      <c r="F85" s="307"/>
      <c r="G85" s="307"/>
      <c r="H85" s="30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7" t="str">
        <f>E9</f>
        <v>SO02 - Oprava přejezdu P7248 (km 13,945)</v>
      </c>
      <c r="F87" s="308"/>
      <c r="G87" s="308"/>
      <c r="H87" s="30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Hulín</v>
      </c>
      <c r="G89" s="35"/>
      <c r="H89" s="35"/>
      <c r="I89" s="28" t="s">
        <v>22</v>
      </c>
      <c r="J89" s="65" t="str">
        <f>IF(J12="","",J12)</f>
        <v>1. 3. 2021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>Jiří Vendel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119</v>
      </c>
      <c r="D94" s="144"/>
      <c r="E94" s="144"/>
      <c r="F94" s="144"/>
      <c r="G94" s="144"/>
      <c r="H94" s="144"/>
      <c r="I94" s="144"/>
      <c r="J94" s="145" t="s">
        <v>120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121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122</v>
      </c>
    </row>
    <row r="97" spans="2:12" s="9" customFormat="1" ht="24.95" customHeight="1">
      <c r="B97" s="147"/>
      <c r="C97" s="148"/>
      <c r="D97" s="149" t="s">
        <v>123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124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9" customFormat="1" ht="24.95" customHeight="1">
      <c r="B99" s="147"/>
      <c r="C99" s="148"/>
      <c r="D99" s="149" t="s">
        <v>126</v>
      </c>
      <c r="E99" s="150"/>
      <c r="F99" s="150"/>
      <c r="G99" s="150"/>
      <c r="H99" s="150"/>
      <c r="I99" s="150"/>
      <c r="J99" s="151">
        <f>J158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127</v>
      </c>
      <c r="E100" s="150"/>
      <c r="F100" s="150"/>
      <c r="G100" s="150"/>
      <c r="H100" s="150"/>
      <c r="I100" s="150"/>
      <c r="J100" s="151">
        <f>J171</f>
        <v>0</v>
      </c>
      <c r="K100" s="148"/>
      <c r="L100" s="15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128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06" t="str">
        <f>E7</f>
        <v>Oprava trati v úseku Kojetín - Valašské Meziříčí</v>
      </c>
      <c r="F110" s="307"/>
      <c r="G110" s="307"/>
      <c r="H110" s="307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105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77" t="str">
        <f>E9</f>
        <v>SO02 - Oprava přejezdu P7248 (km 13,945)</v>
      </c>
      <c r="F112" s="308"/>
      <c r="G112" s="308"/>
      <c r="H112" s="308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>Hulín</v>
      </c>
      <c r="G114" s="35"/>
      <c r="H114" s="35"/>
      <c r="I114" s="28" t="s">
        <v>22</v>
      </c>
      <c r="J114" s="65" t="str">
        <f>IF(J12="","",J12)</f>
        <v>1. 3. 2021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>Správa železnic, státní organizace</v>
      </c>
      <c r="G116" s="35"/>
      <c r="H116" s="35"/>
      <c r="I116" s="28" t="s">
        <v>31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28" t="s">
        <v>34</v>
      </c>
      <c r="J117" s="31" t="str">
        <f>E24</f>
        <v>Jiří Vendel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9"/>
      <c r="B119" s="160"/>
      <c r="C119" s="161" t="s">
        <v>129</v>
      </c>
      <c r="D119" s="162" t="s">
        <v>62</v>
      </c>
      <c r="E119" s="162" t="s">
        <v>58</v>
      </c>
      <c r="F119" s="162" t="s">
        <v>59</v>
      </c>
      <c r="G119" s="162" t="s">
        <v>130</v>
      </c>
      <c r="H119" s="162" t="s">
        <v>131</v>
      </c>
      <c r="I119" s="162" t="s">
        <v>132</v>
      </c>
      <c r="J119" s="162" t="s">
        <v>120</v>
      </c>
      <c r="K119" s="163" t="s">
        <v>133</v>
      </c>
      <c r="L119" s="164"/>
      <c r="M119" s="74" t="s">
        <v>1</v>
      </c>
      <c r="N119" s="75" t="s">
        <v>41</v>
      </c>
      <c r="O119" s="75" t="s">
        <v>134</v>
      </c>
      <c r="P119" s="75" t="s">
        <v>135</v>
      </c>
      <c r="Q119" s="75" t="s">
        <v>136</v>
      </c>
      <c r="R119" s="75" t="s">
        <v>137</v>
      </c>
      <c r="S119" s="75" t="s">
        <v>138</v>
      </c>
      <c r="T119" s="76" t="s">
        <v>139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3"/>
      <c r="B120" s="34"/>
      <c r="C120" s="81" t="s">
        <v>140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P121+P158+P171</f>
        <v>0</v>
      </c>
      <c r="Q120" s="78"/>
      <c r="R120" s="167">
        <f>R121+R158+R171</f>
        <v>204.01716</v>
      </c>
      <c r="S120" s="78"/>
      <c r="T120" s="168">
        <f>T121+T158+T171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76</v>
      </c>
      <c r="AU120" s="16" t="s">
        <v>122</v>
      </c>
      <c r="BK120" s="169">
        <f>BK121+BK158+BK171</f>
        <v>0</v>
      </c>
    </row>
    <row r="121" spans="2:63" s="12" customFormat="1" ht="25.9" customHeight="1">
      <c r="B121" s="170"/>
      <c r="C121" s="171"/>
      <c r="D121" s="172" t="s">
        <v>76</v>
      </c>
      <c r="E121" s="173" t="s">
        <v>141</v>
      </c>
      <c r="F121" s="173" t="s">
        <v>142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</f>
        <v>0</v>
      </c>
      <c r="Q121" s="178"/>
      <c r="R121" s="179">
        <f>R122</f>
        <v>0</v>
      </c>
      <c r="S121" s="178"/>
      <c r="T121" s="180">
        <f>T122</f>
        <v>0</v>
      </c>
      <c r="AR121" s="181" t="s">
        <v>85</v>
      </c>
      <c r="AT121" s="182" t="s">
        <v>76</v>
      </c>
      <c r="AU121" s="182" t="s">
        <v>77</v>
      </c>
      <c r="AY121" s="181" t="s">
        <v>143</v>
      </c>
      <c r="BK121" s="183">
        <f>BK122</f>
        <v>0</v>
      </c>
    </row>
    <row r="122" spans="2:63" s="12" customFormat="1" ht="22.9" customHeight="1">
      <c r="B122" s="170"/>
      <c r="C122" s="171"/>
      <c r="D122" s="172" t="s">
        <v>76</v>
      </c>
      <c r="E122" s="184" t="s">
        <v>144</v>
      </c>
      <c r="F122" s="184" t="s">
        <v>145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SUM(P123:P157)</f>
        <v>0</v>
      </c>
      <c r="Q122" s="178"/>
      <c r="R122" s="179">
        <f>SUM(R123:R157)</f>
        <v>0</v>
      </c>
      <c r="S122" s="178"/>
      <c r="T122" s="180">
        <f>SUM(T123:T157)</f>
        <v>0</v>
      </c>
      <c r="AR122" s="181" t="s">
        <v>85</v>
      </c>
      <c r="AT122" s="182" t="s">
        <v>76</v>
      </c>
      <c r="AU122" s="182" t="s">
        <v>85</v>
      </c>
      <c r="AY122" s="181" t="s">
        <v>143</v>
      </c>
      <c r="BK122" s="183">
        <f>SUM(BK123:BK157)</f>
        <v>0</v>
      </c>
    </row>
    <row r="123" spans="1:65" s="2" customFormat="1" ht="24">
      <c r="A123" s="33"/>
      <c r="B123" s="34"/>
      <c r="C123" s="186" t="s">
        <v>85</v>
      </c>
      <c r="D123" s="186" t="s">
        <v>146</v>
      </c>
      <c r="E123" s="187" t="s">
        <v>438</v>
      </c>
      <c r="F123" s="188" t="s">
        <v>439</v>
      </c>
      <c r="G123" s="189" t="s">
        <v>149</v>
      </c>
      <c r="H123" s="190">
        <v>9.72</v>
      </c>
      <c r="I123" s="191"/>
      <c r="J123" s="192">
        <f>ROUND(I123*H123,2)</f>
        <v>0</v>
      </c>
      <c r="K123" s="188" t="s">
        <v>173</v>
      </c>
      <c r="L123" s="38"/>
      <c r="M123" s="193" t="s">
        <v>1</v>
      </c>
      <c r="N123" s="194" t="s">
        <v>42</v>
      </c>
      <c r="O123" s="70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7" t="s">
        <v>151</v>
      </c>
      <c r="AT123" s="197" t="s">
        <v>146</v>
      </c>
      <c r="AU123" s="197" t="s">
        <v>87</v>
      </c>
      <c r="AY123" s="16" t="s">
        <v>143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6" t="s">
        <v>85</v>
      </c>
      <c r="BK123" s="198">
        <f>ROUND(I123*H123,2)</f>
        <v>0</v>
      </c>
      <c r="BL123" s="16" t="s">
        <v>151</v>
      </c>
      <c r="BM123" s="197" t="s">
        <v>440</v>
      </c>
    </row>
    <row r="124" spans="1:47" s="2" customFormat="1" ht="78">
      <c r="A124" s="33"/>
      <c r="B124" s="34"/>
      <c r="C124" s="35"/>
      <c r="D124" s="199" t="s">
        <v>153</v>
      </c>
      <c r="E124" s="35"/>
      <c r="F124" s="200" t="s">
        <v>441</v>
      </c>
      <c r="G124" s="35"/>
      <c r="H124" s="35"/>
      <c r="I124" s="201"/>
      <c r="J124" s="35"/>
      <c r="K124" s="35"/>
      <c r="L124" s="38"/>
      <c r="M124" s="202"/>
      <c r="N124" s="203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153</v>
      </c>
      <c r="AU124" s="16" t="s">
        <v>87</v>
      </c>
    </row>
    <row r="125" spans="2:51" s="13" customFormat="1" ht="11.25">
      <c r="B125" s="204"/>
      <c r="C125" s="205"/>
      <c r="D125" s="199" t="s">
        <v>155</v>
      </c>
      <c r="E125" s="206" t="s">
        <v>433</v>
      </c>
      <c r="F125" s="207" t="s">
        <v>442</v>
      </c>
      <c r="G125" s="205"/>
      <c r="H125" s="208">
        <v>9.72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155</v>
      </c>
      <c r="AU125" s="214" t="s">
        <v>87</v>
      </c>
      <c r="AV125" s="13" t="s">
        <v>87</v>
      </c>
      <c r="AW125" s="13" t="s">
        <v>33</v>
      </c>
      <c r="AX125" s="13" t="s">
        <v>85</v>
      </c>
      <c r="AY125" s="214" t="s">
        <v>143</v>
      </c>
    </row>
    <row r="126" spans="1:65" s="2" customFormat="1" ht="16.5" customHeight="1">
      <c r="A126" s="33"/>
      <c r="B126" s="34"/>
      <c r="C126" s="186" t="s">
        <v>87</v>
      </c>
      <c r="D126" s="186" t="s">
        <v>146</v>
      </c>
      <c r="E126" s="187" t="s">
        <v>147</v>
      </c>
      <c r="F126" s="188" t="s">
        <v>148</v>
      </c>
      <c r="G126" s="189" t="s">
        <v>149</v>
      </c>
      <c r="H126" s="190">
        <v>127.44</v>
      </c>
      <c r="I126" s="191"/>
      <c r="J126" s="192">
        <f>ROUND(I126*H126,2)</f>
        <v>0</v>
      </c>
      <c r="K126" s="188" t="s">
        <v>173</v>
      </c>
      <c r="L126" s="38"/>
      <c r="M126" s="193" t="s">
        <v>1</v>
      </c>
      <c r="N126" s="194" t="s">
        <v>42</v>
      </c>
      <c r="O126" s="70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7" t="s">
        <v>151</v>
      </c>
      <c r="AT126" s="197" t="s">
        <v>146</v>
      </c>
      <c r="AU126" s="197" t="s">
        <v>87</v>
      </c>
      <c r="AY126" s="16" t="s">
        <v>143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6" t="s">
        <v>85</v>
      </c>
      <c r="BK126" s="198">
        <f>ROUND(I126*H126,2)</f>
        <v>0</v>
      </c>
      <c r="BL126" s="16" t="s">
        <v>151</v>
      </c>
      <c r="BM126" s="197" t="s">
        <v>443</v>
      </c>
    </row>
    <row r="127" spans="1:47" s="2" customFormat="1" ht="48.75">
      <c r="A127" s="33"/>
      <c r="B127" s="34"/>
      <c r="C127" s="35"/>
      <c r="D127" s="199" t="s">
        <v>153</v>
      </c>
      <c r="E127" s="35"/>
      <c r="F127" s="200" t="s">
        <v>154</v>
      </c>
      <c r="G127" s="35"/>
      <c r="H127" s="35"/>
      <c r="I127" s="201"/>
      <c r="J127" s="35"/>
      <c r="K127" s="35"/>
      <c r="L127" s="38"/>
      <c r="M127" s="202"/>
      <c r="N127" s="203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153</v>
      </c>
      <c r="AU127" s="16" t="s">
        <v>87</v>
      </c>
    </row>
    <row r="128" spans="2:51" s="13" customFormat="1" ht="11.25">
      <c r="B128" s="204"/>
      <c r="C128" s="205"/>
      <c r="D128" s="199" t="s">
        <v>155</v>
      </c>
      <c r="E128" s="206" t="s">
        <v>102</v>
      </c>
      <c r="F128" s="207" t="s">
        <v>444</v>
      </c>
      <c r="G128" s="205"/>
      <c r="H128" s="208">
        <v>127.44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155</v>
      </c>
      <c r="AU128" s="214" t="s">
        <v>87</v>
      </c>
      <c r="AV128" s="13" t="s">
        <v>87</v>
      </c>
      <c r="AW128" s="13" t="s">
        <v>33</v>
      </c>
      <c r="AX128" s="13" t="s">
        <v>85</v>
      </c>
      <c r="AY128" s="214" t="s">
        <v>143</v>
      </c>
    </row>
    <row r="129" spans="1:65" s="2" customFormat="1" ht="33" customHeight="1">
      <c r="A129" s="33"/>
      <c r="B129" s="34"/>
      <c r="C129" s="186" t="s">
        <v>162</v>
      </c>
      <c r="D129" s="186" t="s">
        <v>146</v>
      </c>
      <c r="E129" s="187" t="s">
        <v>445</v>
      </c>
      <c r="F129" s="188" t="s">
        <v>446</v>
      </c>
      <c r="G129" s="189" t="s">
        <v>165</v>
      </c>
      <c r="H129" s="190">
        <v>50</v>
      </c>
      <c r="I129" s="191"/>
      <c r="J129" s="192">
        <f>ROUND(I129*H129,2)</f>
        <v>0</v>
      </c>
      <c r="K129" s="188" t="s">
        <v>173</v>
      </c>
      <c r="L129" s="38"/>
      <c r="M129" s="193" t="s">
        <v>1</v>
      </c>
      <c r="N129" s="194" t="s">
        <v>42</v>
      </c>
      <c r="O129" s="70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7" t="s">
        <v>151</v>
      </c>
      <c r="AT129" s="197" t="s">
        <v>146</v>
      </c>
      <c r="AU129" s="197" t="s">
        <v>87</v>
      </c>
      <c r="AY129" s="16" t="s">
        <v>143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6" t="s">
        <v>85</v>
      </c>
      <c r="BK129" s="198">
        <f>ROUND(I129*H129,2)</f>
        <v>0</v>
      </c>
      <c r="BL129" s="16" t="s">
        <v>151</v>
      </c>
      <c r="BM129" s="197" t="s">
        <v>447</v>
      </c>
    </row>
    <row r="130" spans="1:47" s="2" customFormat="1" ht="68.25">
      <c r="A130" s="33"/>
      <c r="B130" s="34"/>
      <c r="C130" s="35"/>
      <c r="D130" s="199" t="s">
        <v>153</v>
      </c>
      <c r="E130" s="35"/>
      <c r="F130" s="200" t="s">
        <v>448</v>
      </c>
      <c r="G130" s="35"/>
      <c r="H130" s="35"/>
      <c r="I130" s="201"/>
      <c r="J130" s="35"/>
      <c r="K130" s="35"/>
      <c r="L130" s="38"/>
      <c r="M130" s="202"/>
      <c r="N130" s="203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153</v>
      </c>
      <c r="AU130" s="16" t="s">
        <v>87</v>
      </c>
    </row>
    <row r="131" spans="1:47" s="2" customFormat="1" ht="19.5">
      <c r="A131" s="33"/>
      <c r="B131" s="34"/>
      <c r="C131" s="35"/>
      <c r="D131" s="199" t="s">
        <v>168</v>
      </c>
      <c r="E131" s="35"/>
      <c r="F131" s="215" t="s">
        <v>169</v>
      </c>
      <c r="G131" s="35"/>
      <c r="H131" s="35"/>
      <c r="I131" s="201"/>
      <c r="J131" s="35"/>
      <c r="K131" s="35"/>
      <c r="L131" s="38"/>
      <c r="M131" s="202"/>
      <c r="N131" s="203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168</v>
      </c>
      <c r="AU131" s="16" t="s">
        <v>87</v>
      </c>
    </row>
    <row r="132" spans="1:65" s="2" customFormat="1" ht="21.75" customHeight="1">
      <c r="A132" s="33"/>
      <c r="B132" s="34"/>
      <c r="C132" s="186" t="s">
        <v>151</v>
      </c>
      <c r="D132" s="186" t="s">
        <v>146</v>
      </c>
      <c r="E132" s="187" t="s">
        <v>191</v>
      </c>
      <c r="F132" s="188" t="s">
        <v>449</v>
      </c>
      <c r="G132" s="189" t="s">
        <v>159</v>
      </c>
      <c r="H132" s="190">
        <v>4</v>
      </c>
      <c r="I132" s="191"/>
      <c r="J132" s="192">
        <f>ROUND(I132*H132,2)</f>
        <v>0</v>
      </c>
      <c r="K132" s="188" t="s">
        <v>173</v>
      </c>
      <c r="L132" s="38"/>
      <c r="M132" s="193" t="s">
        <v>1</v>
      </c>
      <c r="N132" s="194" t="s">
        <v>42</v>
      </c>
      <c r="O132" s="70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7" t="s">
        <v>151</v>
      </c>
      <c r="AT132" s="197" t="s">
        <v>146</v>
      </c>
      <c r="AU132" s="197" t="s">
        <v>87</v>
      </c>
      <c r="AY132" s="16" t="s">
        <v>143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6" t="s">
        <v>85</v>
      </c>
      <c r="BK132" s="198">
        <f>ROUND(I132*H132,2)</f>
        <v>0</v>
      </c>
      <c r="BL132" s="16" t="s">
        <v>151</v>
      </c>
      <c r="BM132" s="197" t="s">
        <v>450</v>
      </c>
    </row>
    <row r="133" spans="1:47" s="2" customFormat="1" ht="29.25">
      <c r="A133" s="33"/>
      <c r="B133" s="34"/>
      <c r="C133" s="35"/>
      <c r="D133" s="199" t="s">
        <v>153</v>
      </c>
      <c r="E133" s="35"/>
      <c r="F133" s="200" t="s">
        <v>451</v>
      </c>
      <c r="G133" s="35"/>
      <c r="H133" s="35"/>
      <c r="I133" s="201"/>
      <c r="J133" s="35"/>
      <c r="K133" s="35"/>
      <c r="L133" s="38"/>
      <c r="M133" s="202"/>
      <c r="N133" s="203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153</v>
      </c>
      <c r="AU133" s="16" t="s">
        <v>87</v>
      </c>
    </row>
    <row r="134" spans="1:47" s="2" customFormat="1" ht="19.5">
      <c r="A134" s="33"/>
      <c r="B134" s="34"/>
      <c r="C134" s="35"/>
      <c r="D134" s="199" t="s">
        <v>168</v>
      </c>
      <c r="E134" s="35"/>
      <c r="F134" s="215" t="s">
        <v>195</v>
      </c>
      <c r="G134" s="35"/>
      <c r="H134" s="35"/>
      <c r="I134" s="201"/>
      <c r="J134" s="35"/>
      <c r="K134" s="35"/>
      <c r="L134" s="38"/>
      <c r="M134" s="202"/>
      <c r="N134" s="203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168</v>
      </c>
      <c r="AU134" s="16" t="s">
        <v>87</v>
      </c>
    </row>
    <row r="135" spans="1:65" s="2" customFormat="1" ht="24">
      <c r="A135" s="33"/>
      <c r="B135" s="34"/>
      <c r="C135" s="186" t="s">
        <v>144</v>
      </c>
      <c r="D135" s="186" t="s">
        <v>146</v>
      </c>
      <c r="E135" s="187" t="s">
        <v>452</v>
      </c>
      <c r="F135" s="188" t="s">
        <v>453</v>
      </c>
      <c r="G135" s="189" t="s">
        <v>454</v>
      </c>
      <c r="H135" s="190">
        <v>102</v>
      </c>
      <c r="I135" s="191"/>
      <c r="J135" s="192">
        <f>ROUND(I135*H135,2)</f>
        <v>0</v>
      </c>
      <c r="K135" s="188" t="s">
        <v>173</v>
      </c>
      <c r="L135" s="38"/>
      <c r="M135" s="193" t="s">
        <v>1</v>
      </c>
      <c r="N135" s="194" t="s">
        <v>42</v>
      </c>
      <c r="O135" s="70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7" t="s">
        <v>151</v>
      </c>
      <c r="AT135" s="197" t="s">
        <v>146</v>
      </c>
      <c r="AU135" s="197" t="s">
        <v>87</v>
      </c>
      <c r="AY135" s="16" t="s">
        <v>143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6" t="s">
        <v>85</v>
      </c>
      <c r="BK135" s="198">
        <f>ROUND(I135*H135,2)</f>
        <v>0</v>
      </c>
      <c r="BL135" s="16" t="s">
        <v>151</v>
      </c>
      <c r="BM135" s="197" t="s">
        <v>455</v>
      </c>
    </row>
    <row r="136" spans="1:47" s="2" customFormat="1" ht="48.75">
      <c r="A136" s="33"/>
      <c r="B136" s="34"/>
      <c r="C136" s="35"/>
      <c r="D136" s="199" t="s">
        <v>153</v>
      </c>
      <c r="E136" s="35"/>
      <c r="F136" s="200" t="s">
        <v>456</v>
      </c>
      <c r="G136" s="35"/>
      <c r="H136" s="35"/>
      <c r="I136" s="201"/>
      <c r="J136" s="35"/>
      <c r="K136" s="35"/>
      <c r="L136" s="38"/>
      <c r="M136" s="202"/>
      <c r="N136" s="203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153</v>
      </c>
      <c r="AU136" s="16" t="s">
        <v>87</v>
      </c>
    </row>
    <row r="137" spans="2:51" s="13" customFormat="1" ht="11.25">
      <c r="B137" s="204"/>
      <c r="C137" s="205"/>
      <c r="D137" s="199" t="s">
        <v>155</v>
      </c>
      <c r="E137" s="206" t="s">
        <v>1</v>
      </c>
      <c r="F137" s="207" t="s">
        <v>457</v>
      </c>
      <c r="G137" s="205"/>
      <c r="H137" s="208">
        <v>102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155</v>
      </c>
      <c r="AU137" s="214" t="s">
        <v>87</v>
      </c>
      <c r="AV137" s="13" t="s">
        <v>87</v>
      </c>
      <c r="AW137" s="13" t="s">
        <v>33</v>
      </c>
      <c r="AX137" s="13" t="s">
        <v>85</v>
      </c>
      <c r="AY137" s="214" t="s">
        <v>143</v>
      </c>
    </row>
    <row r="138" spans="1:65" s="2" customFormat="1" ht="24">
      <c r="A138" s="33"/>
      <c r="B138" s="34"/>
      <c r="C138" s="186" t="s">
        <v>184</v>
      </c>
      <c r="D138" s="186" t="s">
        <v>146</v>
      </c>
      <c r="E138" s="187" t="s">
        <v>227</v>
      </c>
      <c r="F138" s="188" t="s">
        <v>228</v>
      </c>
      <c r="G138" s="189" t="s">
        <v>229</v>
      </c>
      <c r="H138" s="190">
        <v>1.09</v>
      </c>
      <c r="I138" s="191"/>
      <c r="J138" s="192">
        <f>ROUND(I138*H138,2)</f>
        <v>0</v>
      </c>
      <c r="K138" s="188" t="s">
        <v>173</v>
      </c>
      <c r="L138" s="38"/>
      <c r="M138" s="193" t="s">
        <v>1</v>
      </c>
      <c r="N138" s="194" t="s">
        <v>42</v>
      </c>
      <c r="O138" s="70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7" t="s">
        <v>151</v>
      </c>
      <c r="AT138" s="197" t="s">
        <v>146</v>
      </c>
      <c r="AU138" s="197" t="s">
        <v>87</v>
      </c>
      <c r="AY138" s="16" t="s">
        <v>143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6" t="s">
        <v>85</v>
      </c>
      <c r="BK138" s="198">
        <f>ROUND(I138*H138,2)</f>
        <v>0</v>
      </c>
      <c r="BL138" s="16" t="s">
        <v>151</v>
      </c>
      <c r="BM138" s="197" t="s">
        <v>458</v>
      </c>
    </row>
    <row r="139" spans="1:47" s="2" customFormat="1" ht="78">
      <c r="A139" s="33"/>
      <c r="B139" s="34"/>
      <c r="C139" s="35"/>
      <c r="D139" s="199" t="s">
        <v>153</v>
      </c>
      <c r="E139" s="35"/>
      <c r="F139" s="200" t="s">
        <v>231</v>
      </c>
      <c r="G139" s="35"/>
      <c r="H139" s="35"/>
      <c r="I139" s="201"/>
      <c r="J139" s="35"/>
      <c r="K139" s="35"/>
      <c r="L139" s="38"/>
      <c r="M139" s="202"/>
      <c r="N139" s="203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153</v>
      </c>
      <c r="AU139" s="16" t="s">
        <v>87</v>
      </c>
    </row>
    <row r="140" spans="1:47" s="2" customFormat="1" ht="19.5">
      <c r="A140" s="33"/>
      <c r="B140" s="34"/>
      <c r="C140" s="35"/>
      <c r="D140" s="199" t="s">
        <v>168</v>
      </c>
      <c r="E140" s="35"/>
      <c r="F140" s="215" t="s">
        <v>232</v>
      </c>
      <c r="G140" s="35"/>
      <c r="H140" s="35"/>
      <c r="I140" s="201"/>
      <c r="J140" s="35"/>
      <c r="K140" s="35"/>
      <c r="L140" s="38"/>
      <c r="M140" s="202"/>
      <c r="N140" s="203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168</v>
      </c>
      <c r="AU140" s="16" t="s">
        <v>87</v>
      </c>
    </row>
    <row r="141" spans="2:51" s="13" customFormat="1" ht="11.25">
      <c r="B141" s="204"/>
      <c r="C141" s="205"/>
      <c r="D141" s="199" t="s">
        <v>155</v>
      </c>
      <c r="E141" s="206" t="s">
        <v>100</v>
      </c>
      <c r="F141" s="207" t="s">
        <v>459</v>
      </c>
      <c r="G141" s="205"/>
      <c r="H141" s="208">
        <v>1.09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155</v>
      </c>
      <c r="AU141" s="214" t="s">
        <v>87</v>
      </c>
      <c r="AV141" s="13" t="s">
        <v>87</v>
      </c>
      <c r="AW141" s="13" t="s">
        <v>33</v>
      </c>
      <c r="AX141" s="13" t="s">
        <v>85</v>
      </c>
      <c r="AY141" s="214" t="s">
        <v>143</v>
      </c>
    </row>
    <row r="142" spans="1:65" s="2" customFormat="1" ht="24">
      <c r="A142" s="33"/>
      <c r="B142" s="34"/>
      <c r="C142" s="186" t="s">
        <v>190</v>
      </c>
      <c r="D142" s="186" t="s">
        <v>146</v>
      </c>
      <c r="E142" s="187" t="s">
        <v>235</v>
      </c>
      <c r="F142" s="188" t="s">
        <v>236</v>
      </c>
      <c r="G142" s="189" t="s">
        <v>237</v>
      </c>
      <c r="H142" s="190">
        <v>4</v>
      </c>
      <c r="I142" s="191"/>
      <c r="J142" s="192">
        <f>ROUND(I142*H142,2)</f>
        <v>0</v>
      </c>
      <c r="K142" s="188" t="s">
        <v>173</v>
      </c>
      <c r="L142" s="38"/>
      <c r="M142" s="193" t="s">
        <v>1</v>
      </c>
      <c r="N142" s="194" t="s">
        <v>42</v>
      </c>
      <c r="O142" s="70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7" t="s">
        <v>151</v>
      </c>
      <c r="AT142" s="197" t="s">
        <v>146</v>
      </c>
      <c r="AU142" s="197" t="s">
        <v>87</v>
      </c>
      <c r="AY142" s="16" t="s">
        <v>143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6" t="s">
        <v>85</v>
      </c>
      <c r="BK142" s="198">
        <f>ROUND(I142*H142,2)</f>
        <v>0</v>
      </c>
      <c r="BL142" s="16" t="s">
        <v>151</v>
      </c>
      <c r="BM142" s="197" t="s">
        <v>460</v>
      </c>
    </row>
    <row r="143" spans="1:47" s="2" customFormat="1" ht="68.25">
      <c r="A143" s="33"/>
      <c r="B143" s="34"/>
      <c r="C143" s="35"/>
      <c r="D143" s="199" t="s">
        <v>153</v>
      </c>
      <c r="E143" s="35"/>
      <c r="F143" s="200" t="s">
        <v>239</v>
      </c>
      <c r="G143" s="35"/>
      <c r="H143" s="35"/>
      <c r="I143" s="201"/>
      <c r="J143" s="35"/>
      <c r="K143" s="35"/>
      <c r="L143" s="38"/>
      <c r="M143" s="202"/>
      <c r="N143" s="203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153</v>
      </c>
      <c r="AU143" s="16" t="s">
        <v>87</v>
      </c>
    </row>
    <row r="144" spans="1:65" s="2" customFormat="1" ht="36">
      <c r="A144" s="33"/>
      <c r="B144" s="34"/>
      <c r="C144" s="186" t="s">
        <v>196</v>
      </c>
      <c r="D144" s="186" t="s">
        <v>146</v>
      </c>
      <c r="E144" s="187" t="s">
        <v>461</v>
      </c>
      <c r="F144" s="188" t="s">
        <v>462</v>
      </c>
      <c r="G144" s="189" t="s">
        <v>165</v>
      </c>
      <c r="H144" s="190">
        <v>200</v>
      </c>
      <c r="I144" s="191"/>
      <c r="J144" s="192">
        <f>ROUND(I144*H144,2)</f>
        <v>0</v>
      </c>
      <c r="K144" s="188" t="s">
        <v>173</v>
      </c>
      <c r="L144" s="38"/>
      <c r="M144" s="193" t="s">
        <v>1</v>
      </c>
      <c r="N144" s="194" t="s">
        <v>42</v>
      </c>
      <c r="O144" s="70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7" t="s">
        <v>151</v>
      </c>
      <c r="AT144" s="197" t="s">
        <v>146</v>
      </c>
      <c r="AU144" s="197" t="s">
        <v>87</v>
      </c>
      <c r="AY144" s="16" t="s">
        <v>143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6" t="s">
        <v>85</v>
      </c>
      <c r="BK144" s="198">
        <f>ROUND(I144*H144,2)</f>
        <v>0</v>
      </c>
      <c r="BL144" s="16" t="s">
        <v>151</v>
      </c>
      <c r="BM144" s="197" t="s">
        <v>463</v>
      </c>
    </row>
    <row r="145" spans="1:47" s="2" customFormat="1" ht="58.5">
      <c r="A145" s="33"/>
      <c r="B145" s="34"/>
      <c r="C145" s="35"/>
      <c r="D145" s="199" t="s">
        <v>153</v>
      </c>
      <c r="E145" s="35"/>
      <c r="F145" s="200" t="s">
        <v>464</v>
      </c>
      <c r="G145" s="35"/>
      <c r="H145" s="35"/>
      <c r="I145" s="201"/>
      <c r="J145" s="35"/>
      <c r="K145" s="35"/>
      <c r="L145" s="38"/>
      <c r="M145" s="202"/>
      <c r="N145" s="203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153</v>
      </c>
      <c r="AU145" s="16" t="s">
        <v>87</v>
      </c>
    </row>
    <row r="146" spans="1:47" s="2" customFormat="1" ht="19.5">
      <c r="A146" s="33"/>
      <c r="B146" s="34"/>
      <c r="C146" s="35"/>
      <c r="D146" s="199" t="s">
        <v>168</v>
      </c>
      <c r="E146" s="35"/>
      <c r="F146" s="215" t="s">
        <v>169</v>
      </c>
      <c r="G146" s="35"/>
      <c r="H146" s="35"/>
      <c r="I146" s="201"/>
      <c r="J146" s="35"/>
      <c r="K146" s="35"/>
      <c r="L146" s="38"/>
      <c r="M146" s="202"/>
      <c r="N146" s="203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168</v>
      </c>
      <c r="AU146" s="16" t="s">
        <v>87</v>
      </c>
    </row>
    <row r="147" spans="2:51" s="13" customFormat="1" ht="11.25">
      <c r="B147" s="204"/>
      <c r="C147" s="205"/>
      <c r="D147" s="199" t="s">
        <v>155</v>
      </c>
      <c r="E147" s="206" t="s">
        <v>1</v>
      </c>
      <c r="F147" s="207" t="s">
        <v>465</v>
      </c>
      <c r="G147" s="205"/>
      <c r="H147" s="208">
        <v>200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155</v>
      </c>
      <c r="AU147" s="214" t="s">
        <v>87</v>
      </c>
      <c r="AV147" s="13" t="s">
        <v>87</v>
      </c>
      <c r="AW147" s="13" t="s">
        <v>33</v>
      </c>
      <c r="AX147" s="13" t="s">
        <v>85</v>
      </c>
      <c r="AY147" s="214" t="s">
        <v>143</v>
      </c>
    </row>
    <row r="148" spans="1:65" s="2" customFormat="1" ht="36">
      <c r="A148" s="33"/>
      <c r="B148" s="34"/>
      <c r="C148" s="186" t="s">
        <v>203</v>
      </c>
      <c r="D148" s="186" t="s">
        <v>146</v>
      </c>
      <c r="E148" s="187" t="s">
        <v>466</v>
      </c>
      <c r="F148" s="188" t="s">
        <v>467</v>
      </c>
      <c r="G148" s="189" t="s">
        <v>165</v>
      </c>
      <c r="H148" s="190">
        <v>200</v>
      </c>
      <c r="I148" s="191"/>
      <c r="J148" s="192">
        <f>ROUND(I148*H148,2)</f>
        <v>0</v>
      </c>
      <c r="K148" s="188" t="s">
        <v>173</v>
      </c>
      <c r="L148" s="38"/>
      <c r="M148" s="193" t="s">
        <v>1</v>
      </c>
      <c r="N148" s="194" t="s">
        <v>42</v>
      </c>
      <c r="O148" s="70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7" t="s">
        <v>151</v>
      </c>
      <c r="AT148" s="197" t="s">
        <v>146</v>
      </c>
      <c r="AU148" s="197" t="s">
        <v>87</v>
      </c>
      <c r="AY148" s="16" t="s">
        <v>143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6" t="s">
        <v>85</v>
      </c>
      <c r="BK148" s="198">
        <f>ROUND(I148*H148,2)</f>
        <v>0</v>
      </c>
      <c r="BL148" s="16" t="s">
        <v>151</v>
      </c>
      <c r="BM148" s="197" t="s">
        <v>468</v>
      </c>
    </row>
    <row r="149" spans="1:47" s="2" customFormat="1" ht="58.5">
      <c r="A149" s="33"/>
      <c r="B149" s="34"/>
      <c r="C149" s="35"/>
      <c r="D149" s="199" t="s">
        <v>153</v>
      </c>
      <c r="E149" s="35"/>
      <c r="F149" s="200" t="s">
        <v>469</v>
      </c>
      <c r="G149" s="35"/>
      <c r="H149" s="35"/>
      <c r="I149" s="201"/>
      <c r="J149" s="35"/>
      <c r="K149" s="35"/>
      <c r="L149" s="38"/>
      <c r="M149" s="202"/>
      <c r="N149" s="203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153</v>
      </c>
      <c r="AU149" s="16" t="s">
        <v>87</v>
      </c>
    </row>
    <row r="150" spans="1:47" s="2" customFormat="1" ht="19.5">
      <c r="A150" s="33"/>
      <c r="B150" s="34"/>
      <c r="C150" s="35"/>
      <c r="D150" s="199" t="s">
        <v>168</v>
      </c>
      <c r="E150" s="35"/>
      <c r="F150" s="215" t="s">
        <v>169</v>
      </c>
      <c r="G150" s="35"/>
      <c r="H150" s="35"/>
      <c r="I150" s="201"/>
      <c r="J150" s="35"/>
      <c r="K150" s="35"/>
      <c r="L150" s="38"/>
      <c r="M150" s="202"/>
      <c r="N150" s="203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168</v>
      </c>
      <c r="AU150" s="16" t="s">
        <v>87</v>
      </c>
    </row>
    <row r="151" spans="2:51" s="13" customFormat="1" ht="11.25">
      <c r="B151" s="204"/>
      <c r="C151" s="205"/>
      <c r="D151" s="199" t="s">
        <v>155</v>
      </c>
      <c r="E151" s="206" t="s">
        <v>1</v>
      </c>
      <c r="F151" s="207" t="s">
        <v>465</v>
      </c>
      <c r="G151" s="205"/>
      <c r="H151" s="208">
        <v>200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155</v>
      </c>
      <c r="AU151" s="214" t="s">
        <v>87</v>
      </c>
      <c r="AV151" s="13" t="s">
        <v>87</v>
      </c>
      <c r="AW151" s="13" t="s">
        <v>33</v>
      </c>
      <c r="AX151" s="13" t="s">
        <v>85</v>
      </c>
      <c r="AY151" s="214" t="s">
        <v>143</v>
      </c>
    </row>
    <row r="152" spans="1:65" s="2" customFormat="1" ht="33" customHeight="1">
      <c r="A152" s="33"/>
      <c r="B152" s="34"/>
      <c r="C152" s="186" t="s">
        <v>209</v>
      </c>
      <c r="D152" s="186" t="s">
        <v>146</v>
      </c>
      <c r="E152" s="187" t="s">
        <v>470</v>
      </c>
      <c r="F152" s="188" t="s">
        <v>471</v>
      </c>
      <c r="G152" s="189" t="s">
        <v>165</v>
      </c>
      <c r="H152" s="190">
        <v>13.2</v>
      </c>
      <c r="I152" s="191"/>
      <c r="J152" s="192">
        <f>ROUND(I152*H152,2)</f>
        <v>0</v>
      </c>
      <c r="K152" s="188" t="s">
        <v>173</v>
      </c>
      <c r="L152" s="38"/>
      <c r="M152" s="193" t="s">
        <v>1</v>
      </c>
      <c r="N152" s="194" t="s">
        <v>42</v>
      </c>
      <c r="O152" s="70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7" t="s">
        <v>151</v>
      </c>
      <c r="AT152" s="197" t="s">
        <v>146</v>
      </c>
      <c r="AU152" s="197" t="s">
        <v>87</v>
      </c>
      <c r="AY152" s="16" t="s">
        <v>143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6" t="s">
        <v>85</v>
      </c>
      <c r="BK152" s="198">
        <f>ROUND(I152*H152,2)</f>
        <v>0</v>
      </c>
      <c r="BL152" s="16" t="s">
        <v>151</v>
      </c>
      <c r="BM152" s="197" t="s">
        <v>472</v>
      </c>
    </row>
    <row r="153" spans="1:47" s="2" customFormat="1" ht="39">
      <c r="A153" s="33"/>
      <c r="B153" s="34"/>
      <c r="C153" s="35"/>
      <c r="D153" s="199" t="s">
        <v>153</v>
      </c>
      <c r="E153" s="35"/>
      <c r="F153" s="200" t="s">
        <v>473</v>
      </c>
      <c r="G153" s="35"/>
      <c r="H153" s="35"/>
      <c r="I153" s="201"/>
      <c r="J153" s="35"/>
      <c r="K153" s="35"/>
      <c r="L153" s="38"/>
      <c r="M153" s="202"/>
      <c r="N153" s="203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153</v>
      </c>
      <c r="AU153" s="16" t="s">
        <v>87</v>
      </c>
    </row>
    <row r="154" spans="2:51" s="13" customFormat="1" ht="11.25">
      <c r="B154" s="204"/>
      <c r="C154" s="205"/>
      <c r="D154" s="199" t="s">
        <v>155</v>
      </c>
      <c r="E154" s="206" t="s">
        <v>1</v>
      </c>
      <c r="F154" s="207" t="s">
        <v>474</v>
      </c>
      <c r="G154" s="205"/>
      <c r="H154" s="208">
        <v>13.2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155</v>
      </c>
      <c r="AU154" s="214" t="s">
        <v>87</v>
      </c>
      <c r="AV154" s="13" t="s">
        <v>87</v>
      </c>
      <c r="AW154" s="13" t="s">
        <v>33</v>
      </c>
      <c r="AX154" s="13" t="s">
        <v>85</v>
      </c>
      <c r="AY154" s="214" t="s">
        <v>143</v>
      </c>
    </row>
    <row r="155" spans="1:65" s="2" customFormat="1" ht="33" customHeight="1">
      <c r="A155" s="33"/>
      <c r="B155" s="34"/>
      <c r="C155" s="186" t="s">
        <v>216</v>
      </c>
      <c r="D155" s="186" t="s">
        <v>146</v>
      </c>
      <c r="E155" s="187" t="s">
        <v>475</v>
      </c>
      <c r="F155" s="188" t="s">
        <v>476</v>
      </c>
      <c r="G155" s="189" t="s">
        <v>165</v>
      </c>
      <c r="H155" s="190">
        <v>13.2</v>
      </c>
      <c r="I155" s="191"/>
      <c r="J155" s="192">
        <f>ROUND(I155*H155,2)</f>
        <v>0</v>
      </c>
      <c r="K155" s="188" t="s">
        <v>173</v>
      </c>
      <c r="L155" s="38"/>
      <c r="M155" s="193" t="s">
        <v>1</v>
      </c>
      <c r="N155" s="194" t="s">
        <v>42</v>
      </c>
      <c r="O155" s="70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7" t="s">
        <v>151</v>
      </c>
      <c r="AT155" s="197" t="s">
        <v>146</v>
      </c>
      <c r="AU155" s="197" t="s">
        <v>87</v>
      </c>
      <c r="AY155" s="16" t="s">
        <v>143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6" t="s">
        <v>85</v>
      </c>
      <c r="BK155" s="198">
        <f>ROUND(I155*H155,2)</f>
        <v>0</v>
      </c>
      <c r="BL155" s="16" t="s">
        <v>151</v>
      </c>
      <c r="BM155" s="197" t="s">
        <v>477</v>
      </c>
    </row>
    <row r="156" spans="1:47" s="2" customFormat="1" ht="39">
      <c r="A156" s="33"/>
      <c r="B156" s="34"/>
      <c r="C156" s="35"/>
      <c r="D156" s="199" t="s">
        <v>153</v>
      </c>
      <c r="E156" s="35"/>
      <c r="F156" s="200" t="s">
        <v>478</v>
      </c>
      <c r="G156" s="35"/>
      <c r="H156" s="35"/>
      <c r="I156" s="201"/>
      <c r="J156" s="35"/>
      <c r="K156" s="35"/>
      <c r="L156" s="38"/>
      <c r="M156" s="202"/>
      <c r="N156" s="203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153</v>
      </c>
      <c r="AU156" s="16" t="s">
        <v>87</v>
      </c>
    </row>
    <row r="157" spans="2:51" s="13" customFormat="1" ht="11.25">
      <c r="B157" s="204"/>
      <c r="C157" s="205"/>
      <c r="D157" s="199" t="s">
        <v>155</v>
      </c>
      <c r="E157" s="206" t="s">
        <v>1</v>
      </c>
      <c r="F157" s="207" t="s">
        <v>474</v>
      </c>
      <c r="G157" s="205"/>
      <c r="H157" s="208">
        <v>13.2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155</v>
      </c>
      <c r="AU157" s="214" t="s">
        <v>87</v>
      </c>
      <c r="AV157" s="13" t="s">
        <v>87</v>
      </c>
      <c r="AW157" s="13" t="s">
        <v>33</v>
      </c>
      <c r="AX157" s="13" t="s">
        <v>85</v>
      </c>
      <c r="AY157" s="214" t="s">
        <v>143</v>
      </c>
    </row>
    <row r="158" spans="2:63" s="12" customFormat="1" ht="25.9" customHeight="1">
      <c r="B158" s="170"/>
      <c r="C158" s="171"/>
      <c r="D158" s="172" t="s">
        <v>76</v>
      </c>
      <c r="E158" s="173" t="s">
        <v>345</v>
      </c>
      <c r="F158" s="173" t="s">
        <v>346</v>
      </c>
      <c r="G158" s="171"/>
      <c r="H158" s="171"/>
      <c r="I158" s="174"/>
      <c r="J158" s="175">
        <f>BK158</f>
        <v>0</v>
      </c>
      <c r="K158" s="171"/>
      <c r="L158" s="176"/>
      <c r="M158" s="177"/>
      <c r="N158" s="178"/>
      <c r="O158" s="178"/>
      <c r="P158" s="179">
        <f>SUM(P159:P170)</f>
        <v>0</v>
      </c>
      <c r="Q158" s="178"/>
      <c r="R158" s="179">
        <f>SUM(R159:R170)</f>
        <v>204.01716</v>
      </c>
      <c r="S158" s="178"/>
      <c r="T158" s="180">
        <f>SUM(T159:T170)</f>
        <v>0</v>
      </c>
      <c r="AR158" s="181" t="s">
        <v>162</v>
      </c>
      <c r="AT158" s="182" t="s">
        <v>76</v>
      </c>
      <c r="AU158" s="182" t="s">
        <v>77</v>
      </c>
      <c r="AY158" s="181" t="s">
        <v>143</v>
      </c>
      <c r="BK158" s="183">
        <f>SUM(BK159:BK170)</f>
        <v>0</v>
      </c>
    </row>
    <row r="159" spans="1:65" s="2" customFormat="1" ht="21.75" customHeight="1">
      <c r="A159" s="33"/>
      <c r="B159" s="34"/>
      <c r="C159" s="227" t="s">
        <v>95</v>
      </c>
      <c r="D159" s="227" t="s">
        <v>345</v>
      </c>
      <c r="E159" s="228" t="s">
        <v>348</v>
      </c>
      <c r="F159" s="229" t="s">
        <v>349</v>
      </c>
      <c r="G159" s="230" t="s">
        <v>259</v>
      </c>
      <c r="H159" s="231">
        <v>203.904</v>
      </c>
      <c r="I159" s="232"/>
      <c r="J159" s="233">
        <f>ROUND(I159*H159,2)</f>
        <v>0</v>
      </c>
      <c r="K159" s="229" t="s">
        <v>173</v>
      </c>
      <c r="L159" s="234"/>
      <c r="M159" s="235" t="s">
        <v>1</v>
      </c>
      <c r="N159" s="236" t="s">
        <v>42</v>
      </c>
      <c r="O159" s="70"/>
      <c r="P159" s="195">
        <f>O159*H159</f>
        <v>0</v>
      </c>
      <c r="Q159" s="195">
        <v>1</v>
      </c>
      <c r="R159" s="195">
        <f>Q159*H159</f>
        <v>203.904</v>
      </c>
      <c r="S159" s="195">
        <v>0</v>
      </c>
      <c r="T159" s="19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7" t="s">
        <v>196</v>
      </c>
      <c r="AT159" s="197" t="s">
        <v>345</v>
      </c>
      <c r="AU159" s="197" t="s">
        <v>85</v>
      </c>
      <c r="AY159" s="16" t="s">
        <v>143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6" t="s">
        <v>85</v>
      </c>
      <c r="BK159" s="198">
        <f>ROUND(I159*H159,2)</f>
        <v>0</v>
      </c>
      <c r="BL159" s="16" t="s">
        <v>151</v>
      </c>
      <c r="BM159" s="197" t="s">
        <v>479</v>
      </c>
    </row>
    <row r="160" spans="1:47" s="2" customFormat="1" ht="11.25">
      <c r="A160" s="33"/>
      <c r="B160" s="34"/>
      <c r="C160" s="35"/>
      <c r="D160" s="199" t="s">
        <v>153</v>
      </c>
      <c r="E160" s="35"/>
      <c r="F160" s="200" t="s">
        <v>349</v>
      </c>
      <c r="G160" s="35"/>
      <c r="H160" s="35"/>
      <c r="I160" s="201"/>
      <c r="J160" s="35"/>
      <c r="K160" s="35"/>
      <c r="L160" s="38"/>
      <c r="M160" s="202"/>
      <c r="N160" s="203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153</v>
      </c>
      <c r="AU160" s="16" t="s">
        <v>85</v>
      </c>
    </row>
    <row r="161" spans="2:51" s="13" customFormat="1" ht="11.25">
      <c r="B161" s="204"/>
      <c r="C161" s="205"/>
      <c r="D161" s="199" t="s">
        <v>155</v>
      </c>
      <c r="E161" s="206" t="s">
        <v>113</v>
      </c>
      <c r="F161" s="207" t="s">
        <v>480</v>
      </c>
      <c r="G161" s="205"/>
      <c r="H161" s="208">
        <v>203.904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155</v>
      </c>
      <c r="AU161" s="214" t="s">
        <v>85</v>
      </c>
      <c r="AV161" s="13" t="s">
        <v>87</v>
      </c>
      <c r="AW161" s="13" t="s">
        <v>33</v>
      </c>
      <c r="AX161" s="13" t="s">
        <v>85</v>
      </c>
      <c r="AY161" s="214" t="s">
        <v>143</v>
      </c>
    </row>
    <row r="162" spans="1:65" s="2" customFormat="1" ht="24">
      <c r="A162" s="33"/>
      <c r="B162" s="34"/>
      <c r="C162" s="227" t="s">
        <v>226</v>
      </c>
      <c r="D162" s="227" t="s">
        <v>345</v>
      </c>
      <c r="E162" s="228" t="s">
        <v>481</v>
      </c>
      <c r="F162" s="229" t="s">
        <v>482</v>
      </c>
      <c r="G162" s="230" t="s">
        <v>159</v>
      </c>
      <c r="H162" s="231">
        <v>92</v>
      </c>
      <c r="I162" s="232"/>
      <c r="J162" s="233">
        <f>ROUND(I162*H162,2)</f>
        <v>0</v>
      </c>
      <c r="K162" s="229" t="s">
        <v>173</v>
      </c>
      <c r="L162" s="234"/>
      <c r="M162" s="235" t="s">
        <v>1</v>
      </c>
      <c r="N162" s="236" t="s">
        <v>42</v>
      </c>
      <c r="O162" s="70"/>
      <c r="P162" s="195">
        <f>O162*H162</f>
        <v>0</v>
      </c>
      <c r="Q162" s="195">
        <v>0.00123</v>
      </c>
      <c r="R162" s="195">
        <f>Q162*H162</f>
        <v>0.11316</v>
      </c>
      <c r="S162" s="195">
        <v>0</v>
      </c>
      <c r="T162" s="19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7" t="s">
        <v>196</v>
      </c>
      <c r="AT162" s="197" t="s">
        <v>345</v>
      </c>
      <c r="AU162" s="197" t="s">
        <v>85</v>
      </c>
      <c r="AY162" s="16" t="s">
        <v>143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6" t="s">
        <v>85</v>
      </c>
      <c r="BK162" s="198">
        <f>ROUND(I162*H162,2)</f>
        <v>0</v>
      </c>
      <c r="BL162" s="16" t="s">
        <v>151</v>
      </c>
      <c r="BM162" s="197" t="s">
        <v>483</v>
      </c>
    </row>
    <row r="163" spans="1:47" s="2" customFormat="1" ht="19.5">
      <c r="A163" s="33"/>
      <c r="B163" s="34"/>
      <c r="C163" s="35"/>
      <c r="D163" s="199" t="s">
        <v>153</v>
      </c>
      <c r="E163" s="35"/>
      <c r="F163" s="200" t="s">
        <v>482</v>
      </c>
      <c r="G163" s="35"/>
      <c r="H163" s="35"/>
      <c r="I163" s="201"/>
      <c r="J163" s="35"/>
      <c r="K163" s="35"/>
      <c r="L163" s="38"/>
      <c r="M163" s="202"/>
      <c r="N163" s="203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153</v>
      </c>
      <c r="AU163" s="16" t="s">
        <v>85</v>
      </c>
    </row>
    <row r="164" spans="2:51" s="13" customFormat="1" ht="11.25">
      <c r="B164" s="204"/>
      <c r="C164" s="205"/>
      <c r="D164" s="199" t="s">
        <v>155</v>
      </c>
      <c r="E164" s="206" t="s">
        <v>1</v>
      </c>
      <c r="F164" s="207" t="s">
        <v>484</v>
      </c>
      <c r="G164" s="205"/>
      <c r="H164" s="208">
        <v>92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155</v>
      </c>
      <c r="AU164" s="214" t="s">
        <v>85</v>
      </c>
      <c r="AV164" s="13" t="s">
        <v>87</v>
      </c>
      <c r="AW164" s="13" t="s">
        <v>33</v>
      </c>
      <c r="AX164" s="13" t="s">
        <v>85</v>
      </c>
      <c r="AY164" s="214" t="s">
        <v>143</v>
      </c>
    </row>
    <row r="165" spans="1:65" s="2" customFormat="1" ht="24">
      <c r="A165" s="33"/>
      <c r="B165" s="34"/>
      <c r="C165" s="227" t="s">
        <v>234</v>
      </c>
      <c r="D165" s="227" t="s">
        <v>345</v>
      </c>
      <c r="E165" s="228" t="s">
        <v>485</v>
      </c>
      <c r="F165" s="229" t="s">
        <v>486</v>
      </c>
      <c r="G165" s="230" t="s">
        <v>159</v>
      </c>
      <c r="H165" s="231">
        <v>4</v>
      </c>
      <c r="I165" s="232"/>
      <c r="J165" s="233">
        <f>ROUND(I165*H165,2)</f>
        <v>0</v>
      </c>
      <c r="K165" s="229" t="s">
        <v>173</v>
      </c>
      <c r="L165" s="234"/>
      <c r="M165" s="235" t="s">
        <v>1</v>
      </c>
      <c r="N165" s="236" t="s">
        <v>42</v>
      </c>
      <c r="O165" s="70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7" t="s">
        <v>196</v>
      </c>
      <c r="AT165" s="197" t="s">
        <v>345</v>
      </c>
      <c r="AU165" s="197" t="s">
        <v>85</v>
      </c>
      <c r="AY165" s="16" t="s">
        <v>143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6" t="s">
        <v>85</v>
      </c>
      <c r="BK165" s="198">
        <f>ROUND(I165*H165,2)</f>
        <v>0</v>
      </c>
      <c r="BL165" s="16" t="s">
        <v>151</v>
      </c>
      <c r="BM165" s="197" t="s">
        <v>487</v>
      </c>
    </row>
    <row r="166" spans="1:47" s="2" customFormat="1" ht="11.25">
      <c r="A166" s="33"/>
      <c r="B166" s="34"/>
      <c r="C166" s="35"/>
      <c r="D166" s="199" t="s">
        <v>153</v>
      </c>
      <c r="E166" s="35"/>
      <c r="F166" s="200" t="s">
        <v>486</v>
      </c>
      <c r="G166" s="35"/>
      <c r="H166" s="35"/>
      <c r="I166" s="201"/>
      <c r="J166" s="35"/>
      <c r="K166" s="35"/>
      <c r="L166" s="38"/>
      <c r="M166" s="202"/>
      <c r="N166" s="203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153</v>
      </c>
      <c r="AU166" s="16" t="s">
        <v>85</v>
      </c>
    </row>
    <row r="167" spans="1:65" s="2" customFormat="1" ht="21.75" customHeight="1">
      <c r="A167" s="33"/>
      <c r="B167" s="34"/>
      <c r="C167" s="227" t="s">
        <v>8</v>
      </c>
      <c r="D167" s="227" t="s">
        <v>345</v>
      </c>
      <c r="E167" s="228" t="s">
        <v>488</v>
      </c>
      <c r="F167" s="229" t="s">
        <v>489</v>
      </c>
      <c r="G167" s="230" t="s">
        <v>159</v>
      </c>
      <c r="H167" s="231">
        <v>40</v>
      </c>
      <c r="I167" s="232"/>
      <c r="J167" s="233">
        <f>ROUND(I167*H167,2)</f>
        <v>0</v>
      </c>
      <c r="K167" s="229" t="s">
        <v>173</v>
      </c>
      <c r="L167" s="234"/>
      <c r="M167" s="235" t="s">
        <v>1</v>
      </c>
      <c r="N167" s="236" t="s">
        <v>42</v>
      </c>
      <c r="O167" s="70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7" t="s">
        <v>196</v>
      </c>
      <c r="AT167" s="197" t="s">
        <v>345</v>
      </c>
      <c r="AU167" s="197" t="s">
        <v>85</v>
      </c>
      <c r="AY167" s="16" t="s">
        <v>143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6" t="s">
        <v>85</v>
      </c>
      <c r="BK167" s="198">
        <f>ROUND(I167*H167,2)</f>
        <v>0</v>
      </c>
      <c r="BL167" s="16" t="s">
        <v>151</v>
      </c>
      <c r="BM167" s="197" t="s">
        <v>490</v>
      </c>
    </row>
    <row r="168" spans="1:47" s="2" customFormat="1" ht="11.25">
      <c r="A168" s="33"/>
      <c r="B168" s="34"/>
      <c r="C168" s="35"/>
      <c r="D168" s="199" t="s">
        <v>153</v>
      </c>
      <c r="E168" s="35"/>
      <c r="F168" s="200" t="s">
        <v>489</v>
      </c>
      <c r="G168" s="35"/>
      <c r="H168" s="35"/>
      <c r="I168" s="201"/>
      <c r="J168" s="35"/>
      <c r="K168" s="35"/>
      <c r="L168" s="38"/>
      <c r="M168" s="202"/>
      <c r="N168" s="203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153</v>
      </c>
      <c r="AU168" s="16" t="s">
        <v>85</v>
      </c>
    </row>
    <row r="169" spans="1:65" s="2" customFormat="1" ht="16.5" customHeight="1">
      <c r="A169" s="33"/>
      <c r="B169" s="34"/>
      <c r="C169" s="227" t="s">
        <v>245</v>
      </c>
      <c r="D169" s="227" t="s">
        <v>345</v>
      </c>
      <c r="E169" s="228" t="s">
        <v>491</v>
      </c>
      <c r="F169" s="229" t="s">
        <v>492</v>
      </c>
      <c r="G169" s="230" t="s">
        <v>159</v>
      </c>
      <c r="H169" s="231">
        <v>22</v>
      </c>
      <c r="I169" s="232"/>
      <c r="J169" s="233">
        <f>ROUND(I169*H169,2)</f>
        <v>0</v>
      </c>
      <c r="K169" s="229" t="s">
        <v>173</v>
      </c>
      <c r="L169" s="234"/>
      <c r="M169" s="235" t="s">
        <v>1</v>
      </c>
      <c r="N169" s="236" t="s">
        <v>42</v>
      </c>
      <c r="O169" s="70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7" t="s">
        <v>196</v>
      </c>
      <c r="AT169" s="197" t="s">
        <v>345</v>
      </c>
      <c r="AU169" s="197" t="s">
        <v>85</v>
      </c>
      <c r="AY169" s="16" t="s">
        <v>143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6" t="s">
        <v>85</v>
      </c>
      <c r="BK169" s="198">
        <f>ROUND(I169*H169,2)</f>
        <v>0</v>
      </c>
      <c r="BL169" s="16" t="s">
        <v>151</v>
      </c>
      <c r="BM169" s="197" t="s">
        <v>493</v>
      </c>
    </row>
    <row r="170" spans="1:47" s="2" customFormat="1" ht="11.25">
      <c r="A170" s="33"/>
      <c r="B170" s="34"/>
      <c r="C170" s="35"/>
      <c r="D170" s="199" t="s">
        <v>153</v>
      </c>
      <c r="E170" s="35"/>
      <c r="F170" s="200" t="s">
        <v>492</v>
      </c>
      <c r="G170" s="35"/>
      <c r="H170" s="35"/>
      <c r="I170" s="201"/>
      <c r="J170" s="35"/>
      <c r="K170" s="35"/>
      <c r="L170" s="38"/>
      <c r="M170" s="202"/>
      <c r="N170" s="203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153</v>
      </c>
      <c r="AU170" s="16" t="s">
        <v>85</v>
      </c>
    </row>
    <row r="171" spans="2:63" s="12" customFormat="1" ht="25.9" customHeight="1">
      <c r="B171" s="170"/>
      <c r="C171" s="171"/>
      <c r="D171" s="172" t="s">
        <v>76</v>
      </c>
      <c r="E171" s="173" t="s">
        <v>376</v>
      </c>
      <c r="F171" s="173" t="s">
        <v>377</v>
      </c>
      <c r="G171" s="171"/>
      <c r="H171" s="171"/>
      <c r="I171" s="174"/>
      <c r="J171" s="175">
        <f>BK171</f>
        <v>0</v>
      </c>
      <c r="K171" s="171"/>
      <c r="L171" s="176"/>
      <c r="M171" s="177"/>
      <c r="N171" s="178"/>
      <c r="O171" s="178"/>
      <c r="P171" s="179">
        <f>SUM(P172:P186)</f>
        <v>0</v>
      </c>
      <c r="Q171" s="178"/>
      <c r="R171" s="179">
        <f>SUM(R172:R186)</f>
        <v>0</v>
      </c>
      <c r="S171" s="178"/>
      <c r="T171" s="180">
        <f>SUM(T172:T186)</f>
        <v>0</v>
      </c>
      <c r="AR171" s="181" t="s">
        <v>151</v>
      </c>
      <c r="AT171" s="182" t="s">
        <v>76</v>
      </c>
      <c r="AU171" s="182" t="s">
        <v>77</v>
      </c>
      <c r="AY171" s="181" t="s">
        <v>143</v>
      </c>
      <c r="BK171" s="183">
        <f>SUM(BK172:BK186)</f>
        <v>0</v>
      </c>
    </row>
    <row r="172" spans="1:65" s="2" customFormat="1" ht="60">
      <c r="A172" s="33"/>
      <c r="B172" s="34"/>
      <c r="C172" s="186" t="s">
        <v>250</v>
      </c>
      <c r="D172" s="186" t="s">
        <v>146</v>
      </c>
      <c r="E172" s="187" t="s">
        <v>399</v>
      </c>
      <c r="F172" s="188" t="s">
        <v>400</v>
      </c>
      <c r="G172" s="189" t="s">
        <v>259</v>
      </c>
      <c r="H172" s="190">
        <v>223.404</v>
      </c>
      <c r="I172" s="191"/>
      <c r="J172" s="192">
        <f>ROUND(I172*H172,2)</f>
        <v>0</v>
      </c>
      <c r="K172" s="188" t="s">
        <v>173</v>
      </c>
      <c r="L172" s="38"/>
      <c r="M172" s="193" t="s">
        <v>1</v>
      </c>
      <c r="N172" s="194" t="s">
        <v>42</v>
      </c>
      <c r="O172" s="70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7" t="s">
        <v>361</v>
      </c>
      <c r="AT172" s="197" t="s">
        <v>146</v>
      </c>
      <c r="AU172" s="197" t="s">
        <v>85</v>
      </c>
      <c r="AY172" s="16" t="s">
        <v>143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6" t="s">
        <v>85</v>
      </c>
      <c r="BK172" s="198">
        <f>ROUND(I172*H172,2)</f>
        <v>0</v>
      </c>
      <c r="BL172" s="16" t="s">
        <v>361</v>
      </c>
      <c r="BM172" s="197" t="s">
        <v>494</v>
      </c>
    </row>
    <row r="173" spans="1:47" s="2" customFormat="1" ht="78">
      <c r="A173" s="33"/>
      <c r="B173" s="34"/>
      <c r="C173" s="35"/>
      <c r="D173" s="199" t="s">
        <v>153</v>
      </c>
      <c r="E173" s="35"/>
      <c r="F173" s="200" t="s">
        <v>495</v>
      </c>
      <c r="G173" s="35"/>
      <c r="H173" s="35"/>
      <c r="I173" s="201"/>
      <c r="J173" s="35"/>
      <c r="K173" s="35"/>
      <c r="L173" s="38"/>
      <c r="M173" s="202"/>
      <c r="N173" s="203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153</v>
      </c>
      <c r="AU173" s="16" t="s">
        <v>85</v>
      </c>
    </row>
    <row r="174" spans="1:47" s="2" customFormat="1" ht="19.5">
      <c r="A174" s="33"/>
      <c r="B174" s="34"/>
      <c r="C174" s="35"/>
      <c r="D174" s="199" t="s">
        <v>168</v>
      </c>
      <c r="E174" s="35"/>
      <c r="F174" s="215" t="s">
        <v>396</v>
      </c>
      <c r="G174" s="35"/>
      <c r="H174" s="35"/>
      <c r="I174" s="201"/>
      <c r="J174" s="35"/>
      <c r="K174" s="35"/>
      <c r="L174" s="38"/>
      <c r="M174" s="202"/>
      <c r="N174" s="203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168</v>
      </c>
      <c r="AU174" s="16" t="s">
        <v>85</v>
      </c>
    </row>
    <row r="175" spans="2:51" s="13" customFormat="1" ht="11.25">
      <c r="B175" s="204"/>
      <c r="C175" s="205"/>
      <c r="D175" s="199" t="s">
        <v>155</v>
      </c>
      <c r="E175" s="206" t="s">
        <v>1</v>
      </c>
      <c r="F175" s="207" t="s">
        <v>496</v>
      </c>
      <c r="G175" s="205"/>
      <c r="H175" s="208">
        <v>19.5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155</v>
      </c>
      <c r="AU175" s="214" t="s">
        <v>85</v>
      </c>
      <c r="AV175" s="13" t="s">
        <v>87</v>
      </c>
      <c r="AW175" s="13" t="s">
        <v>33</v>
      </c>
      <c r="AX175" s="13" t="s">
        <v>77</v>
      </c>
      <c r="AY175" s="214" t="s">
        <v>143</v>
      </c>
    </row>
    <row r="176" spans="2:51" s="13" customFormat="1" ht="11.25">
      <c r="B176" s="204"/>
      <c r="C176" s="205"/>
      <c r="D176" s="199" t="s">
        <v>155</v>
      </c>
      <c r="E176" s="206" t="s">
        <v>1</v>
      </c>
      <c r="F176" s="207" t="s">
        <v>113</v>
      </c>
      <c r="G176" s="205"/>
      <c r="H176" s="208">
        <v>203.904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155</v>
      </c>
      <c r="AU176" s="214" t="s">
        <v>85</v>
      </c>
      <c r="AV176" s="13" t="s">
        <v>87</v>
      </c>
      <c r="AW176" s="13" t="s">
        <v>33</v>
      </c>
      <c r="AX176" s="13" t="s">
        <v>77</v>
      </c>
      <c r="AY176" s="214" t="s">
        <v>143</v>
      </c>
    </row>
    <row r="177" spans="2:51" s="14" customFormat="1" ht="11.25">
      <c r="B177" s="216"/>
      <c r="C177" s="217"/>
      <c r="D177" s="199" t="s">
        <v>155</v>
      </c>
      <c r="E177" s="218" t="s">
        <v>1</v>
      </c>
      <c r="F177" s="219" t="s">
        <v>178</v>
      </c>
      <c r="G177" s="217"/>
      <c r="H177" s="220">
        <v>223.404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155</v>
      </c>
      <c r="AU177" s="226" t="s">
        <v>85</v>
      </c>
      <c r="AV177" s="14" t="s">
        <v>151</v>
      </c>
      <c r="AW177" s="14" t="s">
        <v>33</v>
      </c>
      <c r="AX177" s="14" t="s">
        <v>85</v>
      </c>
      <c r="AY177" s="226" t="s">
        <v>143</v>
      </c>
    </row>
    <row r="178" spans="1:65" s="2" customFormat="1" ht="60">
      <c r="A178" s="33"/>
      <c r="B178" s="34"/>
      <c r="C178" s="186" t="s">
        <v>256</v>
      </c>
      <c r="D178" s="186" t="s">
        <v>146</v>
      </c>
      <c r="E178" s="187" t="s">
        <v>497</v>
      </c>
      <c r="F178" s="188" t="s">
        <v>498</v>
      </c>
      <c r="G178" s="189" t="s">
        <v>259</v>
      </c>
      <c r="H178" s="190">
        <v>17</v>
      </c>
      <c r="I178" s="191"/>
      <c r="J178" s="192">
        <f>ROUND(I178*H178,2)</f>
        <v>0</v>
      </c>
      <c r="K178" s="188" t="s">
        <v>173</v>
      </c>
      <c r="L178" s="38"/>
      <c r="M178" s="193" t="s">
        <v>1</v>
      </c>
      <c r="N178" s="194" t="s">
        <v>42</v>
      </c>
      <c r="O178" s="70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7" t="s">
        <v>361</v>
      </c>
      <c r="AT178" s="197" t="s">
        <v>146</v>
      </c>
      <c r="AU178" s="197" t="s">
        <v>85</v>
      </c>
      <c r="AY178" s="16" t="s">
        <v>143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6" t="s">
        <v>85</v>
      </c>
      <c r="BK178" s="198">
        <f>ROUND(I178*H178,2)</f>
        <v>0</v>
      </c>
      <c r="BL178" s="16" t="s">
        <v>361</v>
      </c>
      <c r="BM178" s="197" t="s">
        <v>499</v>
      </c>
    </row>
    <row r="179" spans="1:47" s="2" customFormat="1" ht="107.25">
      <c r="A179" s="33"/>
      <c r="B179" s="34"/>
      <c r="C179" s="35"/>
      <c r="D179" s="199" t="s">
        <v>153</v>
      </c>
      <c r="E179" s="35"/>
      <c r="F179" s="200" t="s">
        <v>500</v>
      </c>
      <c r="G179" s="35"/>
      <c r="H179" s="35"/>
      <c r="I179" s="201"/>
      <c r="J179" s="35"/>
      <c r="K179" s="35"/>
      <c r="L179" s="38"/>
      <c r="M179" s="202"/>
      <c r="N179" s="203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153</v>
      </c>
      <c r="AU179" s="16" t="s">
        <v>85</v>
      </c>
    </row>
    <row r="180" spans="1:47" s="2" customFormat="1" ht="19.5">
      <c r="A180" s="33"/>
      <c r="B180" s="34"/>
      <c r="C180" s="35"/>
      <c r="D180" s="199" t="s">
        <v>168</v>
      </c>
      <c r="E180" s="35"/>
      <c r="F180" s="215" t="s">
        <v>396</v>
      </c>
      <c r="G180" s="35"/>
      <c r="H180" s="35"/>
      <c r="I180" s="201"/>
      <c r="J180" s="35"/>
      <c r="K180" s="35"/>
      <c r="L180" s="38"/>
      <c r="M180" s="202"/>
      <c r="N180" s="203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168</v>
      </c>
      <c r="AU180" s="16" t="s">
        <v>85</v>
      </c>
    </row>
    <row r="181" spans="2:51" s="13" customFormat="1" ht="11.25">
      <c r="B181" s="204"/>
      <c r="C181" s="205"/>
      <c r="D181" s="199" t="s">
        <v>155</v>
      </c>
      <c r="E181" s="206" t="s">
        <v>1</v>
      </c>
      <c r="F181" s="207" t="s">
        <v>501</v>
      </c>
      <c r="G181" s="205"/>
      <c r="H181" s="208">
        <v>17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155</v>
      </c>
      <c r="AU181" s="214" t="s">
        <v>85</v>
      </c>
      <c r="AV181" s="13" t="s">
        <v>87</v>
      </c>
      <c r="AW181" s="13" t="s">
        <v>33</v>
      </c>
      <c r="AX181" s="13" t="s">
        <v>85</v>
      </c>
      <c r="AY181" s="214" t="s">
        <v>143</v>
      </c>
    </row>
    <row r="182" spans="1:65" s="2" customFormat="1" ht="33" customHeight="1">
      <c r="A182" s="33"/>
      <c r="B182" s="34"/>
      <c r="C182" s="186" t="s">
        <v>264</v>
      </c>
      <c r="D182" s="186" t="s">
        <v>146</v>
      </c>
      <c r="E182" s="187" t="s">
        <v>416</v>
      </c>
      <c r="F182" s="188" t="s">
        <v>417</v>
      </c>
      <c r="G182" s="189" t="s">
        <v>159</v>
      </c>
      <c r="H182" s="190">
        <v>3</v>
      </c>
      <c r="I182" s="191"/>
      <c r="J182" s="192">
        <f>ROUND(I182*H182,2)</f>
        <v>0</v>
      </c>
      <c r="K182" s="188" t="s">
        <v>150</v>
      </c>
      <c r="L182" s="38"/>
      <c r="M182" s="193" t="s">
        <v>1</v>
      </c>
      <c r="N182" s="194" t="s">
        <v>42</v>
      </c>
      <c r="O182" s="70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7" t="s">
        <v>361</v>
      </c>
      <c r="AT182" s="197" t="s">
        <v>146</v>
      </c>
      <c r="AU182" s="197" t="s">
        <v>85</v>
      </c>
      <c r="AY182" s="16" t="s">
        <v>143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6" t="s">
        <v>85</v>
      </c>
      <c r="BK182" s="198">
        <f>ROUND(I182*H182,2)</f>
        <v>0</v>
      </c>
      <c r="BL182" s="16" t="s">
        <v>361</v>
      </c>
      <c r="BM182" s="197" t="s">
        <v>502</v>
      </c>
    </row>
    <row r="183" spans="1:47" s="2" customFormat="1" ht="58.5">
      <c r="A183" s="33"/>
      <c r="B183" s="34"/>
      <c r="C183" s="35"/>
      <c r="D183" s="199" t="s">
        <v>153</v>
      </c>
      <c r="E183" s="35"/>
      <c r="F183" s="200" t="s">
        <v>419</v>
      </c>
      <c r="G183" s="35"/>
      <c r="H183" s="35"/>
      <c r="I183" s="201"/>
      <c r="J183" s="35"/>
      <c r="K183" s="35"/>
      <c r="L183" s="38"/>
      <c r="M183" s="202"/>
      <c r="N183" s="203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153</v>
      </c>
      <c r="AU183" s="16" t="s">
        <v>85</v>
      </c>
    </row>
    <row r="184" spans="2:51" s="13" customFormat="1" ht="11.25">
      <c r="B184" s="204"/>
      <c r="C184" s="205"/>
      <c r="D184" s="199" t="s">
        <v>155</v>
      </c>
      <c r="E184" s="206" t="s">
        <v>1</v>
      </c>
      <c r="F184" s="207" t="s">
        <v>503</v>
      </c>
      <c r="G184" s="205"/>
      <c r="H184" s="208">
        <v>3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155</v>
      </c>
      <c r="AU184" s="214" t="s">
        <v>85</v>
      </c>
      <c r="AV184" s="13" t="s">
        <v>87</v>
      </c>
      <c r="AW184" s="13" t="s">
        <v>33</v>
      </c>
      <c r="AX184" s="13" t="s">
        <v>85</v>
      </c>
      <c r="AY184" s="214" t="s">
        <v>143</v>
      </c>
    </row>
    <row r="185" spans="1:65" s="2" customFormat="1" ht="24">
      <c r="A185" s="33"/>
      <c r="B185" s="34"/>
      <c r="C185" s="186" t="s">
        <v>271</v>
      </c>
      <c r="D185" s="186" t="s">
        <v>146</v>
      </c>
      <c r="E185" s="187" t="s">
        <v>427</v>
      </c>
      <c r="F185" s="188" t="s">
        <v>428</v>
      </c>
      <c r="G185" s="189" t="s">
        <v>259</v>
      </c>
      <c r="H185" s="190">
        <v>19.5</v>
      </c>
      <c r="I185" s="191"/>
      <c r="J185" s="192">
        <f>ROUND(I185*H185,2)</f>
        <v>0</v>
      </c>
      <c r="K185" s="188" t="s">
        <v>173</v>
      </c>
      <c r="L185" s="38"/>
      <c r="M185" s="193" t="s">
        <v>1</v>
      </c>
      <c r="N185" s="194" t="s">
        <v>42</v>
      </c>
      <c r="O185" s="70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7" t="s">
        <v>361</v>
      </c>
      <c r="AT185" s="197" t="s">
        <v>146</v>
      </c>
      <c r="AU185" s="197" t="s">
        <v>85</v>
      </c>
      <c r="AY185" s="16" t="s">
        <v>143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6" t="s">
        <v>85</v>
      </c>
      <c r="BK185" s="198">
        <f>ROUND(I185*H185,2)</f>
        <v>0</v>
      </c>
      <c r="BL185" s="16" t="s">
        <v>361</v>
      </c>
      <c r="BM185" s="197" t="s">
        <v>504</v>
      </c>
    </row>
    <row r="186" spans="1:47" s="2" customFormat="1" ht="58.5">
      <c r="A186" s="33"/>
      <c r="B186" s="34"/>
      <c r="C186" s="35"/>
      <c r="D186" s="199" t="s">
        <v>153</v>
      </c>
      <c r="E186" s="35"/>
      <c r="F186" s="200" t="s">
        <v>430</v>
      </c>
      <c r="G186" s="35"/>
      <c r="H186" s="35"/>
      <c r="I186" s="201"/>
      <c r="J186" s="35"/>
      <c r="K186" s="35"/>
      <c r="L186" s="38"/>
      <c r="M186" s="237"/>
      <c r="N186" s="238"/>
      <c r="O186" s="239"/>
      <c r="P186" s="239"/>
      <c r="Q186" s="239"/>
      <c r="R186" s="239"/>
      <c r="S186" s="239"/>
      <c r="T186" s="24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153</v>
      </c>
      <c r="AU186" s="16" t="s">
        <v>85</v>
      </c>
    </row>
    <row r="187" spans="1:31" s="2" customFormat="1" ht="6.95" customHeight="1">
      <c r="A187" s="33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38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sheetProtection algorithmName="SHA-512" hashValue="OLxvdiI0tkoehRMBirMO1z0gQ3bN6kOfDkLicxhSVx18O1RzSgykR5q/ADqpL6/jvtYSZIqTK2EIIU29+RR0sQ==" saltValue="/ko1UHejnp6ilV7CddQhQX/EH9GiY8U4H2KbRIAqvhE/XTPSgLnZzNwLCNn62QvhzWW0+qBJ2P/IR+rfMSTX+A==" spinCount="100000" sheet="1" objects="1" scenarios="1" formatColumns="0" formatRows="0" autoFilter="0"/>
  <autoFilter ref="C119:K18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6" t="s">
        <v>93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87</v>
      </c>
    </row>
    <row r="4" spans="2:46" s="1" customFormat="1" ht="24.95" customHeight="1">
      <c r="B4" s="19"/>
      <c r="D4" s="110" t="s">
        <v>98</v>
      </c>
      <c r="L4" s="19"/>
      <c r="M4" s="11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2" t="s">
        <v>16</v>
      </c>
      <c r="L6" s="19"/>
    </row>
    <row r="7" spans="2:12" s="1" customFormat="1" ht="16.5" customHeight="1">
      <c r="B7" s="19"/>
      <c r="E7" s="299" t="str">
        <f>'Rekapitulace stavby'!K6</f>
        <v>Oprava trati v úseku Kojetín - Valašské Meziříčí</v>
      </c>
      <c r="F7" s="300"/>
      <c r="G7" s="300"/>
      <c r="H7" s="300"/>
      <c r="L7" s="19"/>
    </row>
    <row r="8" spans="1:31" s="2" customFormat="1" ht="12" customHeight="1">
      <c r="A8" s="33"/>
      <c r="B8" s="38"/>
      <c r="C8" s="33"/>
      <c r="D8" s="112" t="s">
        <v>105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01" t="s">
        <v>505</v>
      </c>
      <c r="F9" s="302"/>
      <c r="G9" s="302"/>
      <c r="H9" s="302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20</v>
      </c>
      <c r="E12" s="33"/>
      <c r="F12" s="113" t="s">
        <v>21</v>
      </c>
      <c r="G12" s="33"/>
      <c r="H12" s="33"/>
      <c r="I12" s="112" t="s">
        <v>22</v>
      </c>
      <c r="J12" s="114" t="str">
        <f>'Rekapitulace stavby'!AN8</f>
        <v>1. 3. 2021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24</v>
      </c>
      <c r="E14" s="33"/>
      <c r="F14" s="33"/>
      <c r="G14" s="33"/>
      <c r="H14" s="33"/>
      <c r="I14" s="112" t="s">
        <v>25</v>
      </c>
      <c r="J14" s="113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27</v>
      </c>
      <c r="F15" s="33"/>
      <c r="G15" s="33"/>
      <c r="H15" s="33"/>
      <c r="I15" s="112" t="s">
        <v>28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29</v>
      </c>
      <c r="E17" s="33"/>
      <c r="F17" s="33"/>
      <c r="G17" s="33"/>
      <c r="H17" s="33"/>
      <c r="I17" s="112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3" t="str">
        <f>'Rekapitulace stavby'!E14</f>
        <v>Vyplň údaj</v>
      </c>
      <c r="F18" s="304"/>
      <c r="G18" s="304"/>
      <c r="H18" s="304"/>
      <c r="I18" s="112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31</v>
      </c>
      <c r="E20" s="33"/>
      <c r="F20" s="33"/>
      <c r="G20" s="33"/>
      <c r="H20" s="33"/>
      <c r="I20" s="112" t="s">
        <v>25</v>
      </c>
      <c r="J20" s="113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tr">
        <f>IF('Rekapitulace stavby'!E17="","",'Rekapitulace stavby'!E17)</f>
        <v xml:space="preserve"> </v>
      </c>
      <c r="F21" s="33"/>
      <c r="G21" s="33"/>
      <c r="H21" s="33"/>
      <c r="I21" s="112" t="s">
        <v>28</v>
      </c>
      <c r="J21" s="113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34</v>
      </c>
      <c r="E23" s="33"/>
      <c r="F23" s="33"/>
      <c r="G23" s="33"/>
      <c r="H23" s="33"/>
      <c r="I23" s="112" t="s">
        <v>25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35</v>
      </c>
      <c r="F24" s="33"/>
      <c r="G24" s="33"/>
      <c r="H24" s="33"/>
      <c r="I24" s="112" t="s">
        <v>28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37</v>
      </c>
      <c r="E30" s="33"/>
      <c r="F30" s="33"/>
      <c r="G30" s="33"/>
      <c r="H30" s="33"/>
      <c r="I30" s="33"/>
      <c r="J30" s="120">
        <f>ROUND(J117,2)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39</v>
      </c>
      <c r="G32" s="33"/>
      <c r="H32" s="33"/>
      <c r="I32" s="121" t="s">
        <v>38</v>
      </c>
      <c r="J32" s="121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41</v>
      </c>
      <c r="E33" s="112" t="s">
        <v>42</v>
      </c>
      <c r="F33" s="123">
        <f>ROUND((SUM(BE117:BE127)),2)</f>
        <v>0</v>
      </c>
      <c r="G33" s="33"/>
      <c r="H33" s="33"/>
      <c r="I33" s="124">
        <v>0.21</v>
      </c>
      <c r="J33" s="123">
        <f>ROUND(((SUM(BE117:BE127))*I33),2)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43</v>
      </c>
      <c r="F34" s="123">
        <f>ROUND((SUM(BF117:BF127)),2)</f>
        <v>0</v>
      </c>
      <c r="G34" s="33"/>
      <c r="H34" s="33"/>
      <c r="I34" s="124">
        <v>0.15</v>
      </c>
      <c r="J34" s="123">
        <f>ROUND(((SUM(BF117:BF127))*I34),2)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44</v>
      </c>
      <c r="F35" s="123">
        <f>ROUND((SUM(BG117:BG127)),2)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45</v>
      </c>
      <c r="F36" s="123">
        <f>ROUND((SUM(BH117:BH127)),2)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46</v>
      </c>
      <c r="F37" s="123">
        <f>ROUND((SUM(BI117:BI127)),2)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">
      <c r="A61" s="33"/>
      <c r="B61" s="38"/>
      <c r="C61" s="33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">
      <c r="A65" s="33"/>
      <c r="B65" s="38"/>
      <c r="C65" s="33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">
      <c r="A76" s="33"/>
      <c r="B76" s="38"/>
      <c r="C76" s="33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6" t="str">
        <f>E7</f>
        <v>Oprava trati v úseku Kojetín - Valašské Meziříčí</v>
      </c>
      <c r="F85" s="307"/>
      <c r="G85" s="307"/>
      <c r="H85" s="30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7" t="str">
        <f>E9</f>
        <v>VON - Vedlejší a ostatní náklady</v>
      </c>
      <c r="F87" s="308"/>
      <c r="G87" s="308"/>
      <c r="H87" s="30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Kroměříž – Kojetín</v>
      </c>
      <c r="G89" s="35"/>
      <c r="H89" s="35"/>
      <c r="I89" s="28" t="s">
        <v>22</v>
      </c>
      <c r="J89" s="65" t="str">
        <f>IF(J12="","",J12)</f>
        <v>1. 3. 2021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>Jiří Vendel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119</v>
      </c>
      <c r="D94" s="144"/>
      <c r="E94" s="144"/>
      <c r="F94" s="144"/>
      <c r="G94" s="144"/>
      <c r="H94" s="144"/>
      <c r="I94" s="144"/>
      <c r="J94" s="145" t="s">
        <v>120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121</v>
      </c>
      <c r="D96" s="35"/>
      <c r="E96" s="35"/>
      <c r="F96" s="35"/>
      <c r="G96" s="35"/>
      <c r="H96" s="35"/>
      <c r="I96" s="35"/>
      <c r="J96" s="83">
        <f>J117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122</v>
      </c>
    </row>
    <row r="97" spans="2:12" s="9" customFormat="1" ht="24.95" customHeight="1">
      <c r="B97" s="147"/>
      <c r="C97" s="148"/>
      <c r="D97" s="149" t="s">
        <v>506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128</v>
      </c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5"/>
      <c r="D107" s="35"/>
      <c r="E107" s="306" t="str">
        <f>E7</f>
        <v>Oprava trati v úseku Kojetín - Valašské Meziříčí</v>
      </c>
      <c r="F107" s="307"/>
      <c r="G107" s="307"/>
      <c r="H107" s="307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105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5"/>
      <c r="D109" s="35"/>
      <c r="E109" s="277" t="str">
        <f>E9</f>
        <v>VON - Vedlejší a ostatní náklady</v>
      </c>
      <c r="F109" s="308"/>
      <c r="G109" s="308"/>
      <c r="H109" s="308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5"/>
      <c r="E111" s="35"/>
      <c r="F111" s="26" t="str">
        <f>F12</f>
        <v>Kroměříž – Kojetín</v>
      </c>
      <c r="G111" s="35"/>
      <c r="H111" s="35"/>
      <c r="I111" s="28" t="s">
        <v>22</v>
      </c>
      <c r="J111" s="65" t="str">
        <f>IF(J12="","",J12)</f>
        <v>1. 3. 2021</v>
      </c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5.2" customHeight="1">
      <c r="A113" s="33"/>
      <c r="B113" s="34"/>
      <c r="C113" s="28" t="s">
        <v>24</v>
      </c>
      <c r="D113" s="35"/>
      <c r="E113" s="35"/>
      <c r="F113" s="26" t="str">
        <f>E15</f>
        <v>Správa železnic, státní organizace</v>
      </c>
      <c r="G113" s="35"/>
      <c r="H113" s="35"/>
      <c r="I113" s="28" t="s">
        <v>31</v>
      </c>
      <c r="J113" s="31" t="str">
        <f>E21</f>
        <v xml:space="preserve"> 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29</v>
      </c>
      <c r="D114" s="35"/>
      <c r="E114" s="35"/>
      <c r="F114" s="26" t="str">
        <f>IF(E18="","",E18)</f>
        <v>Vyplň údaj</v>
      </c>
      <c r="G114" s="35"/>
      <c r="H114" s="35"/>
      <c r="I114" s="28" t="s">
        <v>34</v>
      </c>
      <c r="J114" s="31" t="str">
        <f>E24</f>
        <v>Jiří Vendel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59"/>
      <c r="B116" s="160"/>
      <c r="C116" s="161" t="s">
        <v>129</v>
      </c>
      <c r="D116" s="162" t="s">
        <v>62</v>
      </c>
      <c r="E116" s="162" t="s">
        <v>58</v>
      </c>
      <c r="F116" s="162" t="s">
        <v>59</v>
      </c>
      <c r="G116" s="162" t="s">
        <v>130</v>
      </c>
      <c r="H116" s="162" t="s">
        <v>131</v>
      </c>
      <c r="I116" s="162" t="s">
        <v>132</v>
      </c>
      <c r="J116" s="162" t="s">
        <v>120</v>
      </c>
      <c r="K116" s="163" t="s">
        <v>133</v>
      </c>
      <c r="L116" s="164"/>
      <c r="M116" s="74" t="s">
        <v>1</v>
      </c>
      <c r="N116" s="75" t="s">
        <v>41</v>
      </c>
      <c r="O116" s="75" t="s">
        <v>134</v>
      </c>
      <c r="P116" s="75" t="s">
        <v>135</v>
      </c>
      <c r="Q116" s="75" t="s">
        <v>136</v>
      </c>
      <c r="R116" s="75" t="s">
        <v>137</v>
      </c>
      <c r="S116" s="75" t="s">
        <v>138</v>
      </c>
      <c r="T116" s="76" t="s">
        <v>139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3"/>
      <c r="B117" s="34"/>
      <c r="C117" s="81" t="s">
        <v>140</v>
      </c>
      <c r="D117" s="35"/>
      <c r="E117" s="35"/>
      <c r="F117" s="35"/>
      <c r="G117" s="35"/>
      <c r="H117" s="35"/>
      <c r="I117" s="35"/>
      <c r="J117" s="165">
        <f>BK117</f>
        <v>0</v>
      </c>
      <c r="K117" s="35"/>
      <c r="L117" s="38"/>
      <c r="M117" s="77"/>
      <c r="N117" s="166"/>
      <c r="O117" s="78"/>
      <c r="P117" s="167">
        <f>P118</f>
        <v>0</v>
      </c>
      <c r="Q117" s="78"/>
      <c r="R117" s="167">
        <f>R118</f>
        <v>0</v>
      </c>
      <c r="S117" s="78"/>
      <c r="T117" s="168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76</v>
      </c>
      <c r="AU117" s="16" t="s">
        <v>122</v>
      </c>
      <c r="BK117" s="169">
        <f>BK118</f>
        <v>0</v>
      </c>
    </row>
    <row r="118" spans="2:63" s="12" customFormat="1" ht="25.9" customHeight="1">
      <c r="B118" s="170"/>
      <c r="C118" s="171"/>
      <c r="D118" s="172" t="s">
        <v>76</v>
      </c>
      <c r="E118" s="173" t="s">
        <v>507</v>
      </c>
      <c r="F118" s="173" t="s">
        <v>508</v>
      </c>
      <c r="G118" s="171"/>
      <c r="H118" s="171"/>
      <c r="I118" s="174"/>
      <c r="J118" s="175">
        <f>BK118</f>
        <v>0</v>
      </c>
      <c r="K118" s="171"/>
      <c r="L118" s="176"/>
      <c r="M118" s="177"/>
      <c r="N118" s="178"/>
      <c r="O118" s="178"/>
      <c r="P118" s="179">
        <f>SUM(P119:P127)</f>
        <v>0</v>
      </c>
      <c r="Q118" s="178"/>
      <c r="R118" s="179">
        <f>SUM(R119:R127)</f>
        <v>0</v>
      </c>
      <c r="S118" s="178"/>
      <c r="T118" s="180">
        <f>SUM(T119:T127)</f>
        <v>0</v>
      </c>
      <c r="AR118" s="181" t="s">
        <v>144</v>
      </c>
      <c r="AT118" s="182" t="s">
        <v>76</v>
      </c>
      <c r="AU118" s="182" t="s">
        <v>77</v>
      </c>
      <c r="AY118" s="181" t="s">
        <v>143</v>
      </c>
      <c r="BK118" s="183">
        <f>SUM(BK119:BK127)</f>
        <v>0</v>
      </c>
    </row>
    <row r="119" spans="1:65" s="2" customFormat="1" ht="24">
      <c r="A119" s="33"/>
      <c r="B119" s="34"/>
      <c r="C119" s="186" t="s">
        <v>85</v>
      </c>
      <c r="D119" s="186" t="s">
        <v>146</v>
      </c>
      <c r="E119" s="187" t="s">
        <v>509</v>
      </c>
      <c r="F119" s="188" t="s">
        <v>510</v>
      </c>
      <c r="G119" s="189" t="s">
        <v>511</v>
      </c>
      <c r="H119" s="190">
        <v>2</v>
      </c>
      <c r="I119" s="191"/>
      <c r="J119" s="192">
        <f>ROUND(I119*H119,2)</f>
        <v>0</v>
      </c>
      <c r="K119" s="188" t="s">
        <v>173</v>
      </c>
      <c r="L119" s="38"/>
      <c r="M119" s="193" t="s">
        <v>1</v>
      </c>
      <c r="N119" s="194" t="s">
        <v>42</v>
      </c>
      <c r="O119" s="70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7" t="s">
        <v>151</v>
      </c>
      <c r="AT119" s="197" t="s">
        <v>146</v>
      </c>
      <c r="AU119" s="197" t="s">
        <v>85</v>
      </c>
      <c r="AY119" s="16" t="s">
        <v>143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6" t="s">
        <v>85</v>
      </c>
      <c r="BK119" s="198">
        <f>ROUND(I119*H119,2)</f>
        <v>0</v>
      </c>
      <c r="BL119" s="16" t="s">
        <v>151</v>
      </c>
      <c r="BM119" s="197" t="s">
        <v>512</v>
      </c>
    </row>
    <row r="120" spans="1:47" s="2" customFormat="1" ht="11.25">
      <c r="A120" s="33"/>
      <c r="B120" s="34"/>
      <c r="C120" s="35"/>
      <c r="D120" s="199" t="s">
        <v>153</v>
      </c>
      <c r="E120" s="35"/>
      <c r="F120" s="200" t="s">
        <v>510</v>
      </c>
      <c r="G120" s="35"/>
      <c r="H120" s="35"/>
      <c r="I120" s="201"/>
      <c r="J120" s="35"/>
      <c r="K120" s="35"/>
      <c r="L120" s="38"/>
      <c r="M120" s="202"/>
      <c r="N120" s="203"/>
      <c r="O120" s="70"/>
      <c r="P120" s="70"/>
      <c r="Q120" s="70"/>
      <c r="R120" s="70"/>
      <c r="S120" s="70"/>
      <c r="T120" s="71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153</v>
      </c>
      <c r="AU120" s="16" t="s">
        <v>85</v>
      </c>
    </row>
    <row r="121" spans="2:51" s="13" customFormat="1" ht="11.25">
      <c r="B121" s="204"/>
      <c r="C121" s="205"/>
      <c r="D121" s="199" t="s">
        <v>155</v>
      </c>
      <c r="E121" s="206" t="s">
        <v>1</v>
      </c>
      <c r="F121" s="207" t="s">
        <v>513</v>
      </c>
      <c r="G121" s="205"/>
      <c r="H121" s="208">
        <v>2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155</v>
      </c>
      <c r="AU121" s="214" t="s">
        <v>85</v>
      </c>
      <c r="AV121" s="13" t="s">
        <v>87</v>
      </c>
      <c r="AW121" s="13" t="s">
        <v>33</v>
      </c>
      <c r="AX121" s="13" t="s">
        <v>85</v>
      </c>
      <c r="AY121" s="214" t="s">
        <v>143</v>
      </c>
    </row>
    <row r="122" spans="1:65" s="2" customFormat="1" ht="24">
      <c r="A122" s="33"/>
      <c r="B122" s="34"/>
      <c r="C122" s="186" t="s">
        <v>87</v>
      </c>
      <c r="D122" s="186" t="s">
        <v>146</v>
      </c>
      <c r="E122" s="187" t="s">
        <v>514</v>
      </c>
      <c r="F122" s="188" t="s">
        <v>515</v>
      </c>
      <c r="G122" s="189" t="s">
        <v>165</v>
      </c>
      <c r="H122" s="190">
        <v>125</v>
      </c>
      <c r="I122" s="191"/>
      <c r="J122" s="192">
        <f>ROUND(I122*H122,2)</f>
        <v>0</v>
      </c>
      <c r="K122" s="188" t="s">
        <v>173</v>
      </c>
      <c r="L122" s="38"/>
      <c r="M122" s="193" t="s">
        <v>1</v>
      </c>
      <c r="N122" s="194" t="s">
        <v>42</v>
      </c>
      <c r="O122" s="70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7" t="s">
        <v>151</v>
      </c>
      <c r="AT122" s="197" t="s">
        <v>146</v>
      </c>
      <c r="AU122" s="197" t="s">
        <v>85</v>
      </c>
      <c r="AY122" s="16" t="s">
        <v>143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6" t="s">
        <v>85</v>
      </c>
      <c r="BK122" s="198">
        <f>ROUND(I122*H122,2)</f>
        <v>0</v>
      </c>
      <c r="BL122" s="16" t="s">
        <v>151</v>
      </c>
      <c r="BM122" s="197" t="s">
        <v>516</v>
      </c>
    </row>
    <row r="123" spans="1:47" s="2" customFormat="1" ht="58.5">
      <c r="A123" s="33"/>
      <c r="B123" s="34"/>
      <c r="C123" s="35"/>
      <c r="D123" s="199" t="s">
        <v>153</v>
      </c>
      <c r="E123" s="35"/>
      <c r="F123" s="200" t="s">
        <v>517</v>
      </c>
      <c r="G123" s="35"/>
      <c r="H123" s="35"/>
      <c r="I123" s="201"/>
      <c r="J123" s="35"/>
      <c r="K123" s="35"/>
      <c r="L123" s="38"/>
      <c r="M123" s="202"/>
      <c r="N123" s="203"/>
      <c r="O123" s="70"/>
      <c r="P123" s="70"/>
      <c r="Q123" s="70"/>
      <c r="R123" s="70"/>
      <c r="S123" s="70"/>
      <c r="T123" s="71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153</v>
      </c>
      <c r="AU123" s="16" t="s">
        <v>85</v>
      </c>
    </row>
    <row r="124" spans="2:51" s="13" customFormat="1" ht="11.25">
      <c r="B124" s="204"/>
      <c r="C124" s="205"/>
      <c r="D124" s="199" t="s">
        <v>155</v>
      </c>
      <c r="E124" s="206" t="s">
        <v>1</v>
      </c>
      <c r="F124" s="207" t="s">
        <v>518</v>
      </c>
      <c r="G124" s="205"/>
      <c r="H124" s="208">
        <v>125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155</v>
      </c>
      <c r="AU124" s="214" t="s">
        <v>85</v>
      </c>
      <c r="AV124" s="13" t="s">
        <v>87</v>
      </c>
      <c r="AW124" s="13" t="s">
        <v>33</v>
      </c>
      <c r="AX124" s="13" t="s">
        <v>85</v>
      </c>
      <c r="AY124" s="214" t="s">
        <v>143</v>
      </c>
    </row>
    <row r="125" spans="1:65" s="2" customFormat="1" ht="36">
      <c r="A125" s="33"/>
      <c r="B125" s="34"/>
      <c r="C125" s="186" t="s">
        <v>162</v>
      </c>
      <c r="D125" s="186" t="s">
        <v>146</v>
      </c>
      <c r="E125" s="187" t="s">
        <v>519</v>
      </c>
      <c r="F125" s="188" t="s">
        <v>520</v>
      </c>
      <c r="G125" s="189" t="s">
        <v>521</v>
      </c>
      <c r="H125" s="190">
        <v>160</v>
      </c>
      <c r="I125" s="191"/>
      <c r="J125" s="192">
        <f>ROUND(I125*H125,2)</f>
        <v>0</v>
      </c>
      <c r="K125" s="188" t="s">
        <v>173</v>
      </c>
      <c r="L125" s="38"/>
      <c r="M125" s="193" t="s">
        <v>1</v>
      </c>
      <c r="N125" s="194" t="s">
        <v>42</v>
      </c>
      <c r="O125" s="70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7" t="s">
        <v>151</v>
      </c>
      <c r="AT125" s="197" t="s">
        <v>146</v>
      </c>
      <c r="AU125" s="197" t="s">
        <v>85</v>
      </c>
      <c r="AY125" s="16" t="s">
        <v>143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6" t="s">
        <v>85</v>
      </c>
      <c r="BK125" s="198">
        <f>ROUND(I125*H125,2)</f>
        <v>0</v>
      </c>
      <c r="BL125" s="16" t="s">
        <v>151</v>
      </c>
      <c r="BM125" s="197" t="s">
        <v>522</v>
      </c>
    </row>
    <row r="126" spans="1:47" s="2" customFormat="1" ht="19.5">
      <c r="A126" s="33"/>
      <c r="B126" s="34"/>
      <c r="C126" s="35"/>
      <c r="D126" s="199" t="s">
        <v>153</v>
      </c>
      <c r="E126" s="35"/>
      <c r="F126" s="200" t="s">
        <v>520</v>
      </c>
      <c r="G126" s="35"/>
      <c r="H126" s="35"/>
      <c r="I126" s="201"/>
      <c r="J126" s="35"/>
      <c r="K126" s="35"/>
      <c r="L126" s="38"/>
      <c r="M126" s="202"/>
      <c r="N126" s="203"/>
      <c r="O126" s="70"/>
      <c r="P126" s="70"/>
      <c r="Q126" s="70"/>
      <c r="R126" s="70"/>
      <c r="S126" s="70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153</v>
      </c>
      <c r="AU126" s="16" t="s">
        <v>85</v>
      </c>
    </row>
    <row r="127" spans="2:51" s="13" customFormat="1" ht="11.25">
      <c r="B127" s="204"/>
      <c r="C127" s="205"/>
      <c r="D127" s="199" t="s">
        <v>155</v>
      </c>
      <c r="E127" s="206" t="s">
        <v>1</v>
      </c>
      <c r="F127" s="207" t="s">
        <v>523</v>
      </c>
      <c r="G127" s="205"/>
      <c r="H127" s="208">
        <v>160</v>
      </c>
      <c r="I127" s="209"/>
      <c r="J127" s="205"/>
      <c r="K127" s="205"/>
      <c r="L127" s="210"/>
      <c r="M127" s="241"/>
      <c r="N127" s="242"/>
      <c r="O127" s="242"/>
      <c r="P127" s="242"/>
      <c r="Q127" s="242"/>
      <c r="R127" s="242"/>
      <c r="S127" s="242"/>
      <c r="T127" s="243"/>
      <c r="AT127" s="214" t="s">
        <v>155</v>
      </c>
      <c r="AU127" s="214" t="s">
        <v>85</v>
      </c>
      <c r="AV127" s="13" t="s">
        <v>87</v>
      </c>
      <c r="AW127" s="13" t="s">
        <v>33</v>
      </c>
      <c r="AX127" s="13" t="s">
        <v>85</v>
      </c>
      <c r="AY127" s="214" t="s">
        <v>143</v>
      </c>
    </row>
    <row r="128" spans="1:31" s="2" customFormat="1" ht="6.95" customHeight="1">
      <c r="A128" s="33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38"/>
      <c r="M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</sheetData>
  <sheetProtection algorithmName="SHA-512" hashValue="8bu9WAbMrOSvZlLFWIL1XnTMCOAJ9+H0RjROwTJy4dfXXsgVACVsv1TbfGOvFWDfL/N6c2xBT7gKuU1YYFdqXw==" saltValue="W2A2PRIFLUpdDQnUkXbaa1qhN7Uk/MUfT4wqBX1cE8A96irewaFOq/XxvZ+5fNRQYpnjpCQ630Qq6XQdWgM4Mw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8"/>
      <c r="C3" s="109"/>
      <c r="D3" s="109"/>
      <c r="E3" s="109"/>
      <c r="F3" s="109"/>
      <c r="G3" s="109"/>
      <c r="H3" s="19"/>
    </row>
    <row r="4" spans="2:8" s="1" customFormat="1" ht="24.95" customHeight="1">
      <c r="B4" s="19"/>
      <c r="C4" s="110" t="s">
        <v>524</v>
      </c>
      <c r="H4" s="19"/>
    </row>
    <row r="5" spans="2:8" s="1" customFormat="1" ht="12" customHeight="1">
      <c r="B5" s="19"/>
      <c r="C5" s="244" t="s">
        <v>13</v>
      </c>
      <c r="D5" s="305" t="s">
        <v>14</v>
      </c>
      <c r="E5" s="298"/>
      <c r="F5" s="298"/>
      <c r="H5" s="19"/>
    </row>
    <row r="6" spans="2:8" s="1" customFormat="1" ht="36.95" customHeight="1">
      <c r="B6" s="19"/>
      <c r="C6" s="245" t="s">
        <v>16</v>
      </c>
      <c r="D6" s="309" t="s">
        <v>17</v>
      </c>
      <c r="E6" s="298"/>
      <c r="F6" s="298"/>
      <c r="H6" s="19"/>
    </row>
    <row r="7" spans="2:8" s="1" customFormat="1" ht="16.5" customHeight="1">
      <c r="B7" s="19"/>
      <c r="C7" s="112" t="s">
        <v>22</v>
      </c>
      <c r="D7" s="114" t="str">
        <f>'Rekapitulace stavby'!AN8</f>
        <v>1. 3. 2021</v>
      </c>
      <c r="H7" s="19"/>
    </row>
    <row r="8" spans="1:8" s="2" customFormat="1" ht="10.9" customHeight="1">
      <c r="A8" s="33"/>
      <c r="B8" s="38"/>
      <c r="C8" s="33"/>
      <c r="D8" s="33"/>
      <c r="E8" s="33"/>
      <c r="F8" s="33"/>
      <c r="G8" s="33"/>
      <c r="H8" s="38"/>
    </row>
    <row r="9" spans="1:8" s="11" customFormat="1" ht="29.25" customHeight="1">
      <c r="A9" s="159"/>
      <c r="B9" s="246"/>
      <c r="C9" s="247" t="s">
        <v>58</v>
      </c>
      <c r="D9" s="248" t="s">
        <v>59</v>
      </c>
      <c r="E9" s="248" t="s">
        <v>130</v>
      </c>
      <c r="F9" s="249" t="s">
        <v>525</v>
      </c>
      <c r="G9" s="159"/>
      <c r="H9" s="246"/>
    </row>
    <row r="10" spans="1:8" s="2" customFormat="1" ht="26.45" customHeight="1">
      <c r="A10" s="33"/>
      <c r="B10" s="38"/>
      <c r="C10" s="250" t="s">
        <v>526</v>
      </c>
      <c r="D10" s="250" t="s">
        <v>83</v>
      </c>
      <c r="E10" s="33"/>
      <c r="F10" s="33"/>
      <c r="G10" s="33"/>
      <c r="H10" s="38"/>
    </row>
    <row r="11" spans="1:8" s="2" customFormat="1" ht="16.9" customHeight="1">
      <c r="A11" s="33"/>
      <c r="B11" s="38"/>
      <c r="C11" s="251" t="s">
        <v>99</v>
      </c>
      <c r="D11" s="252" t="s">
        <v>1</v>
      </c>
      <c r="E11" s="253" t="s">
        <v>1</v>
      </c>
      <c r="F11" s="254">
        <v>2.88</v>
      </c>
      <c r="G11" s="33"/>
      <c r="H11" s="38"/>
    </row>
    <row r="12" spans="1:8" s="2" customFormat="1" ht="16.9" customHeight="1">
      <c r="A12" s="33"/>
      <c r="B12" s="38"/>
      <c r="C12" s="255" t="s">
        <v>99</v>
      </c>
      <c r="D12" s="255" t="s">
        <v>371</v>
      </c>
      <c r="E12" s="16" t="s">
        <v>1</v>
      </c>
      <c r="F12" s="256">
        <v>2.88</v>
      </c>
      <c r="G12" s="33"/>
      <c r="H12" s="38"/>
    </row>
    <row r="13" spans="1:8" s="2" customFormat="1" ht="16.9" customHeight="1">
      <c r="A13" s="33"/>
      <c r="B13" s="38"/>
      <c r="C13" s="257" t="s">
        <v>527</v>
      </c>
      <c r="D13" s="33"/>
      <c r="E13" s="33"/>
      <c r="F13" s="33"/>
      <c r="G13" s="33"/>
      <c r="H13" s="38"/>
    </row>
    <row r="14" spans="1:8" s="2" customFormat="1" ht="16.9" customHeight="1">
      <c r="A14" s="33"/>
      <c r="B14" s="38"/>
      <c r="C14" s="255" t="s">
        <v>368</v>
      </c>
      <c r="D14" s="255" t="s">
        <v>369</v>
      </c>
      <c r="E14" s="16" t="s">
        <v>259</v>
      </c>
      <c r="F14" s="256">
        <v>2.88</v>
      </c>
      <c r="G14" s="33"/>
      <c r="H14" s="38"/>
    </row>
    <row r="15" spans="1:8" s="2" customFormat="1" ht="33.75">
      <c r="A15" s="33"/>
      <c r="B15" s="38"/>
      <c r="C15" s="255" t="s">
        <v>392</v>
      </c>
      <c r="D15" s="255" t="s">
        <v>393</v>
      </c>
      <c r="E15" s="16" t="s">
        <v>259</v>
      </c>
      <c r="F15" s="256">
        <v>5.76</v>
      </c>
      <c r="G15" s="33"/>
      <c r="H15" s="38"/>
    </row>
    <row r="16" spans="1:8" s="2" customFormat="1" ht="16.9" customHeight="1">
      <c r="A16" s="33"/>
      <c r="B16" s="38"/>
      <c r="C16" s="251" t="s">
        <v>96</v>
      </c>
      <c r="D16" s="252" t="s">
        <v>1</v>
      </c>
      <c r="E16" s="253" t="s">
        <v>1</v>
      </c>
      <c r="F16" s="254">
        <v>2.88</v>
      </c>
      <c r="G16" s="33"/>
      <c r="H16" s="38"/>
    </row>
    <row r="17" spans="1:8" s="2" customFormat="1" ht="16.9" customHeight="1">
      <c r="A17" s="33"/>
      <c r="B17" s="38"/>
      <c r="C17" s="255" t="s">
        <v>96</v>
      </c>
      <c r="D17" s="255" t="s">
        <v>371</v>
      </c>
      <c r="E17" s="16" t="s">
        <v>1</v>
      </c>
      <c r="F17" s="256">
        <v>2.88</v>
      </c>
      <c r="G17" s="33"/>
      <c r="H17" s="38"/>
    </row>
    <row r="18" spans="1:8" s="2" customFormat="1" ht="16.9" customHeight="1">
      <c r="A18" s="33"/>
      <c r="B18" s="38"/>
      <c r="C18" s="257" t="s">
        <v>527</v>
      </c>
      <c r="D18" s="33"/>
      <c r="E18" s="33"/>
      <c r="F18" s="33"/>
      <c r="G18" s="33"/>
      <c r="H18" s="38"/>
    </row>
    <row r="19" spans="1:8" s="2" customFormat="1" ht="16.9" customHeight="1">
      <c r="A19" s="33"/>
      <c r="B19" s="38"/>
      <c r="C19" s="255" t="s">
        <v>422</v>
      </c>
      <c r="D19" s="255" t="s">
        <v>423</v>
      </c>
      <c r="E19" s="16" t="s">
        <v>259</v>
      </c>
      <c r="F19" s="256">
        <v>2.88</v>
      </c>
      <c r="G19" s="33"/>
      <c r="H19" s="38"/>
    </row>
    <row r="20" spans="1:8" s="2" customFormat="1" ht="33.75">
      <c r="A20" s="33"/>
      <c r="B20" s="38"/>
      <c r="C20" s="255" t="s">
        <v>392</v>
      </c>
      <c r="D20" s="255" t="s">
        <v>393</v>
      </c>
      <c r="E20" s="16" t="s">
        <v>259</v>
      </c>
      <c r="F20" s="256">
        <v>5.76</v>
      </c>
      <c r="G20" s="33"/>
      <c r="H20" s="38"/>
    </row>
    <row r="21" spans="1:8" s="2" customFormat="1" ht="16.9" customHeight="1">
      <c r="A21" s="33"/>
      <c r="B21" s="38"/>
      <c r="C21" s="251" t="s">
        <v>94</v>
      </c>
      <c r="D21" s="252" t="s">
        <v>1</v>
      </c>
      <c r="E21" s="253" t="s">
        <v>1</v>
      </c>
      <c r="F21" s="254">
        <v>12</v>
      </c>
      <c r="G21" s="33"/>
      <c r="H21" s="38"/>
    </row>
    <row r="22" spans="1:8" s="2" customFormat="1" ht="16.9" customHeight="1">
      <c r="A22" s="33"/>
      <c r="B22" s="38"/>
      <c r="C22" s="255" t="s">
        <v>94</v>
      </c>
      <c r="D22" s="255" t="s">
        <v>319</v>
      </c>
      <c r="E22" s="16" t="s">
        <v>1</v>
      </c>
      <c r="F22" s="256">
        <v>12</v>
      </c>
      <c r="G22" s="33"/>
      <c r="H22" s="38"/>
    </row>
    <row r="23" spans="1:8" s="2" customFormat="1" ht="16.9" customHeight="1">
      <c r="A23" s="33"/>
      <c r="B23" s="38"/>
      <c r="C23" s="257" t="s">
        <v>527</v>
      </c>
      <c r="D23" s="33"/>
      <c r="E23" s="33"/>
      <c r="F23" s="33"/>
      <c r="G23" s="33"/>
      <c r="H23" s="38"/>
    </row>
    <row r="24" spans="1:8" s="2" customFormat="1" ht="16.9" customHeight="1">
      <c r="A24" s="33"/>
      <c r="B24" s="38"/>
      <c r="C24" s="255" t="s">
        <v>315</v>
      </c>
      <c r="D24" s="255" t="s">
        <v>316</v>
      </c>
      <c r="E24" s="16" t="s">
        <v>165</v>
      </c>
      <c r="F24" s="256">
        <v>12</v>
      </c>
      <c r="G24" s="33"/>
      <c r="H24" s="38"/>
    </row>
    <row r="25" spans="1:8" s="2" customFormat="1" ht="16.9" customHeight="1">
      <c r="A25" s="33"/>
      <c r="B25" s="38"/>
      <c r="C25" s="255" t="s">
        <v>373</v>
      </c>
      <c r="D25" s="255" t="s">
        <v>374</v>
      </c>
      <c r="E25" s="16" t="s">
        <v>165</v>
      </c>
      <c r="F25" s="256">
        <v>12</v>
      </c>
      <c r="G25" s="33"/>
      <c r="H25" s="38"/>
    </row>
    <row r="26" spans="1:8" s="2" customFormat="1" ht="16.9" customHeight="1">
      <c r="A26" s="33"/>
      <c r="B26" s="38"/>
      <c r="C26" s="251" t="s">
        <v>116</v>
      </c>
      <c r="D26" s="252" t="s">
        <v>1</v>
      </c>
      <c r="E26" s="253" t="s">
        <v>1</v>
      </c>
      <c r="F26" s="254">
        <v>225.6</v>
      </c>
      <c r="G26" s="33"/>
      <c r="H26" s="38"/>
    </row>
    <row r="27" spans="1:8" s="2" customFormat="1" ht="16.9" customHeight="1">
      <c r="A27" s="33"/>
      <c r="B27" s="38"/>
      <c r="C27" s="255" t="s">
        <v>1</v>
      </c>
      <c r="D27" s="255" t="s">
        <v>176</v>
      </c>
      <c r="E27" s="16" t="s">
        <v>1</v>
      </c>
      <c r="F27" s="256">
        <v>43.6</v>
      </c>
      <c r="G27" s="33"/>
      <c r="H27" s="38"/>
    </row>
    <row r="28" spans="1:8" s="2" customFormat="1" ht="16.9" customHeight="1">
      <c r="A28" s="33"/>
      <c r="B28" s="38"/>
      <c r="C28" s="255" t="s">
        <v>1</v>
      </c>
      <c r="D28" s="255" t="s">
        <v>177</v>
      </c>
      <c r="E28" s="16" t="s">
        <v>1</v>
      </c>
      <c r="F28" s="256">
        <v>182</v>
      </c>
      <c r="G28" s="33"/>
      <c r="H28" s="38"/>
    </row>
    <row r="29" spans="1:8" s="2" customFormat="1" ht="16.9" customHeight="1">
      <c r="A29" s="33"/>
      <c r="B29" s="38"/>
      <c r="C29" s="255" t="s">
        <v>116</v>
      </c>
      <c r="D29" s="255" t="s">
        <v>178</v>
      </c>
      <c r="E29" s="16" t="s">
        <v>1</v>
      </c>
      <c r="F29" s="256">
        <v>225.6</v>
      </c>
      <c r="G29" s="33"/>
      <c r="H29" s="38"/>
    </row>
    <row r="30" spans="1:8" s="2" customFormat="1" ht="16.9" customHeight="1">
      <c r="A30" s="33"/>
      <c r="B30" s="38"/>
      <c r="C30" s="257" t="s">
        <v>527</v>
      </c>
      <c r="D30" s="33"/>
      <c r="E30" s="33"/>
      <c r="F30" s="33"/>
      <c r="G30" s="33"/>
      <c r="H30" s="38"/>
    </row>
    <row r="31" spans="1:8" s="2" customFormat="1" ht="22.5">
      <c r="A31" s="33"/>
      <c r="B31" s="38"/>
      <c r="C31" s="255" t="s">
        <v>171</v>
      </c>
      <c r="D31" s="255" t="s">
        <v>172</v>
      </c>
      <c r="E31" s="16" t="s">
        <v>165</v>
      </c>
      <c r="F31" s="256">
        <v>225.6</v>
      </c>
      <c r="G31" s="33"/>
      <c r="H31" s="38"/>
    </row>
    <row r="32" spans="1:8" s="2" customFormat="1" ht="16.9" customHeight="1">
      <c r="A32" s="33"/>
      <c r="B32" s="38"/>
      <c r="C32" s="255" t="s">
        <v>185</v>
      </c>
      <c r="D32" s="255" t="s">
        <v>186</v>
      </c>
      <c r="E32" s="16" t="s">
        <v>165</v>
      </c>
      <c r="F32" s="256">
        <v>2775.6</v>
      </c>
      <c r="G32" s="33"/>
      <c r="H32" s="38"/>
    </row>
    <row r="33" spans="1:8" s="2" customFormat="1" ht="16.9" customHeight="1">
      <c r="A33" s="33"/>
      <c r="B33" s="38"/>
      <c r="C33" s="251" t="s">
        <v>102</v>
      </c>
      <c r="D33" s="252" t="s">
        <v>1</v>
      </c>
      <c r="E33" s="253" t="s">
        <v>1</v>
      </c>
      <c r="F33" s="254">
        <v>291.564</v>
      </c>
      <c r="G33" s="33"/>
      <c r="H33" s="38"/>
    </row>
    <row r="34" spans="1:8" s="2" customFormat="1" ht="16.9" customHeight="1">
      <c r="A34" s="33"/>
      <c r="B34" s="38"/>
      <c r="C34" s="255" t="s">
        <v>102</v>
      </c>
      <c r="D34" s="255" t="s">
        <v>156</v>
      </c>
      <c r="E34" s="16" t="s">
        <v>1</v>
      </c>
      <c r="F34" s="256">
        <v>291.564</v>
      </c>
      <c r="G34" s="33"/>
      <c r="H34" s="38"/>
    </row>
    <row r="35" spans="1:8" s="2" customFormat="1" ht="16.9" customHeight="1">
      <c r="A35" s="33"/>
      <c r="B35" s="38"/>
      <c r="C35" s="257" t="s">
        <v>527</v>
      </c>
      <c r="D35" s="33"/>
      <c r="E35" s="33"/>
      <c r="F35" s="33"/>
      <c r="G35" s="33"/>
      <c r="H35" s="38"/>
    </row>
    <row r="36" spans="1:8" s="2" customFormat="1" ht="16.9" customHeight="1">
      <c r="A36" s="33"/>
      <c r="B36" s="38"/>
      <c r="C36" s="255" t="s">
        <v>147</v>
      </c>
      <c r="D36" s="255" t="s">
        <v>148</v>
      </c>
      <c r="E36" s="16" t="s">
        <v>149</v>
      </c>
      <c r="F36" s="256">
        <v>291.564</v>
      </c>
      <c r="G36" s="33"/>
      <c r="H36" s="38"/>
    </row>
    <row r="37" spans="1:8" s="2" customFormat="1" ht="16.9" customHeight="1">
      <c r="A37" s="33"/>
      <c r="B37" s="38"/>
      <c r="C37" s="255" t="s">
        <v>348</v>
      </c>
      <c r="D37" s="255" t="s">
        <v>349</v>
      </c>
      <c r="E37" s="16" t="s">
        <v>259</v>
      </c>
      <c r="F37" s="256">
        <v>564.077</v>
      </c>
      <c r="G37" s="33"/>
      <c r="H37" s="38"/>
    </row>
    <row r="38" spans="1:8" s="2" customFormat="1" ht="16.9" customHeight="1">
      <c r="A38" s="33"/>
      <c r="B38" s="38"/>
      <c r="C38" s="251" t="s">
        <v>100</v>
      </c>
      <c r="D38" s="252" t="s">
        <v>1</v>
      </c>
      <c r="E38" s="253" t="s">
        <v>1</v>
      </c>
      <c r="F38" s="254">
        <v>2.135</v>
      </c>
      <c r="G38" s="33"/>
      <c r="H38" s="38"/>
    </row>
    <row r="39" spans="1:8" s="2" customFormat="1" ht="16.9" customHeight="1">
      <c r="A39" s="33"/>
      <c r="B39" s="38"/>
      <c r="C39" s="255" t="s">
        <v>100</v>
      </c>
      <c r="D39" s="255" t="s">
        <v>233</v>
      </c>
      <c r="E39" s="16" t="s">
        <v>1</v>
      </c>
      <c r="F39" s="256">
        <v>2.135</v>
      </c>
      <c r="G39" s="33"/>
      <c r="H39" s="38"/>
    </row>
    <row r="40" spans="1:8" s="2" customFormat="1" ht="16.9" customHeight="1">
      <c r="A40" s="33"/>
      <c r="B40" s="38"/>
      <c r="C40" s="257" t="s">
        <v>527</v>
      </c>
      <c r="D40" s="33"/>
      <c r="E40" s="33"/>
      <c r="F40" s="33"/>
      <c r="G40" s="33"/>
      <c r="H40" s="38"/>
    </row>
    <row r="41" spans="1:8" s="2" customFormat="1" ht="16.9" customHeight="1">
      <c r="A41" s="33"/>
      <c r="B41" s="38"/>
      <c r="C41" s="255" t="s">
        <v>227</v>
      </c>
      <c r="D41" s="255" t="s">
        <v>228</v>
      </c>
      <c r="E41" s="16" t="s">
        <v>229</v>
      </c>
      <c r="F41" s="256">
        <v>2.135</v>
      </c>
      <c r="G41" s="33"/>
      <c r="H41" s="38"/>
    </row>
    <row r="42" spans="1:8" s="2" customFormat="1" ht="16.9" customHeight="1">
      <c r="A42" s="33"/>
      <c r="B42" s="38"/>
      <c r="C42" s="255" t="s">
        <v>147</v>
      </c>
      <c r="D42" s="255" t="s">
        <v>148</v>
      </c>
      <c r="E42" s="16" t="s">
        <v>149</v>
      </c>
      <c r="F42" s="256">
        <v>291.564</v>
      </c>
      <c r="G42" s="33"/>
      <c r="H42" s="38"/>
    </row>
    <row r="43" spans="1:8" s="2" customFormat="1" ht="16.9" customHeight="1">
      <c r="A43" s="33"/>
      <c r="B43" s="38"/>
      <c r="C43" s="251" t="s">
        <v>109</v>
      </c>
      <c r="D43" s="252" t="s">
        <v>1</v>
      </c>
      <c r="E43" s="253" t="s">
        <v>1</v>
      </c>
      <c r="F43" s="254">
        <v>60.984</v>
      </c>
      <c r="G43" s="33"/>
      <c r="H43" s="38"/>
    </row>
    <row r="44" spans="1:8" s="2" customFormat="1" ht="16.9" customHeight="1">
      <c r="A44" s="33"/>
      <c r="B44" s="38"/>
      <c r="C44" s="255" t="s">
        <v>1</v>
      </c>
      <c r="D44" s="255" t="s">
        <v>269</v>
      </c>
      <c r="E44" s="16" t="s">
        <v>1</v>
      </c>
      <c r="F44" s="256">
        <v>30.675</v>
      </c>
      <c r="G44" s="33"/>
      <c r="H44" s="38"/>
    </row>
    <row r="45" spans="1:8" s="2" customFormat="1" ht="16.9" customHeight="1">
      <c r="A45" s="33"/>
      <c r="B45" s="38"/>
      <c r="C45" s="255" t="s">
        <v>1</v>
      </c>
      <c r="D45" s="255" t="s">
        <v>270</v>
      </c>
      <c r="E45" s="16" t="s">
        <v>1</v>
      </c>
      <c r="F45" s="256">
        <v>30.309</v>
      </c>
      <c r="G45" s="33"/>
      <c r="H45" s="38"/>
    </row>
    <row r="46" spans="1:8" s="2" customFormat="1" ht="16.9" customHeight="1">
      <c r="A46" s="33"/>
      <c r="B46" s="38"/>
      <c r="C46" s="255" t="s">
        <v>109</v>
      </c>
      <c r="D46" s="255" t="s">
        <v>178</v>
      </c>
      <c r="E46" s="16" t="s">
        <v>1</v>
      </c>
      <c r="F46" s="256">
        <v>60.984</v>
      </c>
      <c r="G46" s="33"/>
      <c r="H46" s="38"/>
    </row>
    <row r="47" spans="1:8" s="2" customFormat="1" ht="16.9" customHeight="1">
      <c r="A47" s="33"/>
      <c r="B47" s="38"/>
      <c r="C47" s="257" t="s">
        <v>527</v>
      </c>
      <c r="D47" s="33"/>
      <c r="E47" s="33"/>
      <c r="F47" s="33"/>
      <c r="G47" s="33"/>
      <c r="H47" s="38"/>
    </row>
    <row r="48" spans="1:8" s="2" customFormat="1" ht="22.5">
      <c r="A48" s="33"/>
      <c r="B48" s="38"/>
      <c r="C48" s="255" t="s">
        <v>265</v>
      </c>
      <c r="D48" s="255" t="s">
        <v>266</v>
      </c>
      <c r="E48" s="16" t="s">
        <v>149</v>
      </c>
      <c r="F48" s="256">
        <v>60.984</v>
      </c>
      <c r="G48" s="33"/>
      <c r="H48" s="38"/>
    </row>
    <row r="49" spans="1:8" s="2" customFormat="1" ht="16.9" customHeight="1">
      <c r="A49" s="33"/>
      <c r="B49" s="38"/>
      <c r="C49" s="255" t="s">
        <v>147</v>
      </c>
      <c r="D49" s="255" t="s">
        <v>148</v>
      </c>
      <c r="E49" s="16" t="s">
        <v>149</v>
      </c>
      <c r="F49" s="256">
        <v>291.564</v>
      </c>
      <c r="G49" s="33"/>
      <c r="H49" s="38"/>
    </row>
    <row r="50" spans="1:8" s="2" customFormat="1" ht="16.9" customHeight="1">
      <c r="A50" s="33"/>
      <c r="B50" s="38"/>
      <c r="C50" s="255" t="s">
        <v>348</v>
      </c>
      <c r="D50" s="255" t="s">
        <v>349</v>
      </c>
      <c r="E50" s="16" t="s">
        <v>259</v>
      </c>
      <c r="F50" s="256">
        <v>564.077</v>
      </c>
      <c r="G50" s="33"/>
      <c r="H50" s="38"/>
    </row>
    <row r="51" spans="1:8" s="2" customFormat="1" ht="16.9" customHeight="1">
      <c r="A51" s="33"/>
      <c r="B51" s="38"/>
      <c r="C51" s="251" t="s">
        <v>106</v>
      </c>
      <c r="D51" s="252" t="s">
        <v>1</v>
      </c>
      <c r="E51" s="253" t="s">
        <v>1</v>
      </c>
      <c r="F51" s="254">
        <v>34</v>
      </c>
      <c r="G51" s="33"/>
      <c r="H51" s="38"/>
    </row>
    <row r="52" spans="1:8" s="2" customFormat="1" ht="16.9" customHeight="1">
      <c r="A52" s="33"/>
      <c r="B52" s="38"/>
      <c r="C52" s="255" t="s">
        <v>106</v>
      </c>
      <c r="D52" s="255" t="s">
        <v>107</v>
      </c>
      <c r="E52" s="16" t="s">
        <v>1</v>
      </c>
      <c r="F52" s="256">
        <v>34</v>
      </c>
      <c r="G52" s="33"/>
      <c r="H52" s="38"/>
    </row>
    <row r="53" spans="1:8" s="2" customFormat="1" ht="16.9" customHeight="1">
      <c r="A53" s="33"/>
      <c r="B53" s="38"/>
      <c r="C53" s="257" t="s">
        <v>527</v>
      </c>
      <c r="D53" s="33"/>
      <c r="E53" s="33"/>
      <c r="F53" s="33"/>
      <c r="G53" s="33"/>
      <c r="H53" s="38"/>
    </row>
    <row r="54" spans="1:8" s="2" customFormat="1" ht="16.9" customHeight="1">
      <c r="A54" s="33"/>
      <c r="B54" s="38"/>
      <c r="C54" s="255" t="s">
        <v>355</v>
      </c>
      <c r="D54" s="255" t="s">
        <v>356</v>
      </c>
      <c r="E54" s="16" t="s">
        <v>159</v>
      </c>
      <c r="F54" s="256">
        <v>34</v>
      </c>
      <c r="G54" s="33"/>
      <c r="H54" s="38"/>
    </row>
    <row r="55" spans="1:8" s="2" customFormat="1" ht="22.5">
      <c r="A55" s="33"/>
      <c r="B55" s="38"/>
      <c r="C55" s="255" t="s">
        <v>171</v>
      </c>
      <c r="D55" s="255" t="s">
        <v>172</v>
      </c>
      <c r="E55" s="16" t="s">
        <v>165</v>
      </c>
      <c r="F55" s="256">
        <v>225.6</v>
      </c>
      <c r="G55" s="33"/>
      <c r="H55" s="38"/>
    </row>
    <row r="56" spans="1:8" s="2" customFormat="1" ht="22.5">
      <c r="A56" s="33"/>
      <c r="B56" s="38"/>
      <c r="C56" s="255" t="s">
        <v>179</v>
      </c>
      <c r="D56" s="255" t="s">
        <v>180</v>
      </c>
      <c r="E56" s="16" t="s">
        <v>165</v>
      </c>
      <c r="F56" s="256">
        <v>2550</v>
      </c>
      <c r="G56" s="33"/>
      <c r="H56" s="38"/>
    </row>
    <row r="57" spans="1:8" s="2" customFormat="1" ht="16.9" customHeight="1">
      <c r="A57" s="33"/>
      <c r="B57" s="38"/>
      <c r="C57" s="255" t="s">
        <v>185</v>
      </c>
      <c r="D57" s="255" t="s">
        <v>186</v>
      </c>
      <c r="E57" s="16" t="s">
        <v>165</v>
      </c>
      <c r="F57" s="256">
        <v>2775.6</v>
      </c>
      <c r="G57" s="33"/>
      <c r="H57" s="38"/>
    </row>
    <row r="58" spans="1:8" s="2" customFormat="1" ht="45">
      <c r="A58" s="33"/>
      <c r="B58" s="38"/>
      <c r="C58" s="255" t="s">
        <v>405</v>
      </c>
      <c r="D58" s="255" t="s">
        <v>406</v>
      </c>
      <c r="E58" s="16" t="s">
        <v>259</v>
      </c>
      <c r="F58" s="256">
        <v>175.149</v>
      </c>
      <c r="G58" s="33"/>
      <c r="H58" s="38"/>
    </row>
    <row r="59" spans="1:8" s="2" customFormat="1" ht="16.9" customHeight="1">
      <c r="A59" s="33"/>
      <c r="B59" s="38"/>
      <c r="C59" s="251" t="s">
        <v>111</v>
      </c>
      <c r="D59" s="252" t="s">
        <v>1</v>
      </c>
      <c r="E59" s="253" t="s">
        <v>1</v>
      </c>
      <c r="F59" s="254">
        <v>38</v>
      </c>
      <c r="G59" s="33"/>
      <c r="H59" s="38"/>
    </row>
    <row r="60" spans="1:8" s="2" customFormat="1" ht="16.9" customHeight="1">
      <c r="A60" s="33"/>
      <c r="B60" s="38"/>
      <c r="C60" s="255" t="s">
        <v>111</v>
      </c>
      <c r="D60" s="255" t="s">
        <v>221</v>
      </c>
      <c r="E60" s="16" t="s">
        <v>1</v>
      </c>
      <c r="F60" s="256">
        <v>38</v>
      </c>
      <c r="G60" s="33"/>
      <c r="H60" s="38"/>
    </row>
    <row r="61" spans="1:8" s="2" customFormat="1" ht="16.9" customHeight="1">
      <c r="A61" s="33"/>
      <c r="B61" s="38"/>
      <c r="C61" s="257" t="s">
        <v>527</v>
      </c>
      <c r="D61" s="33"/>
      <c r="E61" s="33"/>
      <c r="F61" s="33"/>
      <c r="G61" s="33"/>
      <c r="H61" s="38"/>
    </row>
    <row r="62" spans="1:8" s="2" customFormat="1" ht="16.9" customHeight="1">
      <c r="A62" s="33"/>
      <c r="B62" s="38"/>
      <c r="C62" s="255" t="s">
        <v>217</v>
      </c>
      <c r="D62" s="255" t="s">
        <v>218</v>
      </c>
      <c r="E62" s="16" t="s">
        <v>111</v>
      </c>
      <c r="F62" s="256">
        <v>38</v>
      </c>
      <c r="G62" s="33"/>
      <c r="H62" s="38"/>
    </row>
    <row r="63" spans="1:8" s="2" customFormat="1" ht="16.9" customHeight="1">
      <c r="A63" s="33"/>
      <c r="B63" s="38"/>
      <c r="C63" s="255" t="s">
        <v>204</v>
      </c>
      <c r="D63" s="255" t="s">
        <v>205</v>
      </c>
      <c r="E63" s="16" t="s">
        <v>159</v>
      </c>
      <c r="F63" s="256">
        <v>152</v>
      </c>
      <c r="G63" s="33"/>
      <c r="H63" s="38"/>
    </row>
    <row r="64" spans="1:8" s="2" customFormat="1" ht="16.9" customHeight="1">
      <c r="A64" s="33"/>
      <c r="B64" s="38"/>
      <c r="C64" s="251" t="s">
        <v>113</v>
      </c>
      <c r="D64" s="252" t="s">
        <v>1</v>
      </c>
      <c r="E64" s="253" t="s">
        <v>1</v>
      </c>
      <c r="F64" s="254">
        <v>564.077</v>
      </c>
      <c r="G64" s="33"/>
      <c r="H64" s="38"/>
    </row>
    <row r="65" spans="1:8" s="2" customFormat="1" ht="16.9" customHeight="1">
      <c r="A65" s="33"/>
      <c r="B65" s="38"/>
      <c r="C65" s="255" t="s">
        <v>113</v>
      </c>
      <c r="D65" s="255" t="s">
        <v>353</v>
      </c>
      <c r="E65" s="16" t="s">
        <v>1</v>
      </c>
      <c r="F65" s="256">
        <v>564.077</v>
      </c>
      <c r="G65" s="33"/>
      <c r="H65" s="38"/>
    </row>
    <row r="66" spans="1:8" s="2" customFormat="1" ht="16.9" customHeight="1">
      <c r="A66" s="33"/>
      <c r="B66" s="38"/>
      <c r="C66" s="257" t="s">
        <v>527</v>
      </c>
      <c r="D66" s="33"/>
      <c r="E66" s="33"/>
      <c r="F66" s="33"/>
      <c r="G66" s="33"/>
      <c r="H66" s="38"/>
    </row>
    <row r="67" spans="1:8" s="2" customFormat="1" ht="16.9" customHeight="1">
      <c r="A67" s="33"/>
      <c r="B67" s="38"/>
      <c r="C67" s="255" t="s">
        <v>348</v>
      </c>
      <c r="D67" s="255" t="s">
        <v>349</v>
      </c>
      <c r="E67" s="16" t="s">
        <v>259</v>
      </c>
      <c r="F67" s="256">
        <v>564.077</v>
      </c>
      <c r="G67" s="33"/>
      <c r="H67" s="38"/>
    </row>
    <row r="68" spans="1:8" s="2" customFormat="1" ht="33.75">
      <c r="A68" s="33"/>
      <c r="B68" s="38"/>
      <c r="C68" s="255" t="s">
        <v>399</v>
      </c>
      <c r="D68" s="255" t="s">
        <v>400</v>
      </c>
      <c r="E68" s="16" t="s">
        <v>259</v>
      </c>
      <c r="F68" s="256">
        <v>686.077</v>
      </c>
      <c r="G68" s="33"/>
      <c r="H68" s="38"/>
    </row>
    <row r="69" spans="1:8" s="2" customFormat="1" ht="16.9" customHeight="1">
      <c r="A69" s="33"/>
      <c r="B69" s="38"/>
      <c r="C69" s="251" t="s">
        <v>104</v>
      </c>
      <c r="D69" s="252" t="s">
        <v>1</v>
      </c>
      <c r="E69" s="253" t="s">
        <v>1</v>
      </c>
      <c r="F69" s="254">
        <v>12</v>
      </c>
      <c r="G69" s="33"/>
      <c r="H69" s="38"/>
    </row>
    <row r="70" spans="1:8" s="2" customFormat="1" ht="16.9" customHeight="1">
      <c r="A70" s="33"/>
      <c r="B70" s="38"/>
      <c r="C70" s="255" t="s">
        <v>104</v>
      </c>
      <c r="D70" s="255" t="s">
        <v>326</v>
      </c>
      <c r="E70" s="16" t="s">
        <v>1</v>
      </c>
      <c r="F70" s="256">
        <v>12</v>
      </c>
      <c r="G70" s="33"/>
      <c r="H70" s="38"/>
    </row>
    <row r="71" spans="1:8" s="2" customFormat="1" ht="16.9" customHeight="1">
      <c r="A71" s="33"/>
      <c r="B71" s="38"/>
      <c r="C71" s="257" t="s">
        <v>527</v>
      </c>
      <c r="D71" s="33"/>
      <c r="E71" s="33"/>
      <c r="F71" s="33"/>
      <c r="G71" s="33"/>
      <c r="H71" s="38"/>
    </row>
    <row r="72" spans="1:8" s="2" customFormat="1" ht="16.9" customHeight="1">
      <c r="A72" s="33"/>
      <c r="B72" s="38"/>
      <c r="C72" s="255" t="s">
        <v>321</v>
      </c>
      <c r="D72" s="255" t="s">
        <v>322</v>
      </c>
      <c r="E72" s="16" t="s">
        <v>323</v>
      </c>
      <c r="F72" s="256">
        <v>12</v>
      </c>
      <c r="G72" s="33"/>
      <c r="H72" s="38"/>
    </row>
    <row r="73" spans="1:8" s="2" customFormat="1" ht="16.9" customHeight="1">
      <c r="A73" s="33"/>
      <c r="B73" s="38"/>
      <c r="C73" s="255" t="s">
        <v>422</v>
      </c>
      <c r="D73" s="255" t="s">
        <v>423</v>
      </c>
      <c r="E73" s="16" t="s">
        <v>259</v>
      </c>
      <c r="F73" s="256">
        <v>2.88</v>
      </c>
      <c r="G73" s="33"/>
      <c r="H73" s="38"/>
    </row>
    <row r="74" spans="1:8" s="2" customFormat="1" ht="16.9" customHeight="1">
      <c r="A74" s="33"/>
      <c r="B74" s="38"/>
      <c r="C74" s="255" t="s">
        <v>368</v>
      </c>
      <c r="D74" s="255" t="s">
        <v>369</v>
      </c>
      <c r="E74" s="16" t="s">
        <v>259</v>
      </c>
      <c r="F74" s="256">
        <v>2.88</v>
      </c>
      <c r="G74" s="33"/>
      <c r="H74" s="38"/>
    </row>
    <row r="75" spans="1:8" s="2" customFormat="1" ht="26.45" customHeight="1">
      <c r="A75" s="33"/>
      <c r="B75" s="38"/>
      <c r="C75" s="250" t="s">
        <v>528</v>
      </c>
      <c r="D75" s="250" t="s">
        <v>89</v>
      </c>
      <c r="E75" s="33"/>
      <c r="F75" s="33"/>
      <c r="G75" s="33"/>
      <c r="H75" s="38"/>
    </row>
    <row r="76" spans="1:8" s="2" customFormat="1" ht="16.9" customHeight="1">
      <c r="A76" s="33"/>
      <c r="B76" s="38"/>
      <c r="C76" s="251" t="s">
        <v>102</v>
      </c>
      <c r="D76" s="252" t="s">
        <v>1</v>
      </c>
      <c r="E76" s="253" t="s">
        <v>1</v>
      </c>
      <c r="F76" s="254">
        <v>127.44</v>
      </c>
      <c r="G76" s="33"/>
      <c r="H76" s="38"/>
    </row>
    <row r="77" spans="1:8" s="2" customFormat="1" ht="16.9" customHeight="1">
      <c r="A77" s="33"/>
      <c r="B77" s="38"/>
      <c r="C77" s="255" t="s">
        <v>102</v>
      </c>
      <c r="D77" s="255" t="s">
        <v>444</v>
      </c>
      <c r="E77" s="16" t="s">
        <v>1</v>
      </c>
      <c r="F77" s="256">
        <v>127.44</v>
      </c>
      <c r="G77" s="33"/>
      <c r="H77" s="38"/>
    </row>
    <row r="78" spans="1:8" s="2" customFormat="1" ht="16.9" customHeight="1">
      <c r="A78" s="33"/>
      <c r="B78" s="38"/>
      <c r="C78" s="257" t="s">
        <v>527</v>
      </c>
      <c r="D78" s="33"/>
      <c r="E78" s="33"/>
      <c r="F78" s="33"/>
      <c r="G78" s="33"/>
      <c r="H78" s="38"/>
    </row>
    <row r="79" spans="1:8" s="2" customFormat="1" ht="16.9" customHeight="1">
      <c r="A79" s="33"/>
      <c r="B79" s="38"/>
      <c r="C79" s="255" t="s">
        <v>147</v>
      </c>
      <c r="D79" s="255" t="s">
        <v>148</v>
      </c>
      <c r="E79" s="16" t="s">
        <v>149</v>
      </c>
      <c r="F79" s="256">
        <v>127.44</v>
      </c>
      <c r="G79" s="33"/>
      <c r="H79" s="38"/>
    </row>
    <row r="80" spans="1:8" s="2" customFormat="1" ht="16.9" customHeight="1">
      <c r="A80" s="33"/>
      <c r="B80" s="38"/>
      <c r="C80" s="255" t="s">
        <v>348</v>
      </c>
      <c r="D80" s="255" t="s">
        <v>349</v>
      </c>
      <c r="E80" s="16" t="s">
        <v>259</v>
      </c>
      <c r="F80" s="256">
        <v>203.904</v>
      </c>
      <c r="G80" s="33"/>
      <c r="H80" s="38"/>
    </row>
    <row r="81" spans="1:8" s="2" customFormat="1" ht="16.9" customHeight="1">
      <c r="A81" s="33"/>
      <c r="B81" s="38"/>
      <c r="C81" s="251" t="s">
        <v>100</v>
      </c>
      <c r="D81" s="252" t="s">
        <v>1</v>
      </c>
      <c r="E81" s="253" t="s">
        <v>1</v>
      </c>
      <c r="F81" s="254">
        <v>1.09</v>
      </c>
      <c r="G81" s="33"/>
      <c r="H81" s="38"/>
    </row>
    <row r="82" spans="1:8" s="2" customFormat="1" ht="16.9" customHeight="1">
      <c r="A82" s="33"/>
      <c r="B82" s="38"/>
      <c r="C82" s="255" t="s">
        <v>100</v>
      </c>
      <c r="D82" s="255" t="s">
        <v>459</v>
      </c>
      <c r="E82" s="16" t="s">
        <v>1</v>
      </c>
      <c r="F82" s="256">
        <v>1.09</v>
      </c>
      <c r="G82" s="33"/>
      <c r="H82" s="38"/>
    </row>
    <row r="83" spans="1:8" s="2" customFormat="1" ht="16.9" customHeight="1">
      <c r="A83" s="33"/>
      <c r="B83" s="38"/>
      <c r="C83" s="257" t="s">
        <v>527</v>
      </c>
      <c r="D83" s="33"/>
      <c r="E83" s="33"/>
      <c r="F83" s="33"/>
      <c r="G83" s="33"/>
      <c r="H83" s="38"/>
    </row>
    <row r="84" spans="1:8" s="2" customFormat="1" ht="16.9" customHeight="1">
      <c r="A84" s="33"/>
      <c r="B84" s="38"/>
      <c r="C84" s="255" t="s">
        <v>227</v>
      </c>
      <c r="D84" s="255" t="s">
        <v>228</v>
      </c>
      <c r="E84" s="16" t="s">
        <v>229</v>
      </c>
      <c r="F84" s="256">
        <v>1.09</v>
      </c>
      <c r="G84" s="33"/>
      <c r="H84" s="38"/>
    </row>
    <row r="85" spans="1:8" s="2" customFormat="1" ht="16.9" customHeight="1">
      <c r="A85" s="33"/>
      <c r="B85" s="38"/>
      <c r="C85" s="255" t="s">
        <v>147</v>
      </c>
      <c r="D85" s="255" t="s">
        <v>148</v>
      </c>
      <c r="E85" s="16" t="s">
        <v>149</v>
      </c>
      <c r="F85" s="256">
        <v>127.44</v>
      </c>
      <c r="G85" s="33"/>
      <c r="H85" s="38"/>
    </row>
    <row r="86" spans="1:8" s="2" customFormat="1" ht="16.9" customHeight="1">
      <c r="A86" s="33"/>
      <c r="B86" s="38"/>
      <c r="C86" s="251" t="s">
        <v>106</v>
      </c>
      <c r="D86" s="252" t="s">
        <v>1</v>
      </c>
      <c r="E86" s="253" t="s">
        <v>1</v>
      </c>
      <c r="F86" s="254">
        <v>36</v>
      </c>
      <c r="G86" s="33"/>
      <c r="H86" s="38"/>
    </row>
    <row r="87" spans="1:8" s="2" customFormat="1" ht="16.9" customHeight="1">
      <c r="A87" s="33"/>
      <c r="B87" s="38"/>
      <c r="C87" s="251" t="s">
        <v>113</v>
      </c>
      <c r="D87" s="252" t="s">
        <v>1</v>
      </c>
      <c r="E87" s="253" t="s">
        <v>1</v>
      </c>
      <c r="F87" s="254">
        <v>203.904</v>
      </c>
      <c r="G87" s="33"/>
      <c r="H87" s="38"/>
    </row>
    <row r="88" spans="1:8" s="2" customFormat="1" ht="16.9" customHeight="1">
      <c r="A88" s="33"/>
      <c r="B88" s="38"/>
      <c r="C88" s="255" t="s">
        <v>113</v>
      </c>
      <c r="D88" s="255" t="s">
        <v>480</v>
      </c>
      <c r="E88" s="16" t="s">
        <v>1</v>
      </c>
      <c r="F88" s="256">
        <v>203.904</v>
      </c>
      <c r="G88" s="33"/>
      <c r="H88" s="38"/>
    </row>
    <row r="89" spans="1:8" s="2" customFormat="1" ht="16.9" customHeight="1">
      <c r="A89" s="33"/>
      <c r="B89" s="38"/>
      <c r="C89" s="257" t="s">
        <v>527</v>
      </c>
      <c r="D89" s="33"/>
      <c r="E89" s="33"/>
      <c r="F89" s="33"/>
      <c r="G89" s="33"/>
      <c r="H89" s="38"/>
    </row>
    <row r="90" spans="1:8" s="2" customFormat="1" ht="16.9" customHeight="1">
      <c r="A90" s="33"/>
      <c r="B90" s="38"/>
      <c r="C90" s="255" t="s">
        <v>348</v>
      </c>
      <c r="D90" s="255" t="s">
        <v>349</v>
      </c>
      <c r="E90" s="16" t="s">
        <v>259</v>
      </c>
      <c r="F90" s="256">
        <v>203.904</v>
      </c>
      <c r="G90" s="33"/>
      <c r="H90" s="38"/>
    </row>
    <row r="91" spans="1:8" s="2" customFormat="1" ht="33.75">
      <c r="A91" s="33"/>
      <c r="B91" s="38"/>
      <c r="C91" s="255" t="s">
        <v>399</v>
      </c>
      <c r="D91" s="255" t="s">
        <v>400</v>
      </c>
      <c r="E91" s="16" t="s">
        <v>259</v>
      </c>
      <c r="F91" s="256">
        <v>223.404</v>
      </c>
      <c r="G91" s="33"/>
      <c r="H91" s="38"/>
    </row>
    <row r="92" spans="1:8" s="2" customFormat="1" ht="16.9" customHeight="1">
      <c r="A92" s="33"/>
      <c r="B92" s="38"/>
      <c r="C92" s="251" t="s">
        <v>433</v>
      </c>
      <c r="D92" s="252" t="s">
        <v>1</v>
      </c>
      <c r="E92" s="253" t="s">
        <v>1</v>
      </c>
      <c r="F92" s="254">
        <v>9.72</v>
      </c>
      <c r="G92" s="33"/>
      <c r="H92" s="38"/>
    </row>
    <row r="93" spans="1:8" s="2" customFormat="1" ht="16.9" customHeight="1">
      <c r="A93" s="33"/>
      <c r="B93" s="38"/>
      <c r="C93" s="255" t="s">
        <v>433</v>
      </c>
      <c r="D93" s="255" t="s">
        <v>442</v>
      </c>
      <c r="E93" s="16" t="s">
        <v>1</v>
      </c>
      <c r="F93" s="256">
        <v>9.72</v>
      </c>
      <c r="G93" s="33"/>
      <c r="H93" s="38"/>
    </row>
    <row r="94" spans="1:8" s="2" customFormat="1" ht="16.9" customHeight="1">
      <c r="A94" s="33"/>
      <c r="B94" s="38"/>
      <c r="C94" s="257" t="s">
        <v>527</v>
      </c>
      <c r="D94" s="33"/>
      <c r="E94" s="33"/>
      <c r="F94" s="33"/>
      <c r="G94" s="33"/>
      <c r="H94" s="38"/>
    </row>
    <row r="95" spans="1:8" s="2" customFormat="1" ht="16.9" customHeight="1">
      <c r="A95" s="33"/>
      <c r="B95" s="38"/>
      <c r="C95" s="255" t="s">
        <v>438</v>
      </c>
      <c r="D95" s="255" t="s">
        <v>439</v>
      </c>
      <c r="E95" s="16" t="s">
        <v>149</v>
      </c>
      <c r="F95" s="256">
        <v>9.72</v>
      </c>
      <c r="G95" s="33"/>
      <c r="H95" s="38"/>
    </row>
    <row r="96" spans="1:8" s="2" customFormat="1" ht="16.9" customHeight="1">
      <c r="A96" s="33"/>
      <c r="B96" s="38"/>
      <c r="C96" s="255" t="s">
        <v>147</v>
      </c>
      <c r="D96" s="255" t="s">
        <v>148</v>
      </c>
      <c r="E96" s="16" t="s">
        <v>149</v>
      </c>
      <c r="F96" s="256">
        <v>127.44</v>
      </c>
      <c r="G96" s="33"/>
      <c r="H96" s="38"/>
    </row>
    <row r="97" spans="1:8" s="2" customFormat="1" ht="7.35" customHeight="1">
      <c r="A97" s="33"/>
      <c r="B97" s="139"/>
      <c r="C97" s="140"/>
      <c r="D97" s="140"/>
      <c r="E97" s="140"/>
      <c r="F97" s="140"/>
      <c r="G97" s="140"/>
      <c r="H97" s="38"/>
    </row>
    <row r="98" spans="1:8" s="2" customFormat="1" ht="11.25">
      <c r="A98" s="33"/>
      <c r="B98" s="33"/>
      <c r="C98" s="33"/>
      <c r="D98" s="33"/>
      <c r="E98" s="33"/>
      <c r="F98" s="33"/>
      <c r="G98" s="33"/>
      <c r="H98" s="33"/>
    </row>
  </sheetData>
  <sheetProtection algorithmName="SHA-512" hashValue="fAVozFTkNJc282fpOBmW9xkRREbiVBCc90s14dfTzlsCXAO9mWmYW467T8hJcBehePURVXb3M23vaD1f4+PVUA==" saltValue="oEkVO3Iwax00cMcTmk19gxOfbynsP6bGSkNzXhKtD/0G0CjM0Gj5QSFr8NasXSGudT7RkDzNwbHnKTDDN0Tdf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Šatánek Jan, Ing.</dc:creator>
  <cp:keywords/>
  <dc:description/>
  <cp:lastModifiedBy>Šatánek Jan, Ing.</cp:lastModifiedBy>
  <dcterms:created xsi:type="dcterms:W3CDTF">2021-05-31T06:38:06Z</dcterms:created>
  <dcterms:modified xsi:type="dcterms:W3CDTF">2021-05-31T06:43:47Z</dcterms:modified>
  <cp:category/>
  <cp:version/>
  <cp:contentType/>
  <cp:contentStatus/>
</cp:coreProperties>
</file>