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ROVOZNÍ ODDĚLENÍ\OPRAVNÉ PRÁCE\rok 2021\Zakázky + Rozpočty\A35 – Oprava trati v úseku Kojetín - Valašské Meziříčí\"/>
    </mc:Choice>
  </mc:AlternateContent>
  <bookViews>
    <workbookView xWindow="0" yWindow="0" windowWidth="20490" windowHeight="7815" activeTab="1"/>
  </bookViews>
  <sheets>
    <sheet name="Rekapitulace stavby" sheetId="1" r:id="rId1"/>
    <sheet name="SO01 - Výměna kolejnic Hr..." sheetId="2" r:id="rId2"/>
    <sheet name="SO02 - Oprava přejezdu P7..." sheetId="3" r:id="rId3"/>
    <sheet name="VON - Vedlejší a ostatní ..." sheetId="4" r:id="rId4"/>
    <sheet name="Seznam figur" sheetId="5" r:id="rId5"/>
  </sheets>
  <definedNames>
    <definedName name="_xlnm._FilterDatabase" localSheetId="1" hidden="1">'SO01 - Výměna kolejnic Hr...'!$C$120:$K$254</definedName>
    <definedName name="_xlnm._FilterDatabase" localSheetId="2" hidden="1">'SO02 - Oprava přejezdu P7...'!$C$119:$K$175</definedName>
    <definedName name="_xlnm._FilterDatabase" localSheetId="3" hidden="1">'VON - Vedlejší a ostatní ...'!$C$116:$K$127</definedName>
    <definedName name="_xlnm.Print_Titles" localSheetId="0">'Rekapitulace stavby'!$92:$92</definedName>
    <definedName name="_xlnm.Print_Titles" localSheetId="4">'Seznam figur'!$9:$9</definedName>
    <definedName name="_xlnm.Print_Titles" localSheetId="1">'SO01 - Výměna kolejnic Hr...'!$120:$120</definedName>
    <definedName name="_xlnm.Print_Titles" localSheetId="2">'SO02 - Oprava přejezdu P7...'!$119:$119</definedName>
    <definedName name="_xlnm.Print_Titles" localSheetId="3">'VON - Vedlejší a ostatní ...'!$116:$116</definedName>
    <definedName name="_xlnm.Print_Area" localSheetId="0">'Rekapitulace stavby'!$D$4:$AO$76,'Rekapitulace stavby'!$C$82:$AQ$98</definedName>
    <definedName name="_xlnm.Print_Area" localSheetId="4">'Seznam figur'!$C$4:$G$96</definedName>
    <definedName name="_xlnm.Print_Area" localSheetId="1">'SO01 - Výměna kolejnic Hr...'!$C$4:$J$76,'SO01 - Výměna kolejnic Hr...'!$C$82:$J$102,'SO01 - Výměna kolejnic Hr...'!$C$108:$J$254</definedName>
    <definedName name="_xlnm.Print_Area" localSheetId="2">'SO02 - Oprava přejezdu P7...'!$C$4:$J$76,'SO02 - Oprava přejezdu P7...'!$C$82:$J$101,'SO02 - Oprava přejezdu P7...'!$C$107:$J$175</definedName>
    <definedName name="_xlnm.Print_Area" localSheetId="3">'VON - Vedlejší a ostatní ...'!$C$4:$J$76,'VON - Vedlejší a ostatní ...'!$C$82:$J$98,'VON - Vedlejší a ostatní ...'!$C$104:$J$127</definedName>
  </definedNames>
  <calcPr calcId="162913"/>
</workbook>
</file>

<file path=xl/calcChain.xml><?xml version="1.0" encoding="utf-8"?>
<calcChain xmlns="http://schemas.openxmlformats.org/spreadsheetml/2006/main">
  <c r="D7" i="5" l="1"/>
  <c r="J37" i="4"/>
  <c r="J36" i="4"/>
  <c r="AY97" i="1"/>
  <c r="J35" i="4"/>
  <c r="AX97" i="1"/>
  <c r="BI125" i="4"/>
  <c r="BH125" i="4"/>
  <c r="BG125" i="4"/>
  <c r="BF125" i="4"/>
  <c r="T125" i="4"/>
  <c r="R125" i="4"/>
  <c r="P125" i="4"/>
  <c r="BI122" i="4"/>
  <c r="BH122" i="4"/>
  <c r="BG122" i="4"/>
  <c r="BF122" i="4"/>
  <c r="T122" i="4"/>
  <c r="R122" i="4"/>
  <c r="P122" i="4"/>
  <c r="BI119" i="4"/>
  <c r="BH119" i="4"/>
  <c r="BG119" i="4"/>
  <c r="BF119" i="4"/>
  <c r="T119" i="4"/>
  <c r="R119" i="4"/>
  <c r="P119" i="4"/>
  <c r="J114" i="4"/>
  <c r="F113" i="4"/>
  <c r="F111" i="4"/>
  <c r="E109" i="4"/>
  <c r="J92" i="4"/>
  <c r="F91" i="4"/>
  <c r="F89" i="4"/>
  <c r="E87" i="4"/>
  <c r="J21" i="4"/>
  <c r="E21" i="4"/>
  <c r="J113" i="4"/>
  <c r="J20" i="4"/>
  <c r="J18" i="4"/>
  <c r="E18" i="4"/>
  <c r="F114" i="4"/>
  <c r="J17" i="4"/>
  <c r="J12" i="4"/>
  <c r="J111" i="4" s="1"/>
  <c r="E7" i="4"/>
  <c r="E107" i="4" s="1"/>
  <c r="J37" i="3"/>
  <c r="J36" i="3"/>
  <c r="AY96" i="1"/>
  <c r="J35" i="3"/>
  <c r="AX96" i="1" s="1"/>
  <c r="BI173" i="3"/>
  <c r="BH173" i="3"/>
  <c r="BG173" i="3"/>
  <c r="BF173" i="3"/>
  <c r="T173" i="3"/>
  <c r="R173" i="3"/>
  <c r="P173" i="3"/>
  <c r="BI170" i="3"/>
  <c r="BH170" i="3"/>
  <c r="BG170" i="3"/>
  <c r="BF170" i="3"/>
  <c r="T170" i="3"/>
  <c r="R170" i="3"/>
  <c r="P170" i="3"/>
  <c r="BI167" i="3"/>
  <c r="BH167" i="3"/>
  <c r="BG167" i="3"/>
  <c r="BF167" i="3"/>
  <c r="T167" i="3"/>
  <c r="R167" i="3"/>
  <c r="P167" i="3"/>
  <c r="BI164" i="3"/>
  <c r="BH164" i="3"/>
  <c r="BG164" i="3"/>
  <c r="BF164" i="3"/>
  <c r="T164" i="3"/>
  <c r="R164" i="3"/>
  <c r="P164" i="3"/>
  <c r="BI162" i="3"/>
  <c r="BH162" i="3"/>
  <c r="BG162" i="3"/>
  <c r="BF162" i="3"/>
  <c r="T162" i="3"/>
  <c r="R162" i="3"/>
  <c r="P162" i="3"/>
  <c r="BI160" i="3"/>
  <c r="BH160" i="3"/>
  <c r="BG160" i="3"/>
  <c r="BF160" i="3"/>
  <c r="T160" i="3"/>
  <c r="R160" i="3"/>
  <c r="P160" i="3"/>
  <c r="BI157" i="3"/>
  <c r="BH157" i="3"/>
  <c r="BG157" i="3"/>
  <c r="BF157" i="3"/>
  <c r="T157" i="3"/>
  <c r="R157" i="3"/>
  <c r="P157" i="3"/>
  <c r="BI154" i="3"/>
  <c r="BH154" i="3"/>
  <c r="BG154" i="3"/>
  <c r="BF154" i="3"/>
  <c r="T154" i="3"/>
  <c r="R154" i="3"/>
  <c r="P154" i="3"/>
  <c r="BI150" i="3"/>
  <c r="BH150" i="3"/>
  <c r="BG150" i="3"/>
  <c r="BF150" i="3"/>
  <c r="T150" i="3"/>
  <c r="R150" i="3"/>
  <c r="P150" i="3"/>
  <c r="BI147" i="3"/>
  <c r="BH147" i="3"/>
  <c r="BG147" i="3"/>
  <c r="BF147" i="3"/>
  <c r="T147" i="3"/>
  <c r="R147" i="3"/>
  <c r="P147" i="3"/>
  <c r="BI144" i="3"/>
  <c r="BH144" i="3"/>
  <c r="BG144" i="3"/>
  <c r="BF144" i="3"/>
  <c r="T144" i="3"/>
  <c r="R144" i="3"/>
  <c r="P144" i="3"/>
  <c r="BI141" i="3"/>
  <c r="BH141" i="3"/>
  <c r="BG141" i="3"/>
  <c r="BF141" i="3"/>
  <c r="T141" i="3"/>
  <c r="R141" i="3"/>
  <c r="P141" i="3"/>
  <c r="BI139" i="3"/>
  <c r="BH139" i="3"/>
  <c r="BG139" i="3"/>
  <c r="BF139" i="3"/>
  <c r="T139" i="3"/>
  <c r="R139" i="3"/>
  <c r="P139" i="3"/>
  <c r="BI136" i="3"/>
  <c r="BH136" i="3"/>
  <c r="BG136" i="3"/>
  <c r="BF136" i="3"/>
  <c r="T136" i="3"/>
  <c r="R136" i="3"/>
  <c r="P136" i="3"/>
  <c r="BI133" i="3"/>
  <c r="BH133" i="3"/>
  <c r="BG133" i="3"/>
  <c r="BF133" i="3"/>
  <c r="T133" i="3"/>
  <c r="R133" i="3"/>
  <c r="P133" i="3"/>
  <c r="BI131" i="3"/>
  <c r="BH131" i="3"/>
  <c r="BG131" i="3"/>
  <c r="BF131" i="3"/>
  <c r="T131" i="3"/>
  <c r="R131" i="3"/>
  <c r="P131" i="3"/>
  <c r="BI129" i="3"/>
  <c r="BH129" i="3"/>
  <c r="BG129" i="3"/>
  <c r="BF129" i="3"/>
  <c r="T129" i="3"/>
  <c r="R129" i="3"/>
  <c r="P129" i="3"/>
  <c r="BI126" i="3"/>
  <c r="BH126" i="3"/>
  <c r="BG126" i="3"/>
  <c r="BF126" i="3"/>
  <c r="T126" i="3"/>
  <c r="R126" i="3"/>
  <c r="P126" i="3"/>
  <c r="BI123" i="3"/>
  <c r="BH123" i="3"/>
  <c r="BG123" i="3"/>
  <c r="BF123" i="3"/>
  <c r="T123" i="3"/>
  <c r="R123" i="3"/>
  <c r="P123" i="3"/>
  <c r="J117" i="3"/>
  <c r="F116" i="3"/>
  <c r="F114" i="3"/>
  <c r="E112" i="3"/>
  <c r="J92" i="3"/>
  <c r="F91" i="3"/>
  <c r="F89" i="3"/>
  <c r="E87" i="3"/>
  <c r="J21" i="3"/>
  <c r="E21" i="3"/>
  <c r="J91" i="3" s="1"/>
  <c r="J20" i="3"/>
  <c r="J18" i="3"/>
  <c r="E18" i="3"/>
  <c r="F117" i="3" s="1"/>
  <c r="J17" i="3"/>
  <c r="J12" i="3"/>
  <c r="J114" i="3"/>
  <c r="E7" i="3"/>
  <c r="E110" i="3" s="1"/>
  <c r="J37" i="2"/>
  <c r="J36" i="2"/>
  <c r="AY95" i="1" s="1"/>
  <c r="J35" i="2"/>
  <c r="AX95" i="1"/>
  <c r="BI252" i="2"/>
  <c r="BH252" i="2"/>
  <c r="BG252" i="2"/>
  <c r="BF252" i="2"/>
  <c r="T252" i="2"/>
  <c r="R252" i="2"/>
  <c r="P252" i="2"/>
  <c r="BI249" i="2"/>
  <c r="BH249" i="2"/>
  <c r="BG249" i="2"/>
  <c r="BF249" i="2"/>
  <c r="T249" i="2"/>
  <c r="R249" i="2"/>
  <c r="P249" i="2"/>
  <c r="BI247" i="2"/>
  <c r="BH247" i="2"/>
  <c r="BG247" i="2"/>
  <c r="BF247" i="2"/>
  <c r="T247" i="2"/>
  <c r="R247" i="2"/>
  <c r="P247" i="2"/>
  <c r="BI244" i="2"/>
  <c r="BH244" i="2"/>
  <c r="BG244" i="2"/>
  <c r="BF244" i="2"/>
  <c r="T244" i="2"/>
  <c r="R244" i="2"/>
  <c r="P244" i="2"/>
  <c r="BI241" i="2"/>
  <c r="BH241" i="2"/>
  <c r="BG241" i="2"/>
  <c r="BF241" i="2"/>
  <c r="T241" i="2"/>
  <c r="R241" i="2"/>
  <c r="P241" i="2"/>
  <c r="BI238" i="2"/>
  <c r="BH238" i="2"/>
  <c r="BG238" i="2"/>
  <c r="BF238" i="2"/>
  <c r="T238" i="2"/>
  <c r="R238" i="2"/>
  <c r="P238" i="2"/>
  <c r="BI236" i="2"/>
  <c r="BH236" i="2"/>
  <c r="BG236" i="2"/>
  <c r="BF236" i="2"/>
  <c r="T236" i="2"/>
  <c r="R236" i="2"/>
  <c r="P236" i="2"/>
  <c r="BI234" i="2"/>
  <c r="BH234" i="2"/>
  <c r="BG234" i="2"/>
  <c r="BF234" i="2"/>
  <c r="T234" i="2"/>
  <c r="R234" i="2"/>
  <c r="P234" i="2"/>
  <c r="BI230" i="2"/>
  <c r="BH230" i="2"/>
  <c r="BG230" i="2"/>
  <c r="BF230" i="2"/>
  <c r="T230" i="2"/>
  <c r="R230" i="2"/>
  <c r="P230" i="2"/>
  <c r="BI227" i="2"/>
  <c r="BH227" i="2"/>
  <c r="BG227" i="2"/>
  <c r="BF227" i="2"/>
  <c r="T227" i="2"/>
  <c r="R227" i="2"/>
  <c r="P227" i="2"/>
  <c r="BI225" i="2"/>
  <c r="BH225" i="2"/>
  <c r="BG225" i="2"/>
  <c r="BF225" i="2"/>
  <c r="T225" i="2"/>
  <c r="R225" i="2"/>
  <c r="P225" i="2"/>
  <c r="BI223" i="2"/>
  <c r="BH223" i="2"/>
  <c r="BG223" i="2"/>
  <c r="BF223" i="2"/>
  <c r="T223" i="2"/>
  <c r="R223" i="2"/>
  <c r="P223" i="2"/>
  <c r="BI220" i="2"/>
  <c r="BH220" i="2"/>
  <c r="BG220" i="2"/>
  <c r="BF220" i="2"/>
  <c r="T220" i="2"/>
  <c r="R220" i="2"/>
  <c r="P220" i="2"/>
  <c r="BI217" i="2"/>
  <c r="BH217" i="2"/>
  <c r="BG217" i="2"/>
  <c r="BF217" i="2"/>
  <c r="T217" i="2"/>
  <c r="R217" i="2"/>
  <c r="P217" i="2"/>
  <c r="BI213" i="2"/>
  <c r="BH213" i="2"/>
  <c r="BG213" i="2"/>
  <c r="BF213" i="2"/>
  <c r="T213" i="2"/>
  <c r="R213" i="2"/>
  <c r="P213" i="2"/>
  <c r="BI210" i="2"/>
  <c r="BH210" i="2"/>
  <c r="BG210" i="2"/>
  <c r="BF210" i="2"/>
  <c r="T210" i="2"/>
  <c r="R210" i="2"/>
  <c r="P210" i="2"/>
  <c r="BI207" i="2"/>
  <c r="BH207" i="2"/>
  <c r="BG207" i="2"/>
  <c r="BF207" i="2"/>
  <c r="T207" i="2"/>
  <c r="R207" i="2"/>
  <c r="P207" i="2"/>
  <c r="BI204" i="2"/>
  <c r="BH204" i="2"/>
  <c r="BG204" i="2"/>
  <c r="BF204" i="2"/>
  <c r="T204" i="2"/>
  <c r="R204" i="2"/>
  <c r="P204" i="2"/>
  <c r="BI201" i="2"/>
  <c r="BH201" i="2"/>
  <c r="BG201" i="2"/>
  <c r="BF201" i="2"/>
  <c r="T201" i="2"/>
  <c r="R201" i="2"/>
  <c r="P201" i="2"/>
  <c r="BI198" i="2"/>
  <c r="BH198" i="2"/>
  <c r="BG198" i="2"/>
  <c r="BF198" i="2"/>
  <c r="T198" i="2"/>
  <c r="R198" i="2"/>
  <c r="P198" i="2"/>
  <c r="BI195" i="2"/>
  <c r="BH195" i="2"/>
  <c r="BG195" i="2"/>
  <c r="BF195" i="2"/>
  <c r="T195" i="2"/>
  <c r="R195" i="2"/>
  <c r="P195" i="2"/>
  <c r="BI192" i="2"/>
  <c r="BH192" i="2"/>
  <c r="BG192" i="2"/>
  <c r="BF192" i="2"/>
  <c r="T192" i="2"/>
  <c r="R192" i="2"/>
  <c r="P192" i="2"/>
  <c r="BI189" i="2"/>
  <c r="BH189" i="2"/>
  <c r="BG189" i="2"/>
  <c r="BF189" i="2"/>
  <c r="T189" i="2"/>
  <c r="R189" i="2"/>
  <c r="P189" i="2"/>
  <c r="BI186" i="2"/>
  <c r="BH186" i="2"/>
  <c r="BG186" i="2"/>
  <c r="BF186" i="2"/>
  <c r="T186" i="2"/>
  <c r="R186" i="2"/>
  <c r="P186" i="2"/>
  <c r="BI183" i="2"/>
  <c r="BH183" i="2"/>
  <c r="BG183" i="2"/>
  <c r="BF183" i="2"/>
  <c r="T183" i="2"/>
  <c r="R183" i="2"/>
  <c r="P183" i="2"/>
  <c r="BI178" i="2"/>
  <c r="BH178" i="2"/>
  <c r="BG178" i="2"/>
  <c r="BF178" i="2"/>
  <c r="T178" i="2"/>
  <c r="R178" i="2"/>
  <c r="P178" i="2"/>
  <c r="BI173" i="2"/>
  <c r="BH173" i="2"/>
  <c r="BG173" i="2"/>
  <c r="BF173" i="2"/>
  <c r="T173" i="2"/>
  <c r="R173" i="2"/>
  <c r="P173" i="2"/>
  <c r="BI170" i="2"/>
  <c r="BH170" i="2"/>
  <c r="BG170" i="2"/>
  <c r="BF170" i="2"/>
  <c r="T170" i="2"/>
  <c r="R170" i="2"/>
  <c r="P170" i="2"/>
  <c r="BI168" i="2"/>
  <c r="BH168" i="2"/>
  <c r="BG168" i="2"/>
  <c r="BF168" i="2"/>
  <c r="T168" i="2"/>
  <c r="R168" i="2"/>
  <c r="P168" i="2"/>
  <c r="BI166" i="2"/>
  <c r="BH166" i="2"/>
  <c r="BG166" i="2"/>
  <c r="BF166" i="2"/>
  <c r="T166" i="2"/>
  <c r="R166" i="2"/>
  <c r="P166" i="2"/>
  <c r="BI163" i="2"/>
  <c r="BH163" i="2"/>
  <c r="BG163" i="2"/>
  <c r="BF163" i="2"/>
  <c r="T163" i="2"/>
  <c r="R163" i="2"/>
  <c r="P163" i="2"/>
  <c r="BI160" i="2"/>
  <c r="BH160" i="2"/>
  <c r="BG160" i="2"/>
  <c r="BF160" i="2"/>
  <c r="T160" i="2"/>
  <c r="R160" i="2"/>
  <c r="P160" i="2"/>
  <c r="BI158" i="2"/>
  <c r="BH158" i="2"/>
  <c r="BG158" i="2"/>
  <c r="BF158" i="2"/>
  <c r="T158" i="2"/>
  <c r="R158" i="2"/>
  <c r="P158" i="2"/>
  <c r="BI155" i="2"/>
  <c r="BH155" i="2"/>
  <c r="BG155" i="2"/>
  <c r="BF155" i="2"/>
  <c r="T155" i="2"/>
  <c r="R155" i="2"/>
  <c r="P155" i="2"/>
  <c r="BI152" i="2"/>
  <c r="BH152" i="2"/>
  <c r="BG152" i="2"/>
  <c r="BF152" i="2"/>
  <c r="T152" i="2"/>
  <c r="R152" i="2"/>
  <c r="P152" i="2"/>
  <c r="BI149" i="2"/>
  <c r="BH149" i="2"/>
  <c r="BG149" i="2"/>
  <c r="BF149" i="2"/>
  <c r="T149" i="2"/>
  <c r="R149" i="2"/>
  <c r="P149" i="2"/>
  <c r="BI146" i="2"/>
  <c r="BH146" i="2"/>
  <c r="BG146" i="2"/>
  <c r="BF146" i="2"/>
  <c r="T146" i="2"/>
  <c r="R146" i="2"/>
  <c r="P146" i="2"/>
  <c r="BI143" i="2"/>
  <c r="BH143" i="2"/>
  <c r="BG143" i="2"/>
  <c r="BF143" i="2"/>
  <c r="T143" i="2"/>
  <c r="R143" i="2"/>
  <c r="P143" i="2"/>
  <c r="BI140" i="2"/>
  <c r="BH140" i="2"/>
  <c r="BG140" i="2"/>
  <c r="BF140" i="2"/>
  <c r="T140" i="2"/>
  <c r="R140" i="2"/>
  <c r="P140" i="2"/>
  <c r="BI137" i="2"/>
  <c r="BH137" i="2"/>
  <c r="BG137" i="2"/>
  <c r="BF137" i="2"/>
  <c r="T137" i="2"/>
  <c r="R137" i="2"/>
  <c r="P137" i="2"/>
  <c r="BI132" i="2"/>
  <c r="BH132" i="2"/>
  <c r="BG132" i="2"/>
  <c r="BF132" i="2"/>
  <c r="T132" i="2"/>
  <c r="R132" i="2"/>
  <c r="P132" i="2"/>
  <c r="BI129" i="2"/>
  <c r="BH129" i="2"/>
  <c r="BG129" i="2"/>
  <c r="BF129" i="2"/>
  <c r="T129" i="2"/>
  <c r="R129" i="2"/>
  <c r="P129" i="2"/>
  <c r="BI127" i="2"/>
  <c r="BH127" i="2"/>
  <c r="BG127" i="2"/>
  <c r="BF127" i="2"/>
  <c r="T127" i="2"/>
  <c r="R127" i="2"/>
  <c r="P127" i="2"/>
  <c r="BI124" i="2"/>
  <c r="BH124" i="2"/>
  <c r="BG124" i="2"/>
  <c r="BF124" i="2"/>
  <c r="T124" i="2"/>
  <c r="R124" i="2"/>
  <c r="P124" i="2"/>
  <c r="J118" i="2"/>
  <c r="F117" i="2"/>
  <c r="F115" i="2"/>
  <c r="E113" i="2"/>
  <c r="J92" i="2"/>
  <c r="F91" i="2"/>
  <c r="F89" i="2"/>
  <c r="E87" i="2"/>
  <c r="J21" i="2"/>
  <c r="E21" i="2"/>
  <c r="J117" i="2" s="1"/>
  <c r="J20" i="2"/>
  <c r="J18" i="2"/>
  <c r="E18" i="2"/>
  <c r="F92" i="2" s="1"/>
  <c r="J17" i="2"/>
  <c r="J12" i="2"/>
  <c r="J115" i="2" s="1"/>
  <c r="E7" i="2"/>
  <c r="E111" i="2"/>
  <c r="L90" i="1"/>
  <c r="AM90" i="1"/>
  <c r="AM89" i="1"/>
  <c r="L89" i="1"/>
  <c r="AM87" i="1"/>
  <c r="L87" i="1"/>
  <c r="L85" i="1"/>
  <c r="L84" i="1"/>
  <c r="BK122" i="4"/>
  <c r="J119" i="4"/>
  <c r="J170" i="3"/>
  <c r="J164" i="3"/>
  <c r="BK162" i="3"/>
  <c r="J160" i="3"/>
  <c r="J129" i="3"/>
  <c r="J126" i="3"/>
  <c r="BK247" i="2"/>
  <c r="BK244" i="2"/>
  <c r="BK236" i="2"/>
  <c r="BK234" i="2"/>
  <c r="J230" i="2"/>
  <c r="J227" i="2"/>
  <c r="J225" i="2"/>
  <c r="J217" i="2"/>
  <c r="J213" i="2"/>
  <c r="J195" i="2"/>
  <c r="BK183" i="2"/>
  <c r="BK178" i="2"/>
  <c r="J173" i="2"/>
  <c r="J170" i="2"/>
  <c r="BK168" i="2"/>
  <c r="BK160" i="2"/>
  <c r="J158" i="2"/>
  <c r="J155" i="2"/>
  <c r="BK137" i="2"/>
  <c r="BK132" i="2"/>
  <c r="BK129" i="2"/>
  <c r="J127" i="2"/>
  <c r="AS94" i="1"/>
  <c r="J122" i="4"/>
  <c r="J162" i="3"/>
  <c r="J157" i="3"/>
  <c r="J154" i="3"/>
  <c r="J150" i="3"/>
  <c r="J147" i="3"/>
  <c r="BK144" i="3"/>
  <c r="J141" i="3"/>
  <c r="J139" i="3"/>
  <c r="J133" i="3"/>
  <c r="J244" i="2"/>
  <c r="BK241" i="2"/>
  <c r="BK225" i="2"/>
  <c r="J220" i="2"/>
  <c r="BK217" i="2"/>
  <c r="BK207" i="2"/>
  <c r="BK204" i="2"/>
  <c r="BK201" i="2"/>
  <c r="J198" i="2"/>
  <c r="J192" i="2"/>
  <c r="BK189" i="2"/>
  <c r="J178" i="2"/>
  <c r="BK173" i="2"/>
  <c r="BK166" i="2"/>
  <c r="J163" i="2"/>
  <c r="BK158" i="2"/>
  <c r="BK152" i="2"/>
  <c r="J149" i="2"/>
  <c r="BK140" i="2"/>
  <c r="J132" i="2"/>
  <c r="J129" i="2"/>
  <c r="BK124" i="2"/>
  <c r="J125" i="4"/>
  <c r="BK173" i="3"/>
  <c r="BK167" i="3"/>
  <c r="BK160" i="3"/>
  <c r="BK157" i="3"/>
  <c r="BK154" i="3"/>
  <c r="BK150" i="3"/>
  <c r="BK147" i="3"/>
  <c r="J136" i="3"/>
  <c r="BK133" i="3"/>
  <c r="BK131" i="3"/>
  <c r="BK126" i="3"/>
  <c r="J123" i="3"/>
  <c r="BK252" i="2"/>
  <c r="J252" i="2"/>
  <c r="J249" i="2"/>
  <c r="J247" i="2"/>
  <c r="J238" i="2"/>
  <c r="J234" i="2"/>
  <c r="BK223" i="2"/>
  <c r="BK213" i="2"/>
  <c r="BK210" i="2"/>
  <c r="J207" i="2"/>
  <c r="J204" i="2"/>
  <c r="BK198" i="2"/>
  <c r="BK195" i="2"/>
  <c r="BK192" i="2"/>
  <c r="J186" i="2"/>
  <c r="J168" i="2"/>
  <c r="J166" i="2"/>
  <c r="J160" i="2"/>
  <c r="BK155" i="2"/>
  <c r="J152" i="2"/>
  <c r="BK149" i="2"/>
  <c r="BK146" i="2"/>
  <c r="J143" i="2"/>
  <c r="J137" i="2"/>
  <c r="BK125" i="4"/>
  <c r="BK119" i="4"/>
  <c r="J173" i="3"/>
  <c r="BK170" i="3"/>
  <c r="J167" i="3"/>
  <c r="BK164" i="3"/>
  <c r="J144" i="3"/>
  <c r="BK141" i="3"/>
  <c r="BK139" i="3"/>
  <c r="BK136" i="3"/>
  <c r="J131" i="3"/>
  <c r="BK129" i="3"/>
  <c r="BK123" i="3"/>
  <c r="BK249" i="2"/>
  <c r="J241" i="2"/>
  <c r="BK238" i="2"/>
  <c r="J236" i="2"/>
  <c r="BK230" i="2"/>
  <c r="BK227" i="2"/>
  <c r="J223" i="2"/>
  <c r="BK220" i="2"/>
  <c r="J210" i="2"/>
  <c r="J201" i="2"/>
  <c r="J189" i="2"/>
  <c r="BK186" i="2"/>
  <c r="J183" i="2"/>
  <c r="BK170" i="2"/>
  <c r="BK163" i="2"/>
  <c r="J146" i="2"/>
  <c r="BK143" i="2"/>
  <c r="J140" i="2"/>
  <c r="BK127" i="2"/>
  <c r="J124" i="2"/>
  <c r="P123" i="2" l="1"/>
  <c r="T172" i="2"/>
  <c r="R216" i="2"/>
  <c r="T233" i="2"/>
  <c r="T122" i="3"/>
  <c r="T121" i="3" s="1"/>
  <c r="T118" i="4"/>
  <c r="T117" i="4"/>
  <c r="T123" i="2"/>
  <c r="T122" i="2" s="1"/>
  <c r="T121" i="2" s="1"/>
  <c r="R172" i="2"/>
  <c r="T216" i="2"/>
  <c r="P233" i="2"/>
  <c r="P122" i="3"/>
  <c r="P121" i="3"/>
  <c r="R153" i="3"/>
  <c r="BK166" i="3"/>
  <c r="J166" i="3"/>
  <c r="J100" i="3"/>
  <c r="R166" i="3"/>
  <c r="P118" i="4"/>
  <c r="P117" i="4"/>
  <c r="AU97" i="1"/>
  <c r="R123" i="2"/>
  <c r="R122" i="2" s="1"/>
  <c r="P172" i="2"/>
  <c r="P216" i="2"/>
  <c r="R233" i="2"/>
  <c r="BK122" i="3"/>
  <c r="J122" i="3"/>
  <c r="J98" i="3"/>
  <c r="BK153" i="3"/>
  <c r="J153" i="3" s="1"/>
  <c r="J99" i="3" s="1"/>
  <c r="P153" i="3"/>
  <c r="T153" i="3"/>
  <c r="P166" i="3"/>
  <c r="T166" i="3"/>
  <c r="R118" i="4"/>
  <c r="R117" i="4" s="1"/>
  <c r="BK123" i="2"/>
  <c r="J123" i="2" s="1"/>
  <c r="J98" i="2" s="1"/>
  <c r="BK172" i="2"/>
  <c r="J172" i="2" s="1"/>
  <c r="J99" i="2" s="1"/>
  <c r="BK216" i="2"/>
  <c r="J216" i="2" s="1"/>
  <c r="J100" i="2" s="1"/>
  <c r="BK233" i="2"/>
  <c r="J233" i="2"/>
  <c r="J101" i="2" s="1"/>
  <c r="R122" i="3"/>
  <c r="R121" i="3" s="1"/>
  <c r="R120" i="3" s="1"/>
  <c r="BK118" i="4"/>
  <c r="J118" i="4" s="1"/>
  <c r="J97" i="4" s="1"/>
  <c r="E85" i="2"/>
  <c r="J91" i="2"/>
  <c r="BE129" i="2"/>
  <c r="BE155" i="2"/>
  <c r="BE166" i="2"/>
  <c r="BE192" i="2"/>
  <c r="BE195" i="2"/>
  <c r="BE210" i="2"/>
  <c r="BE213" i="2"/>
  <c r="BE247" i="2"/>
  <c r="E85" i="3"/>
  <c r="J89" i="3"/>
  <c r="F92" i="3"/>
  <c r="J116" i="3"/>
  <c r="BE147" i="3"/>
  <c r="BE160" i="3"/>
  <c r="J89" i="4"/>
  <c r="J91" i="4"/>
  <c r="BE125" i="4"/>
  <c r="F118" i="2"/>
  <c r="BE127" i="2"/>
  <c r="BE152" i="2"/>
  <c r="BE158" i="2"/>
  <c r="BE160" i="2"/>
  <c r="BE170" i="2"/>
  <c r="BE173" i="2"/>
  <c r="BE183" i="2"/>
  <c r="BE207" i="2"/>
  <c r="BE223" i="2"/>
  <c r="BE225" i="2"/>
  <c r="BE227" i="2"/>
  <c r="BE230" i="2"/>
  <c r="BE241" i="2"/>
  <c r="BE249" i="2"/>
  <c r="BE252" i="2"/>
  <c r="BE136" i="3"/>
  <c r="BE154" i="3"/>
  <c r="BE162" i="3"/>
  <c r="J89" i="2"/>
  <c r="BE132" i="2"/>
  <c r="BE137" i="2"/>
  <c r="BE146" i="2"/>
  <c r="BE168" i="2"/>
  <c r="BE178" i="2"/>
  <c r="BE234" i="2"/>
  <c r="BE236" i="2"/>
  <c r="BE244" i="2"/>
  <c r="BE157" i="3"/>
  <c r="BE164" i="3"/>
  <c r="BE167" i="3"/>
  <c r="BE170" i="3"/>
  <c r="BE173" i="3"/>
  <c r="BE124" i="2"/>
  <c r="BE140" i="2"/>
  <c r="BE143" i="2"/>
  <c r="BE149" i="2"/>
  <c r="BE163" i="2"/>
  <c r="BE186" i="2"/>
  <c r="BE189" i="2"/>
  <c r="BE198" i="2"/>
  <c r="BE201" i="2"/>
  <c r="BE204" i="2"/>
  <c r="BE217" i="2"/>
  <c r="BE220" i="2"/>
  <c r="BE238" i="2"/>
  <c r="BE123" i="3"/>
  <c r="BE126" i="3"/>
  <c r="BE129" i="3"/>
  <c r="BE131" i="3"/>
  <c r="BE133" i="3"/>
  <c r="BE139" i="3"/>
  <c r="BE141" i="3"/>
  <c r="BE144" i="3"/>
  <c r="BE150" i="3"/>
  <c r="E85" i="4"/>
  <c r="F92" i="4"/>
  <c r="BE119" i="4"/>
  <c r="BE122" i="4"/>
  <c r="F37" i="2"/>
  <c r="BD95" i="1" s="1"/>
  <c r="J34" i="3"/>
  <c r="AW96" i="1" s="1"/>
  <c r="F35" i="3"/>
  <c r="BB96" i="1" s="1"/>
  <c r="F34" i="4"/>
  <c r="BA97" i="1" s="1"/>
  <c r="F35" i="4"/>
  <c r="BB97" i="1" s="1"/>
  <c r="F36" i="3"/>
  <c r="BC96" i="1" s="1"/>
  <c r="F37" i="3"/>
  <c r="BD96" i="1" s="1"/>
  <c r="F34" i="2"/>
  <c r="BA95" i="1" s="1"/>
  <c r="F35" i="2"/>
  <c r="BB95" i="1" s="1"/>
  <c r="F36" i="2"/>
  <c r="BC95" i="1" s="1"/>
  <c r="J34" i="4"/>
  <c r="AW97" i="1" s="1"/>
  <c r="F36" i="4"/>
  <c r="BC97" i="1" s="1"/>
  <c r="J34" i="2"/>
  <c r="AW95" i="1" s="1"/>
  <c r="F37" i="4"/>
  <c r="BD97" i="1" s="1"/>
  <c r="F34" i="3"/>
  <c r="BA96" i="1" s="1"/>
  <c r="P120" i="3" l="1"/>
  <c r="AU96" i="1"/>
  <c r="P122" i="2"/>
  <c r="P121" i="2"/>
  <c r="AU95" i="1" s="1"/>
  <c r="R121" i="2"/>
  <c r="T120" i="3"/>
  <c r="BK121" i="3"/>
  <c r="J121" i="3" s="1"/>
  <c r="J97" i="3" s="1"/>
  <c r="BK117" i="4"/>
  <c r="J117" i="4"/>
  <c r="J96" i="4" s="1"/>
  <c r="BK122" i="2"/>
  <c r="BK121" i="2"/>
  <c r="J121" i="2"/>
  <c r="J30" i="2" s="1"/>
  <c r="AG95" i="1" s="1"/>
  <c r="AN95" i="1" s="1"/>
  <c r="F33" i="2"/>
  <c r="AZ95" i="1" s="1"/>
  <c r="BB94" i="1"/>
  <c r="W31" i="1"/>
  <c r="F33" i="4"/>
  <c r="AZ97" i="1" s="1"/>
  <c r="BA94" i="1"/>
  <c r="W30" i="1" s="1"/>
  <c r="BC94" i="1"/>
  <c r="W32" i="1" s="1"/>
  <c r="BD94" i="1"/>
  <c r="W33" i="1" s="1"/>
  <c r="J33" i="2"/>
  <c r="AV95" i="1" s="1"/>
  <c r="AT95" i="1" s="1"/>
  <c r="F33" i="3"/>
  <c r="AZ96" i="1"/>
  <c r="J33" i="4"/>
  <c r="AV97" i="1"/>
  <c r="AT97" i="1"/>
  <c r="J33" i="3"/>
  <c r="AV96" i="1" s="1"/>
  <c r="AT96" i="1" s="1"/>
  <c r="J39" i="2" l="1"/>
  <c r="J96" i="2"/>
  <c r="J122" i="2"/>
  <c r="J97" i="2"/>
  <c r="BK120" i="3"/>
  <c r="J120" i="3" s="1"/>
  <c r="J96" i="3" s="1"/>
  <c r="AZ94" i="1"/>
  <c r="AV94" i="1" s="1"/>
  <c r="AK29" i="1" s="1"/>
  <c r="AX94" i="1"/>
  <c r="AU94" i="1"/>
  <c r="AW94" i="1"/>
  <c r="AK30" i="1" s="1"/>
  <c r="AY94" i="1"/>
  <c r="J30" i="4"/>
  <c r="AG97" i="1" s="1"/>
  <c r="AN97" i="1" s="1"/>
  <c r="J39" i="4" l="1"/>
  <c r="W29" i="1"/>
  <c r="J30" i="3"/>
  <c r="AG96" i="1"/>
  <c r="AN96" i="1" s="1"/>
  <c r="AT94" i="1"/>
  <c r="J39" i="3" l="1"/>
  <c r="AG94" i="1"/>
  <c r="AN94" i="1" s="1"/>
  <c r="AK26" i="1" l="1"/>
  <c r="AK35" i="1"/>
</calcChain>
</file>

<file path=xl/sharedStrings.xml><?xml version="1.0" encoding="utf-8"?>
<sst xmlns="http://schemas.openxmlformats.org/spreadsheetml/2006/main" count="2553" uniqueCount="502">
  <si>
    <t>Export Komplet</t>
  </si>
  <si>
    <t/>
  </si>
  <si>
    <t>2.0</t>
  </si>
  <si>
    <t>ZAMOK</t>
  </si>
  <si>
    <t>False</t>
  </si>
  <si>
    <t>{092bc950-538c-414a-b369-d388c572eda6}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</si>
  <si>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</si>
  <si>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</si>
  <si>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</si>
  <si>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</si>
  <si>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</si>
  <si>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</si>
  <si>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</si>
  <si>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</si>
  <si>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A35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</si>
  <si>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</si>
  <si>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</si>
  <si>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trati v úseku Kojetín - Valašské Meziříčí</t>
  </si>
  <si>
    <t>KSO:</t>
  </si>
  <si>
    <t>CC-CZ:</t>
  </si>
  <si>
    <t>Místo:</t>
  </si>
  <si>
    <t>Kroměříž – Kojetín</t>
  </si>
  <si>
    <t>Datum:</t>
  </si>
  <si>
    <t>1. 3. 2021</t>
  </si>
  <si>
    <t>Zadavatel:</t>
  </si>
  <si>
    <t>IČ:</t>
  </si>
  <si>
    <t>70994234</t>
  </si>
  <si>
    <t>Správa železnic, státní organizace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</si>
  <si>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</si>
  <si>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</si>
  <si>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</si>
  <si>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</si>
  <si>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</si>
  <si>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</si>
  <si>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</si>
  <si>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Jiří Vendel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</si>
  <si>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</si>
  <si>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</si>
  <si>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</si>
  <si>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</si>
  <si>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</si>
  <si>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</si>
  <si>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</si>
  <si>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</si>
  <si>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</si>
  <si>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</si>
  <si>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</si>
  <si>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</si>
  <si>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</si>
  <si>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</si>
  <si>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</si>
  <si>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</si>
  <si>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</si>
  <si>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</si>
  <si>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</si>
  <si>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</si>
  <si>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</si>
  <si>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</si>
  <si>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</si>
  <si>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</si>
  <si>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</si>
  <si>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</si>
  <si>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</si>
  <si>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</si>
  <si>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</si>
  <si>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</si>
  <si>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</si>
  <si>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</si>
  <si>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</si>
  <si>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</si>
  <si>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</si>
  <si>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</si>
  <si>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</si>
  <si>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</si>
  <si>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</si>
  <si>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</si>
  <si>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</si>
  <si>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</si>
  <si>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</si>
  <si>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</si>
  <si>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</si>
  <si>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</si>
  <si>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SO01</t>
  </si>
  <si>
    <t>Výměna kolejnic Hradisko – Postoupky</t>
  </si>
  <si>
    <t>STA</t>
  </si>
  <si>
    <t>1</t>
  </si>
  <si>
    <t>{58c90ec1-ab44-41d6-acfc-f00960dfbd1a}</t>
  </si>
  <si>
    <t>2</t>
  </si>
  <si>
    <t>SO02</t>
  </si>
  <si>
    <t>Oprava přejezdu P7248 (km 13,945)</t>
  </si>
  <si>
    <t>{65355999-976e-4a67-af36-004a78c2570c}</t>
  </si>
  <si>
    <t>VON</t>
  </si>
  <si>
    <t>Vedlejší a ostatní náklady</t>
  </si>
  <si>
    <t>{3e16e897-eb0a-42a4-ac68-ee477f35831c}</t>
  </si>
  <si>
    <t>dělení_AB</t>
  </si>
  <si>
    <t>12</t>
  </si>
  <si>
    <t>AB_suť</t>
  </si>
  <si>
    <t>2,88</t>
  </si>
  <si>
    <t>KRYCÍ LIST SOUPISU PRACÍ</t>
  </si>
  <si>
    <t>AB_nový</t>
  </si>
  <si>
    <t>GPK</t>
  </si>
  <si>
    <t>2,135</t>
  </si>
  <si>
    <t>dopl_KL</t>
  </si>
  <si>
    <t>291,564</t>
  </si>
  <si>
    <t>živice_odpad</t>
  </si>
  <si>
    <t>Objekt:</t>
  </si>
  <si>
    <t>R65_75m</t>
  </si>
  <si>
    <t>34</t>
  </si>
  <si>
    <t>SO01 - Výměna kolejnic Hradisko – Postoupky</t>
  </si>
  <si>
    <t>KL_přejezdy_most</t>
  </si>
  <si>
    <t>60,984</t>
  </si>
  <si>
    <t>styk</t>
  </si>
  <si>
    <t>38</t>
  </si>
  <si>
    <t>štěrk</t>
  </si>
  <si>
    <t>564,077</t>
  </si>
  <si>
    <t>Postoupky</t>
  </si>
  <si>
    <t>doměry</t>
  </si>
  <si>
    <t>225,6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</si>
  <si>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</si>
  <si>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</si>
  <si>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</si>
  <si>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</si>
  <si>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</si>
  <si>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</si>
  <si>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5 - Komunikace pozemní</t>
  </si>
  <si>
    <t xml:space="preserve">    Přejezdy - Oprava přejezdů v km P7238 a P7239</t>
  </si>
  <si>
    <t>M - Dodávky materiálu</t>
  </si>
  <si>
    <t>OST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</si>
  <si>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</si>
  <si>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</si>
  <si>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</si>
  <si>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</si>
  <si>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</si>
  <si>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</si>
  <si>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</si>
  <si>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</si>
  <si>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</si>
  <si>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</si>
  <si>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</si>
  <si>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</si>
  <si>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</si>
  <si>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</si>
  <si>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</si>
  <si>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</si>
  <si>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5</t>
  </si>
  <si>
    <t>Komunikace pozemní</t>
  </si>
  <si>
    <t>K</t>
  </si>
  <si>
    <t>5905105030</t>
  </si>
  <si>
    <t>Doplnění KL kamenivem souvisle strojně v koleji</t>
  </si>
  <si>
    <t>m3</t>
  </si>
  <si>
    <t>4</t>
  </si>
  <si>
    <t>365142028</t>
  </si>
  <si>
    <t>PP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</si>
  <si>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kameniva.</t>
  </si>
  <si>
    <t>VV</t>
  </si>
  <si>
    <t>GPK*1000*3,6*0,03+KL_přejezdy_most</t>
  </si>
  <si>
    <t>5906110020</t>
  </si>
  <si>
    <t>Oprava rozdělení pražců příčných betonových posun přes 10 cm</t>
  </si>
  <si>
    <t>kus</t>
  </si>
  <si>
    <t>306843332</t>
  </si>
  <si>
    <t>Oprava rozdělení pražců příčných betonových posun přes 10 cm. Poznámka: 1. V cenách jsou započteny náklady na uvolnění upevňovadel, odstranění kameniva v míře dostatečné pro posun pražce, jeho posunutí, dotažení upevňovadel, dohození a úprava KL. 2. V cenách nejsou obsaženy náklady na podbití pražce, doplnění a dodávku kameniva.</t>
  </si>
  <si>
    <t>3</t>
  </si>
  <si>
    <t>5907010030</t>
  </si>
  <si>
    <t>Výměna LISŮ tv. R65 rozdělení "c"</t>
  </si>
  <si>
    <t>m</t>
  </si>
  <si>
    <t>-1983335148</t>
  </si>
  <si>
    <t>Výměna LISŮ tv. R65 rozdělení "c". Poznámka: 1. V cenách jsou započteny náklady na demontáž upevňovadel, výměnu LISU, montáž upevňovadel, případnou úpravu dilatačních spár, zřízení nebo demontáž prozatímních styků a ošetření součástí mazivem. 2. V cenách nejsou započteny náklady na dělení kolejnic, zřízení svaru, demontáž nebo montáž styků.</t>
  </si>
  <si>
    <t>2*3,5+4*4,0 " 2*4,0 v km 6,497 – 6,592</t>
  </si>
  <si>
    <t>5907020465</t>
  </si>
  <si>
    <t>Souvislá výměna kolejnic současně s výměnou pryžové podložky tv. R65 rozdělení "c" – dl. 25 m + doměry</t>
  </si>
  <si>
    <t>324013388</t>
  </si>
  <si>
    <t>Souvislá výměna kolejnic současně s výměnou pryžové podložky tv. R65 rozdělení "c". Poznámka: 1. V cenách jsou započteny náklady na demontáž upevňovadel, výměnu kolejnic, dílů a součástí, montáž upevňovadel, úpravu dilatačních spár, pryžových podložek, zřízení nebo demontáž prozatímních styků a ošetření součástí mazivem. 2. V cenách nejsou započteny náklady na dělení kolejnic, zřízení svaru, demontáž nebo montáž styků.</t>
  </si>
  <si>
    <t>((6177-4860)-(R65_75m*75)/2-4,0-3,5-12,7)*2 "doměry</t>
  </si>
  <si>
    <t>(9+25+25+7+25)*2 "km 6,497 – 6,592 dl. 25 m - 4,0 m LIS</t>
  </si>
  <si>
    <t>Součet</t>
  </si>
  <si>
    <t>5907025465</t>
  </si>
  <si>
    <t>Výměna kolejnicových pásů současně s výměnou pryžové podložky tv. R65 rozdělení "c" – dl. 75 m</t>
  </si>
  <si>
    <t>580833625</t>
  </si>
  <si>
    <t>Výměna kolejnicových pásů současně s výměnou pryžové podložky tv. R65 rozdělení "c". Poznámka: 1. V cenách jsou započteny náklady na demontáž upevňovadel, výměnu kolejnicových pásů, dílů a součástí, montáž upevňovadel, úpravu dilatačních spár, pryžových podložek, zřízení nebo demontáž prozatímních styků a ošetření součástí mazivem. 2. V cenách nejsou započteny náklady na dělení kolejnic, zřízení svaru, demontáž nebo montáž styků.</t>
  </si>
  <si>
    <t>R65_75m*75</t>
  </si>
  <si>
    <t>6</t>
  </si>
  <si>
    <t>5907045110</t>
  </si>
  <si>
    <t>Příplatek za obtížnost při výměně kolejnic na rozponových podkladnicích tv. R65</t>
  </si>
  <si>
    <t>1954469353</t>
  </si>
  <si>
    <t>Příplatek za obtížnost při výměně kolejnic na rozponových podkladnicích tv. R65. Poznámka: 1. V cenách jsou započteny náklady za obtížné podmínky výměny kolejnic.</t>
  </si>
  <si>
    <t>R65_75m*75+doměry</t>
  </si>
  <si>
    <t>7</t>
  </si>
  <si>
    <t>5907050110</t>
  </si>
  <si>
    <t>Dělení kolejnic kyslíkem tv. UIC60 nebo R65</t>
  </si>
  <si>
    <t>534603946</t>
  </si>
  <si>
    <t>Dělení kolejnic kyslíkem tv. UIC60 nebo R65. Poznámka: 1. V cenách jsou započteny náklady na manipulaci, podložení, označení a provedení řezu kolejnice.</t>
  </si>
  <si>
    <t>8</t>
  </si>
  <si>
    <t>5907055010</t>
  </si>
  <si>
    <t>Vrtání kolejnic otvor o průměru do 10 mm</t>
  </si>
  <si>
    <t>1878175407</t>
  </si>
  <si>
    <t>Vrtání kolejnic otvor o průměru do 10 mm. Poznámka: 1. V cenách jsou započteny náklady na manipulaci, podložení, označení a provedení vrtu ve stojině kolejnice.</t>
  </si>
  <si>
    <t>4*2 "LISy</t>
  </si>
  <si>
    <t>9</t>
  </si>
  <si>
    <t>5907055030</t>
  </si>
  <si>
    <t>Vrtání kolejnic otvor o průměru přes 23 mm</t>
  </si>
  <si>
    <t>-1620939818</t>
  </si>
  <si>
    <t>Vrtání kolejnic otvor o průměru přes 23 mm. Poznámka: 1. V cenách jsou započteny náklady na manipulaci, podložení, označení a provedení vrtu ve stojině kolejnice.</t>
  </si>
  <si>
    <t>styk*4</t>
  </si>
  <si>
    <t>10</t>
  </si>
  <si>
    <t>5908005420</t>
  </si>
  <si>
    <t>Oprava kolejnicového styku demontáž spojek tv. R65</t>
  </si>
  <si>
    <t>-395099068</t>
  </si>
  <si>
    <t>Oprava kolejnicového styku demontáž spojek tv. R65. Poznámka: 1. V cenách jsou započteny náklady na výměnu, demontáž nebo montáž vnitřní spojky a/nebo celého styku a ošetření součástí mazivem. U přechodových spojek se použije položka s větším tvarem. 2. V cenách nejsou obsaženy náklady na dodávku materiálu.</t>
  </si>
  <si>
    <t>116 + 6 "km 4,860 – 6,117 + km 6,497 – 6,592</t>
  </si>
  <si>
    <t>11</t>
  </si>
  <si>
    <t>5908010020</t>
  </si>
  <si>
    <t>Zřízení kolejnicového styku bez rozřezu tv. R65</t>
  </si>
  <si>
    <t>651020350</t>
  </si>
  <si>
    <t>Zřízení kolejnicového styku bez rozřezu tv. R65. Poznámka: 1. V cenách jsou započteny náklady na zřízení styku, případné nastavení dilatační spáry a ošetření součástí mazivem. U přechodového styku se použije položka s větším tvarem. 2. V cenách nejsou obsaženy náklady na dodávku materiálu.</t>
  </si>
  <si>
    <t>36+2 "km 4,860 – 6,117 + km 6,497 – 6,592</t>
  </si>
  <si>
    <t>5908055010</t>
  </si>
  <si>
    <t>Příplatek za výměnu deformovaného šroubu</t>
  </si>
  <si>
    <t>-1136953869</t>
  </si>
  <si>
    <t>Příplatek za výměnu deformovaného šroubu. Poznámka: 1. V cenách jsou započteny náklady na ošetření závitů antikorozním přípravkem, demontáž, výměnu a montáž nové součásti.</t>
  </si>
  <si>
    <t>13</t>
  </si>
  <si>
    <t>5909032020</t>
  </si>
  <si>
    <t>Přesná úprava GPK koleje směrové a výškové uspořádání pražce betonové</t>
  </si>
  <si>
    <t>km</t>
  </si>
  <si>
    <t>-474399204</t>
  </si>
  <si>
    <t>Přesná úprava GPK koleje směrové a výškové uspořádání pražce betonové. Poznámka: 1. V cenách jsou započteny náklady na úpravu směrového a výškového uspořádání strojní linkou ASP s přesným zaměřením její prostorové polohy, úpravu KL pluhem a měření mezních stavebních odchylek dle ČSN, měření technologických veličin a předání tištěných výstupů objednateli. 2. V cenách nejsou obsaženy náklady na zaměření APK, doplnění a dodávku kameniva a snížení KL pod patou kolejnice.</t>
  </si>
  <si>
    <t xml:space="preserve">(6,885-4,750) </t>
  </si>
  <si>
    <t>14</t>
  </si>
  <si>
    <t>5910020020</t>
  </si>
  <si>
    <t>Svařování kolejnic termitem plný předehřev standardní spára svar sériový tv. R65</t>
  </si>
  <si>
    <t>svar</t>
  </si>
  <si>
    <t>294305267</t>
  </si>
  <si>
    <t>Svařování kolejnic termitem plný předehřev standardní spára svar sériový tv. R65.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</si>
  <si>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16 + 12 "km 4,860 – 6,117 + km 6,497 – 6,592</t>
  </si>
  <si>
    <t>5913035010</t>
  </si>
  <si>
    <t>Demontáž celopryžové přejezdové konstrukce málo zatížené v koleji část vnější a vnitřní bez závěrných zídek – P7236</t>
  </si>
  <si>
    <t>496977612</t>
  </si>
  <si>
    <t>Demontáž celopryžové přejezdové konstrukce málo zatížené v koleji část vnější a vnitřní bez závěrných zídek. Poznámka: 1. V cenách jsou započteny náklady na demontáž konstrukce, naložení na dopravní prostředek.</t>
  </si>
  <si>
    <t>16</t>
  </si>
  <si>
    <t>5913040010</t>
  </si>
  <si>
    <t>Montáž celopryžové přejezdové konstrukce málo zatížené v koleji část vnější a vnitřní bez závěrných zídek – P7236</t>
  </si>
  <si>
    <t>-208409029</t>
  </si>
  <si>
    <t>Montáž celopryžové přejezdové konstrukce málo zatížené v koleji část vnější a vnitřní bez závěrných zídek. Poznámka: 1. V cenách jsou započteny náklady na montáž konstrukce. 2. V cenách nejsou obsaženy náklady na dodávku materiálu.</t>
  </si>
  <si>
    <t>17</t>
  </si>
  <si>
    <t>5918001010</t>
  </si>
  <si>
    <t>Ostatní práce při údržbě výkony prováděné pomocí mechanizace - rypadlem</t>
  </si>
  <si>
    <t>hod</t>
  </si>
  <si>
    <t>-1871833906</t>
  </si>
  <si>
    <t>Ostatní práce při údržbě výkony prováděné pomocí mechanizace - rypadlem. Poznámka: 1. Cena je určena pro provedení prací, které nejsou součástí tohoto sborníku.</t>
  </si>
  <si>
    <t>Přejezdy</t>
  </si>
  <si>
    <t>Oprava přejezdů v km P7238 a P7239</t>
  </si>
  <si>
    <t>18</t>
  </si>
  <si>
    <t>5905035120</t>
  </si>
  <si>
    <t>Výměna KL malou těžící mechanizací včetně lavičky pod ložnou plochou pražce lože zapuštěné</t>
  </si>
  <si>
    <t>1714487561</t>
  </si>
  <si>
    <t>Výměna KL malou těžící mechanizací včetně lavičky pod ložnou plochou pražce lože zapuštěné. Poznámka: 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 2. V cenách nejsou obsaženy náklady na podbití pražce, dodávku a doplnění kameniva.</t>
  </si>
  <si>
    <t>((3,8*0,3+3,6*0,15)*10-15*0,25*0,15*2,6)*2 "2 přejezdy</t>
  </si>
  <si>
    <t>4,5*0,45*16-24*2,42*0,24*0,15 "výměna KL na mostě v km 5,634</t>
  </si>
  <si>
    <t>19</t>
  </si>
  <si>
    <t>5906015120</t>
  </si>
  <si>
    <t>Výměna pražce malou těžící mechanizací v KL otevřeném i zapuštěném pražec betonový příčný vystrojený</t>
  </si>
  <si>
    <t>207115624</t>
  </si>
  <si>
    <t>Výměna pražce malou těžící mechanizací v KL otevřeném i zapuštěném pražec betonový příčný vystrojený. Poznámka: 1. V cenách jsou započteny náklady na výměnu pražce za použití malé těžicí mechanizace, demontáž upevňovadel, odstranění KL a části stezky, vysunutí a výměna pražce, montáž upevňovadel, přehození kameniva, podbití pražce, úprava KL a části stezky, případné snížení KL pod patou kolejnice. ošetření součástí mazivem a naložení výzisku na dopravní prostředek. U nevystrojených a výhybkových pražců dřevěných vrtání otvorů pro vrtule. 2. V cenách nejsou obsaženy náklady na dodávku materiálu, dopravu výzisku na skládku a skládkovné.</t>
  </si>
  <si>
    <t>2*11 "SB 8 v přejezdech</t>
  </si>
  <si>
    <t>6 "mimo přejezd</t>
  </si>
  <si>
    <t>20</t>
  </si>
  <si>
    <t>5913030020</t>
  </si>
  <si>
    <t>Montáž dílů přejezdu celopryžového v koleji vnitřní panel</t>
  </si>
  <si>
    <t>1253377973</t>
  </si>
  <si>
    <t>Montáž dílů přejezdu celopryžového v koleji vnitřní panel. Poznámka: 1. V cenách jsou započteny náklady na montáž dílů. 2. V cenách nejsou obsaženy náklady na dodávku materiálu.</t>
  </si>
  <si>
    <t>2*9 "2 přejezdy à 9 panelech</t>
  </si>
  <si>
    <t>5913030030</t>
  </si>
  <si>
    <t>Montáž dílů přejezdu celopryžového v koleji náběhový klín</t>
  </si>
  <si>
    <t>128759402</t>
  </si>
  <si>
    <t>Montáž dílů přejezdu celopryžového v koleji náběhový klín. Poznámka: 1. V cenách jsou započteny náklady na montáž dílů. 2. V cenách nejsou obsaženy náklady na dodávku materiálu.</t>
  </si>
  <si>
    <t>2*2 "2 přejezdy à 2 klínech</t>
  </si>
  <si>
    <t>22</t>
  </si>
  <si>
    <t>5913030040</t>
  </si>
  <si>
    <t>Montáž dílů přejezdu celopryžového v koleji spínací táhlo</t>
  </si>
  <si>
    <t>-1256048735</t>
  </si>
  <si>
    <t>Montáž dílů přejezdu celopryžového v koleji spínací táhlo. Poznámka: 1. V cenách jsou započteny náklady na montáž dílů. 2. V cenách nejsou obsaženy náklady na dodávku materiálu.</t>
  </si>
  <si>
    <t>2*8 "2 přejezdy a 8 táhlech</t>
  </si>
  <si>
    <t>23</t>
  </si>
  <si>
    <t>5913060020</t>
  </si>
  <si>
    <t>Demontáž dílů betonové přejezdové konstrukce vnitřního panelu</t>
  </si>
  <si>
    <t>-1555344751</t>
  </si>
  <si>
    <t>Demontáž dílů betonové přejezdové konstrukce vnitřního panelu. Poznámka: 1. V cenách jsou započteny náklady na demontáž konstrukce a naložení na dopravní prostředek.</t>
  </si>
  <si>
    <t>4*2 "2 přejezdy a 4 panelech</t>
  </si>
  <si>
    <t>24</t>
  </si>
  <si>
    <t>5913190010</t>
  </si>
  <si>
    <t>Demontáž dřevěných dílů přejezdu trámec žlábkový vnitřní části</t>
  </si>
  <si>
    <t>-1614709061</t>
  </si>
  <si>
    <t>Demontáž dřevěných dílů přejezdu trámec žlábkový vnitřní části. Poznámka: 1. V cenách jsou započteny náklady na demontáž a naložení na dopravní prostředek.</t>
  </si>
  <si>
    <t>(2*4)*2 "2 přejezdy a 4 trámcích</t>
  </si>
  <si>
    <t>25</t>
  </si>
  <si>
    <t>5913190030</t>
  </si>
  <si>
    <t>Demontáž dřevěných dílů přejezdu trámec vnější části</t>
  </si>
  <si>
    <t>-848607088</t>
  </si>
  <si>
    <t>Demontáž dřevěných dílů přejezdu trámec vnější části. Poznámka: 1. V cenách jsou započteny náklady na demontáž a naložení na dopravní prostředek.</t>
  </si>
  <si>
    <t>(2*4)*2 "2 přejezdy à 4 trámcích</t>
  </si>
  <si>
    <t>26</t>
  </si>
  <si>
    <t>5913235010</t>
  </si>
  <si>
    <t>Dělení AB komunikace řezáním hloubky do 10 cm</t>
  </si>
  <si>
    <t>119956091</t>
  </si>
  <si>
    <t>Dělení AB komunikace řezáním hloubky do 10 cm. Poznámka: 1. V cenách jsou započteny náklady na provedení úkolu.</t>
  </si>
  <si>
    <t>3*2*2 "2 přejezdy a 2 řezech</t>
  </si>
  <si>
    <t>27</t>
  </si>
  <si>
    <t>5913240010</t>
  </si>
  <si>
    <t>Odstranění AB komunikace odtěžením nebo frézováním hloubky do 10 cm</t>
  </si>
  <si>
    <t>m2</t>
  </si>
  <si>
    <t>1888092158</t>
  </si>
  <si>
    <t>Odstranění AB komunikace odtěžením nebo frézováním hloubky do 10 cm. Poznámka: 1. V cenách jsou započteny náklady na odtěžení nebo frézování a naložení výzisku na dopravní prostředek.</t>
  </si>
  <si>
    <t>3*2*2 "živice na přejezdu P7238</t>
  </si>
  <si>
    <t>28</t>
  </si>
  <si>
    <t>5913245010</t>
  </si>
  <si>
    <t>Oprava komunikace vyplněním trhlin zálivkovou hmotou</t>
  </si>
  <si>
    <t>1917469221</t>
  </si>
  <si>
    <t>Oprava komunikace vyplněním trhlin zálivkovou hmotou. Poznámka: 1. V cenách jsou započteny náklady očištění místa od nečistot, vyplnění trhlin zalitím, nerovností nebo výtluku vyplněním a zhutnění výplně. 2. V cenách nejsou obsaženy náklady na dodávku materiálu.</t>
  </si>
  <si>
    <t>(2*3)*2 "2 přejezdy a 2 sparách</t>
  </si>
  <si>
    <t>29</t>
  </si>
  <si>
    <t>5913255020</t>
  </si>
  <si>
    <t>Zřízení konstrukce vozovky asfaltobetonové s ložní a obrusnou vrstvou tloušťky do 10 cm</t>
  </si>
  <si>
    <t>-1088066909</t>
  </si>
  <si>
    <t>Zřízení konstrukce vozovky asfaltobetonové s ložní a obrusnou vrstvou tloušťky do 10 cm. Poznámka: 1. V cenách jsou započteny náklady na zřízení vozovky s živičným na podkladu ze stmelených vrstev a na manipulaci. 2. V cenách nejsou obsaženy náklady na dodávku materiálu.</t>
  </si>
  <si>
    <t>(3*2*2)*2"2 přejezdy a 2 plochách</t>
  </si>
  <si>
    <t>30</t>
  </si>
  <si>
    <t>5913323030</t>
  </si>
  <si>
    <t>Montáž svislé dopravní značky včetně sloupku a patky</t>
  </si>
  <si>
    <t>-1750545024</t>
  </si>
  <si>
    <t>Montáž svislé dopravní značky včetně sloupku a patky. Poznámka: 1. V cenách jsou započteny náklady na montáž dílů včetně zemních prací a úpravy terénu. 2. V cenách nejsou obsaženy náklady na dodávku materiálu.</t>
  </si>
  <si>
    <t>2*2 "2 přejezdy à 2 křížích</t>
  </si>
  <si>
    <t>M</t>
  </si>
  <si>
    <t>Dodávky materiálu</t>
  </si>
  <si>
    <t>31</t>
  </si>
  <si>
    <t>5955101005</t>
  </si>
  <si>
    <t>Kamenivo drcené štěrk frakce 31,5/63 třídy min. BII</t>
  </si>
  <si>
    <t>t</t>
  </si>
  <si>
    <t>256</t>
  </si>
  <si>
    <t>64</t>
  </si>
  <si>
    <t>-291155922</t>
  </si>
  <si>
    <t>(KL_přejezdy_most+dopl_KL)*1,6</t>
  </si>
  <si>
    <t>32</t>
  </si>
  <si>
    <t>5957104045</t>
  </si>
  <si>
    <t>Kolejnicové pásy třídy R260 tv. R65 délky 75 metrů – dodávka SPRÁVY ŽELEZNIC</t>
  </si>
  <si>
    <t>-1180636234</t>
  </si>
  <si>
    <t>Kolejnicové pásy třídy R260 tv. R65 délky 75 metrů</t>
  </si>
  <si>
    <t>33</t>
  </si>
  <si>
    <t>5963101055</t>
  </si>
  <si>
    <t>Přejezd celopryžový Strail náběhový klín pero</t>
  </si>
  <si>
    <t>512</t>
  </si>
  <si>
    <t>-1907304115</t>
  </si>
  <si>
    <t>5963101060</t>
  </si>
  <si>
    <t>Přejezd celopryžový Strail náběhový klín drážka</t>
  </si>
  <si>
    <t>1123501087</t>
  </si>
  <si>
    <t>35</t>
  </si>
  <si>
    <t>5963146000</t>
  </si>
  <si>
    <t>Asfaltový beton ACO 11S 50/70 střednězrnný-obrusná vrstva</t>
  </si>
  <si>
    <t>1089254181</t>
  </si>
  <si>
    <t>živice_odpad*0,1*2,4</t>
  </si>
  <si>
    <t>36</t>
  </si>
  <si>
    <t>5963155005</t>
  </si>
  <si>
    <t>Asfaltová páska těsnící</t>
  </si>
  <si>
    <t>1422823506</t>
  </si>
  <si>
    <t>OST</t>
  </si>
  <si>
    <t>Ostatní</t>
  </si>
  <si>
    <t>37</t>
  </si>
  <si>
    <t>7594105360</t>
  </si>
  <si>
    <t>Montáž lanového propojení stykového</t>
  </si>
  <si>
    <t>-967590665</t>
  </si>
  <si>
    <t>Montáž lanového propojení stykového č.v. 70 301 - rozměření místa připojení, případné vyvrtání otvorů.</t>
  </si>
  <si>
    <t>7598095080</t>
  </si>
  <si>
    <t>Přezkoušení a regulace kolejových obvodů izolovaných</t>
  </si>
  <si>
    <t>1680441056</t>
  </si>
  <si>
    <t>Přezkoušení a regulace kolejových obvodů izolovaných - přeměření napětí na svorkách proudového zdroje a kolejového relé, regulování kolejových obvodů pří šuntováni předepsaným odporem, přezkoušení polarity bez šuntování</t>
  </si>
  <si>
    <t>39</t>
  </si>
  <si>
    <t>9902100200</t>
  </si>
  <si>
    <t>Doprava obousměrná (např. dodávek z vlastních zásob zhotovitele nebo objednatele nebo výzisku) mechanizací o nosnosti přes 3,5 t sypanin (kameniva, písku, suti, dlažebních kostek, atd.) do 20 km – AB</t>
  </si>
  <si>
    <t>-2070387938</t>
  </si>
  <si>
    <t>Doprava obousměrná (např. dodávek z vlastních zásob zhotovitele nebo objednatele nebo výzisku) mechanizací o nosnosti přes 3,5 t sypanin (kameniva, písku, suti, dlažebních kostek, atd.) do 20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</si>
  <si>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AB_nový+AB_suť</t>
  </si>
  <si>
    <t>40</t>
  </si>
  <si>
    <t>9902100400</t>
  </si>
  <si>
    <t>Doprava obousměrná (např. dodávek z vlastních zásob zhotovitele nebo objednatele nebo výzisku) mechanizací o nosnosti přes 3,5 t sypanin (kameniva, písku, suti, dlažebních kostek, atd.) do 40 km – ŠTĚRK</t>
  </si>
  <si>
    <t>141313476</t>
  </si>
  <si>
    <t>Doprava obousměrná (např. dodávek z vlastních zásob zhotovitele nebo objednatele nebo výzisku) mechanizací o nosnosti přes 3,5 t sypanin (kameniva, písku, suti, dlažebních kostek, atd.) do 40 km.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prostředku.3.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</si>
  <si>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41</t>
  </si>
  <si>
    <t>9902200100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</si>
  <si>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10 km – SLOŽENÍ KOLEJNIC</t>
  </si>
  <si>
    <t>1237292528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</si>
  <si>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10 km.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prostředku.3.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</si>
  <si>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(R65_75m+2)*75*0,06487</t>
  </si>
  <si>
    <t>42</t>
  </si>
  <si>
    <t>9903100100</t>
  </si>
  <si>
    <t>Přeprava mechanizace na místo prováděných prací o hmotnosti do 12 t přes 50 do 100 km</t>
  </si>
  <si>
    <t>1159795879</t>
  </si>
  <si>
    <t>Přeprava mechanizace na místo prováděných prací o hmotnosti do 12 t přes 50 do 100 km . Poznámka: 1. Ceny jsou určeny pro dopravu mechanizmů na místo prováděných prací po silnici i po kolejích.2. V ceně jsou započteny i náklady na zpáteční cestu dopravního prostředku. Měrnou jednotkou je kus přepravovaného stroje.</t>
  </si>
  <si>
    <t>43</t>
  </si>
  <si>
    <t>9903200100</t>
  </si>
  <si>
    <t>Přeprava mechanizace na místo prováděných prací o hmotnosti přes 12 t přes 50 do 100 km</t>
  </si>
  <si>
    <t>-270122343</t>
  </si>
  <si>
    <t>Přeprava mechanizace na místo prováděných prací o hmotnosti přes 12 t přes 50 do 100 km . Poznámka: 1. Ceny jsou určeny pro dopravu mechanizmů na místo prováděných prací po silnici i po kolejích.2. V ceně jsou započteny i náklady na zpáteční cestu dopravního prostředku. Měrnou jednotkou je kus přepravovaného stroje.</t>
  </si>
  <si>
    <t>4"ASP, SSP, bagr 2x</t>
  </si>
  <si>
    <t>44</t>
  </si>
  <si>
    <t>9909000100</t>
  </si>
  <si>
    <t>Poplatek za uložení suti nebo hmot na oficiální skládku</t>
  </si>
  <si>
    <t>863203185</t>
  </si>
  <si>
    <t>Poplatek za uložení suti nebo hmot na oficiální skládku    Poznámka: 1. V cenách jsou započteny náklady na uložení stavebního odpadu na oficiální skládku.2. Je třeba zohlednit regionální rozdíly v cenách poplatků za uložení suti a odpadů. Tyto se mohou výrazně lišit s ohledem nejen na region, ale také na množství a druh ukládaného odpadu.</t>
  </si>
  <si>
    <t>1,09</t>
  </si>
  <si>
    <t>127,44</t>
  </si>
  <si>
    <t>výměna_KL</t>
  </si>
  <si>
    <t>9,72</t>
  </si>
  <si>
    <t>203,904</t>
  </si>
  <si>
    <t>SO02 - Oprava přejezdu P7248 (km 13,945)</t>
  </si>
  <si>
    <t>Hulín</t>
  </si>
  <si>
    <t>5905035020</t>
  </si>
  <si>
    <t>Výměna KL malou těžící mechanizací mimo lavičku lože zapuštěné</t>
  </si>
  <si>
    <t>-1700916707</t>
  </si>
  <si>
    <t>Výměna KL malou těžící mechanizací mimo lavičku lože zapuštěné. Poznámka: 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 2. V cenách nejsou obsaženy náklady na podbití pražce, dodávku a doplnění kameniva.</t>
  </si>
  <si>
    <t>0,45*(0,6-0,24)*2,4*25 "25 kastlů</t>
  </si>
  <si>
    <t>-972252860</t>
  </si>
  <si>
    <t>GPK*1000*3,6*0,03+výměna_KL</t>
  </si>
  <si>
    <t>5907015390</t>
  </si>
  <si>
    <t>Ojedinělá výměna kolejnic současně s výměnou kompletů a pryžové podložky tv. R65 rozdělení "c"</t>
  </si>
  <si>
    <t>701289875</t>
  </si>
  <si>
    <t>Ojedinělá výměna kolejnic současně s výměnou kompletů a pryžové podložky tv. R65 rozdělení "c". Poznámka: 1. V cenách jsou započteny náklady na demontáž upevňovadel, výměnu kolejnic, dílů a součástí, úpravu dilatačních spár, pryžových podložek, montáž upevňovadel, zřízení nebo demontáž prozatímních styků a ošetření součástí mazivem. 2. V cenách nejsou započteny náklady na dělení kolejnic, zřízení svaru, demontáž nebo montáž styků.</t>
  </si>
  <si>
    <t>Dělení kolejnic kyslíkem soustavy UIC60 nebo R65</t>
  </si>
  <si>
    <t>-697460888</t>
  </si>
  <si>
    <t>Dělení kolejnic kyslíkem soustavy UIC60 nebo R65. Poznámka: 1. V cenách jsou započteny náklady na manipulaci, podložení, označení a provedení řezu kolejnice.</t>
  </si>
  <si>
    <t>5908050010</t>
  </si>
  <si>
    <t>Výměna upevnění podkladnicového komplety a pryžová podložka</t>
  </si>
  <si>
    <t>úl.pl.</t>
  </si>
  <si>
    <t>1801530493</t>
  </si>
  <si>
    <t>Výměna upevnění podkladnicového komplety a pryžová podložka. Poznámka: 1. V cenách jsou započteny náklady na demontáž, výměnu a montáž, ošetření součástí mazivem a naložení výzisku na dopravní prostředek. 2. V cenách nejsou obsaženy náklady na vrtání pražce a dodávku materiálu.</t>
  </si>
  <si>
    <t>(25+26)*2 "51 pražců s pružným upevněním</t>
  </si>
  <si>
    <t>-553236093</t>
  </si>
  <si>
    <t>1,09 "km 13,430 – 14,528 (odečteno 8 m na přejezd P7247)</t>
  </si>
  <si>
    <t>-1261096674</t>
  </si>
  <si>
    <t>5910040010</t>
  </si>
  <si>
    <t>Umožnění volné dilatace kolejnice demontáž upevňovadel bez osazení kluzných podložek rozdělení pražců "c"</t>
  </si>
  <si>
    <t>1341329003</t>
  </si>
  <si>
    <t>Umožnění volné dilatace kolejnice demontáž upevňovadel bez osazení kluzných podložek rozdělení pražců "c". Poznámka: 1. V cenách jsou započteny náklady na uvolnění, demontáž a rovnoměrné prodloužení nebo zkrácení kolejnice, vyznačení značek a vedení dokumentace. 2. V cenách nejsou obsaženy náklady na demontáž kolejnicových spojek.</t>
  </si>
  <si>
    <t>4*50</t>
  </si>
  <si>
    <t>5910040110</t>
  </si>
  <si>
    <t>Umožnění volné dilatace kolejnice montáž upevňovadel bez odstranění kluzných podložek rozdělení pražců "c"</t>
  </si>
  <si>
    <t>-149707640</t>
  </si>
  <si>
    <t>Umožnění volné dilatace kolejnice montáž upevňovadel bez odstranění kluzných podložek rozdělení pražců "c". Poznámka: 1. V cenách jsou započteny náklady na uvolnění, demontáž a rovnoměrné prodloužení nebo zkrácení kolejnice, vyznačení značek a vedení dokumentace. 2. V cenách nejsou obsaženy náklady na demontáž kolejnicových spojek.</t>
  </si>
  <si>
    <t>5913035210</t>
  </si>
  <si>
    <t>Demontáž celopryžové přejezdové konstrukce silně zatížené v koleji část vnější a vnitřní bez závěrných zídek</t>
  </si>
  <si>
    <t>-331591612</t>
  </si>
  <si>
    <t>Demontáž celopryžové přejezdové konstrukce silně zatížené v koleji část vnější a vnitřní bez závěrných zídek. Poznámka: 1. V cenách jsou započteny náklady na demontáž konstrukce, naložení na dopravní prostředek.</t>
  </si>
  <si>
    <t>22*0,6</t>
  </si>
  <si>
    <t>5913040210</t>
  </si>
  <si>
    <t>Montáž celopryžové přejezdové konstrukce silně zatížené v koleji část vnější a vnitřní bez závěrných zídek</t>
  </si>
  <si>
    <t>-1606083233</t>
  </si>
  <si>
    <t>Montáž celopryžové přejezdové konstrukce silně zatížené v koleji část vnější a vnitřní bez závěrných zídek. Poznámka: 1. V cenách jsou započteny náklady na montáž konstrukce. 2. V cenách nejsou obsaženy náklady na dodávku materiálu.</t>
  </si>
  <si>
    <t>-1202179683</t>
  </si>
  <si>
    <t>dopl_KL*1,6</t>
  </si>
  <si>
    <t>5958125010</t>
  </si>
  <si>
    <t>Komplety s antikorozní úpravou ŽS 4 (svěrka ŽS4, šroub RS 1, matice M24, podložka Fe6)</t>
  </si>
  <si>
    <t>1761518587</t>
  </si>
  <si>
    <t>23*4</t>
  </si>
  <si>
    <t>5963101050</t>
  </si>
  <si>
    <t>Přejezd celopryžový Strail spínací táhlo střední 1200 mm</t>
  </si>
  <si>
    <t>-1175080380</t>
  </si>
  <si>
    <t>5963101085</t>
  </si>
  <si>
    <t>Přejezd celopryžový Strail spínací táhlo 1200 mm</t>
  </si>
  <si>
    <t>1326965016</t>
  </si>
  <si>
    <t>5963101035</t>
  </si>
  <si>
    <t>Přejezd celopryžový Strail panel vnitřní</t>
  </si>
  <si>
    <t>1099734388</t>
  </si>
  <si>
    <t>-158878853</t>
  </si>
  <si>
    <t>Doprava obousměrná (např. dodávek z vlastních zásob zhotovitele nebo objednatele nebo výzisku) mechanizací o nosnosti přes 3,5 t sypanin (kameniva, písku, suti, dlažebních kostek, atd.) do 40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</si>
  <si>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9902400600</t>
  </si>
  <si>
    <t>Doprava jednosměrná (např. nakupovaného materiálu) mechanizací o nosnosti přes 3,5 t objemnějšího kusového materiálu (prefabrikátů, stožárů, výhybek, rozvaděčů, vybouraných hmot atd.) do 80 km – STRAIL</t>
  </si>
  <si>
    <t>-925517177</t>
  </si>
  <si>
    <t>Doprava jednosměrná (např. nakupovaného materiálu) mechanizací o nosnosti přes 3,5 t objemnějšího kusového materiálu (prefabrikátů, stožárů, výhybek, rozvaděčů, vybouraných hmot atd.) do 80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</si>
  <si>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17 "500 km x 35 Kč/km</t>
  </si>
  <si>
    <t>-396051963</t>
  </si>
  <si>
    <t>3"ASP, SSP, bagr</t>
  </si>
  <si>
    <t>VON - Vedlejší a ostatní náklady</t>
  </si>
  <si>
    <t>VRN - Vedlejší rozpočtové náklady</t>
  </si>
  <si>
    <t>VRN</t>
  </si>
  <si>
    <t>Vedlejší rozpočtové náklady</t>
  </si>
  <si>
    <t>033111001</t>
  </si>
  <si>
    <t>Provozní vlivy Výluka silničního provozu se zajištěním objížďky</t>
  </si>
  <si>
    <t>Kč</t>
  </si>
  <si>
    <t>109660563</t>
  </si>
  <si>
    <t>2 "P7233, P7248</t>
  </si>
  <si>
    <t>033131001</t>
  </si>
  <si>
    <t>Provozní vlivy Organizační zajištění prací při zřizování a udržování BK kolejí a výhybek</t>
  </si>
  <si>
    <t>-1040697769</t>
  </si>
  <si>
    <t>Provozní vlivy Organizační zajištění prací při zřizování a udržování BK kolejí a výhybek - Organizační zajištění prací při zřizování a udržování bezstykové koleje podle př. S3/2, zejména technologická příprava pořízení schématu a projednání postupu, kontrola připravenosti a řízení postupu prací, předání prací a dokladů objednateli.</t>
  </si>
  <si>
    <t>25+2*50 "přejezd P7248</t>
  </si>
  <si>
    <t>034111001</t>
  </si>
  <si>
    <t>Další náklady na pracovníky Zákonné příplatky ke mzdě za práci o sobotách, nedělích a státem uznaných svátcích</t>
  </si>
  <si>
    <t>Kč/hod</t>
  </si>
  <si>
    <t>-702858522</t>
  </si>
  <si>
    <t>10*8*2</t>
  </si>
  <si>
    <t>SEZNAM FIGUR</t>
  </si>
  <si>
    <t>Výměra</t>
  </si>
  <si>
    <t xml:space="preserve"> SO01</t>
  </si>
  <si>
    <t>Použití figury:</t>
  </si>
  <si>
    <t xml:space="preserve"> SO02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</si>
</sst>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40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8"/>
      <color rgb="FF000000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b/>
      <sz val="9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9" fillId="0" borderId="0" applyNumberFormat="0" applyFill="0" applyBorder="0" applyAlignment="0" applyProtection="0"/>
  </cellStyleXfs>
  <cellXfs count="308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29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12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1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8" xfId="0" applyFont="1" applyFill="1" applyBorder="1" applyAlignment="1" applyProtection="1">
      <alignment horizontal="center" vertical="center" wrapText="1"/>
    </xf>
    <xf numFmtId="0" fontId="21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4" fontId="21" fillId="2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 applyProtection="1">
      <alignment horizontal="left" vertical="center"/>
    </xf>
    <xf numFmtId="0" fontId="35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6" fillId="0" borderId="22" xfId="0" applyFont="1" applyBorder="1" applyAlignment="1" applyProtection="1">
      <alignment horizontal="center" vertical="center"/>
    </xf>
    <xf numFmtId="49" fontId="36" fillId="0" borderId="22" xfId="0" applyNumberFormat="1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167" fontId="36" fillId="0" borderId="22" xfId="0" applyNumberFormat="1" applyFont="1" applyBorder="1" applyAlignment="1" applyProtection="1">
      <alignment vertical="center"/>
    </xf>
    <xf numFmtId="4" fontId="36" fillId="2" borderId="22" xfId="0" applyNumberFormat="1" applyFont="1" applyFill="1" applyBorder="1" applyAlignment="1" applyProtection="1">
      <alignment vertical="center"/>
      <protection locked="0"/>
    </xf>
    <xf numFmtId="4" fontId="36" fillId="0" borderId="22" xfId="0" applyNumberFormat="1" applyFont="1" applyBorder="1" applyAlignment="1" applyProtection="1">
      <alignment vertical="center"/>
    </xf>
    <xf numFmtId="0" fontId="37" fillId="0" borderId="22" xfId="0" applyFont="1" applyBorder="1" applyAlignment="1" applyProtection="1">
      <alignment vertical="center"/>
    </xf>
    <xf numFmtId="0" fontId="37" fillId="0" borderId="3" xfId="0" applyFont="1" applyBorder="1" applyAlignment="1">
      <alignment vertical="center"/>
    </xf>
    <xf numFmtId="0" fontId="36" fillId="2" borderId="14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vertical="center"/>
    </xf>
    <xf numFmtId="0" fontId="9" fillId="0" borderId="20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vertical="center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3" xfId="0" applyFont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8" fillId="0" borderId="16" xfId="0" applyFont="1" applyBorder="1" applyAlignment="1">
      <alignment horizontal="left" vertical="center" wrapText="1"/>
    </xf>
    <xf numFmtId="0" fontId="38" fillId="0" borderId="22" xfId="0" applyFont="1" applyBorder="1" applyAlignment="1">
      <alignment horizontal="left" vertical="center" wrapText="1"/>
    </xf>
    <xf numFmtId="0" fontId="38" fillId="0" borderId="22" xfId="0" applyFont="1" applyBorder="1" applyAlignment="1">
      <alignment horizontal="left" vertical="center"/>
    </xf>
    <xf numFmtId="167" fontId="38" fillId="0" borderId="18" xfId="0" applyNumberFormat="1" applyFont="1" applyBorder="1" applyAlignment="1">
      <alignment vertical="center"/>
    </xf>
    <xf numFmtId="0" fontId="0" fillId="0" borderId="0" xfId="0" applyFont="1" applyAlignment="1">
      <alignment horizontal="left" vertical="center" wrapText="1"/>
    </xf>
    <xf numFmtId="167" fontId="0" fillId="0" borderId="0" xfId="0" applyNumberFormat="1" applyFont="1" applyAlignment="1">
      <alignment vertical="center"/>
    </xf>
    <xf numFmtId="0" fontId="3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6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7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left" vertical="center"/>
    </xf>
    <xf numFmtId="4" fontId="27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3" fillId="0" borderId="0" xfId="0" applyFont="1" applyAlignment="1">
      <alignment horizontal="left" vertical="top" wrapText="1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6385" cy="28638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9"/>
  <sheetViews>
    <sheetView showGridLines="0" workbookViewId="0"/>
  </sheetViews>
  <sheetFormatPr defaultRowHeight="12.7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pans="1:74" s="1" customFormat="1" ht="36.950000000000003" customHeight="1"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S2" s="16" t="s">
        <v>6</v>
      </c>
      <c r="BT2" s="16" t="s">
        <v>7</v>
      </c>
    </row>
    <row r="3" spans="1:74" s="1" customFormat="1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pans="1:74" s="1" customFormat="1" ht="24.95" customHeight="1">
      <c r="B4" s="20"/>
      <c r="C4" s="21"/>
      <c r="D4" s="22" t="s">
        <v>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10</v>
      </c>
      <c r="BE4" s="24" t="s">
        <v>11</v>
      </c>
      <c r="BS4" s="16" t="s">
        <v>12</v>
      </c>
    </row>
    <row r="5" spans="1:74" s="1" customFormat="1" ht="12" customHeight="1">
      <c r="B5" s="20"/>
      <c r="C5" s="21"/>
      <c r="D5" s="25" t="s">
        <v>13</v>
      </c>
      <c r="E5" s="21"/>
      <c r="F5" s="21"/>
      <c r="G5" s="21"/>
      <c r="H5" s="21"/>
      <c r="I5" s="21"/>
      <c r="J5" s="21"/>
      <c r="K5" s="259" t="s">
        <v>14</v>
      </c>
      <c r="L5" s="260"/>
      <c r="M5" s="260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  <c r="AE5" s="260"/>
      <c r="AF5" s="260"/>
      <c r="AG5" s="260"/>
      <c r="AH5" s="260"/>
      <c r="AI5" s="260"/>
      <c r="AJ5" s="260"/>
      <c r="AK5" s="260"/>
      <c r="AL5" s="260"/>
      <c r="AM5" s="260"/>
      <c r="AN5" s="260"/>
      <c r="AO5" s="260"/>
      <c r="AP5" s="21"/>
      <c r="AQ5" s="21"/>
      <c r="AR5" s="19"/>
      <c r="BE5" s="256" t="s">
        <v>15</v>
      </c>
      <c r="BS5" s="16" t="s">
        <v>6</v>
      </c>
    </row>
    <row r="6" spans="1:74" s="1" customFormat="1" ht="36.950000000000003" customHeight="1">
      <c r="B6" s="20"/>
      <c r="C6" s="21"/>
      <c r="D6" s="27" t="s">
        <v>16</v>
      </c>
      <c r="E6" s="21"/>
      <c r="F6" s="21"/>
      <c r="G6" s="21"/>
      <c r="H6" s="21"/>
      <c r="I6" s="21"/>
      <c r="J6" s="21"/>
      <c r="K6" s="261" t="s">
        <v>17</v>
      </c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1"/>
      <c r="AQ6" s="21"/>
      <c r="AR6" s="19"/>
      <c r="BE6" s="257"/>
      <c r="BS6" s="16" t="s">
        <v>6</v>
      </c>
    </row>
    <row r="7" spans="1:74" s="1" customFormat="1" ht="12" customHeight="1">
      <c r="B7" s="20"/>
      <c r="C7" s="21"/>
      <c r="D7" s="28" t="s">
        <v>18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8" t="s">
        <v>19</v>
      </c>
      <c r="AL7" s="21"/>
      <c r="AM7" s="21"/>
      <c r="AN7" s="26" t="s">
        <v>1</v>
      </c>
      <c r="AO7" s="21"/>
      <c r="AP7" s="21"/>
      <c r="AQ7" s="21"/>
      <c r="AR7" s="19"/>
      <c r="BE7" s="257"/>
      <c r="BS7" s="16" t="s">
        <v>6</v>
      </c>
    </row>
    <row r="8" spans="1:74" s="1" customFormat="1" ht="12" customHeight="1">
      <c r="B8" s="20"/>
      <c r="C8" s="21"/>
      <c r="D8" s="28" t="s">
        <v>20</v>
      </c>
      <c r="E8" s="21"/>
      <c r="F8" s="21"/>
      <c r="G8" s="21"/>
      <c r="H8" s="21"/>
      <c r="I8" s="21"/>
      <c r="J8" s="21"/>
      <c r="K8" s="26" t="s">
        <v>21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8" t="s">
        <v>22</v>
      </c>
      <c r="AL8" s="21"/>
      <c r="AM8" s="21"/>
      <c r="AN8" s="29" t="s">
        <v>23</v>
      </c>
      <c r="AO8" s="21"/>
      <c r="AP8" s="21"/>
      <c r="AQ8" s="21"/>
      <c r="AR8" s="19"/>
      <c r="BE8" s="257"/>
      <c r="BS8" s="16" t="s">
        <v>6</v>
      </c>
    </row>
    <row r="9" spans="1:74" s="1" customFormat="1" ht="14.45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257"/>
      <c r="BS9" s="16" t="s">
        <v>6</v>
      </c>
    </row>
    <row r="10" spans="1:74" s="1" customFormat="1" ht="12" customHeight="1">
      <c r="B10" s="20"/>
      <c r="C10" s="21"/>
      <c r="D10" s="28" t="s">
        <v>24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8" t="s">
        <v>25</v>
      </c>
      <c r="AL10" s="21"/>
      <c r="AM10" s="21"/>
      <c r="AN10" s="26" t="s">
        <v>26</v>
      </c>
      <c r="AO10" s="21"/>
      <c r="AP10" s="21"/>
      <c r="AQ10" s="21"/>
      <c r="AR10" s="19"/>
      <c r="BE10" s="257"/>
      <c r="BS10" s="16" t="s">
        <v>6</v>
      </c>
    </row>
    <row r="11" spans="1:74" s="1" customFormat="1" ht="18.399999999999999" customHeight="1">
      <c r="B11" s="20"/>
      <c r="C11" s="21"/>
      <c r="D11" s="21"/>
      <c r="E11" s="26" t="s">
        <v>27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8" t="s">
        <v>28</v>
      </c>
      <c r="AL11" s="21"/>
      <c r="AM11" s="21"/>
      <c r="AN11" s="26" t="s">
        <v>1</v>
      </c>
      <c r="AO11" s="21"/>
      <c r="AP11" s="21"/>
      <c r="AQ11" s="21"/>
      <c r="AR11" s="19"/>
      <c r="BE11" s="257"/>
      <c r="BS11" s="16" t="s">
        <v>6</v>
      </c>
    </row>
    <row r="12" spans="1:74" s="1" customFormat="1" ht="6.95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257"/>
      <c r="BS12" s="16" t="s">
        <v>6</v>
      </c>
    </row>
    <row r="13" spans="1:74" s="1" customFormat="1" ht="12" customHeight="1">
      <c r="B13" s="20"/>
      <c r="C13" s="21"/>
      <c r="D13" s="28" t="s">
        <v>29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8" t="s">
        <v>25</v>
      </c>
      <c r="AL13" s="21"/>
      <c r="AM13" s="21"/>
      <c r="AN13" s="30" t="s">
        <v>30</v>
      </c>
      <c r="AO13" s="21"/>
      <c r="AP13" s="21"/>
      <c r="AQ13" s="21"/>
      <c r="AR13" s="19"/>
      <c r="BE13" s="257"/>
      <c r="BS13" s="16" t="s">
        <v>6</v>
      </c>
    </row>
    <row r="14" spans="1:74">
      <c r="B14" s="20"/>
      <c r="C14" s="21"/>
      <c r="D14" s="21"/>
      <c r="E14" s="262" t="s">
        <v>30</v>
      </c>
      <c r="F14" s="263"/>
      <c r="G14" s="263"/>
      <c r="H14" s="263"/>
      <c r="I14" s="263"/>
      <c r="J14" s="263"/>
      <c r="K14" s="263"/>
      <c r="L14" s="263"/>
      <c r="M14" s="263"/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263"/>
      <c r="AE14" s="263"/>
      <c r="AF14" s="263"/>
      <c r="AG14" s="263"/>
      <c r="AH14" s="263"/>
      <c r="AI14" s="263"/>
      <c r="AJ14" s="263"/>
      <c r="AK14" s="28" t="s">
        <v>28</v>
      </c>
      <c r="AL14" s="21"/>
      <c r="AM14" s="21"/>
      <c r="AN14" s="30" t="s">
        <v>30</v>
      </c>
      <c r="AO14" s="21"/>
      <c r="AP14" s="21"/>
      <c r="AQ14" s="21"/>
      <c r="AR14" s="19"/>
      <c r="BE14" s="257"/>
      <c r="BS14" s="16" t="s">
        <v>6</v>
      </c>
    </row>
    <row r="15" spans="1:74" s="1" customFormat="1" ht="6.95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257"/>
      <c r="BS15" s="16" t="s">
        <v>4</v>
      </c>
    </row>
    <row r="16" spans="1:74" s="1" customFormat="1" ht="12" customHeight="1">
      <c r="B16" s="20"/>
      <c r="C16" s="21"/>
      <c r="D16" s="28" t="s">
        <v>31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8" t="s">
        <v>25</v>
      </c>
      <c r="AL16" s="21"/>
      <c r="AM16" s="21"/>
      <c r="AN16" s="26" t="s">
        <v>1</v>
      </c>
      <c r="AO16" s="21"/>
      <c r="AP16" s="21"/>
      <c r="AQ16" s="21"/>
      <c r="AR16" s="19"/>
      <c r="BE16" s="257"/>
      <c r="BS16" s="16" t="s">
        <v>4</v>
      </c>
    </row>
    <row r="17" spans="1:71" s="1" customFormat="1" ht="18.399999999999999" customHeight="1">
      <c r="B17" s="20"/>
      <c r="C17" s="21"/>
      <c r="D17" s="21"/>
      <c r="E17" s="26" t="s">
        <v>32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8" t="s">
        <v>28</v>
      </c>
      <c r="AL17" s="21"/>
      <c r="AM17" s="21"/>
      <c r="AN17" s="26" t="s">
        <v>1</v>
      </c>
      <c r="AO17" s="21"/>
      <c r="AP17" s="21"/>
      <c r="AQ17" s="21"/>
      <c r="AR17" s="19"/>
      <c r="BE17" s="257"/>
      <c r="BS17" s="16" t="s">
        <v>33</v>
      </c>
    </row>
    <row r="18" spans="1:71" s="1" customFormat="1" ht="6.95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257"/>
      <c r="BS18" s="16" t="s">
        <v>6</v>
      </c>
    </row>
    <row r="19" spans="1:71" s="1" customFormat="1" ht="12" customHeight="1">
      <c r="B19" s="20"/>
      <c r="C19" s="21"/>
      <c r="D19" s="28" t="s">
        <v>34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8" t="s">
        <v>25</v>
      </c>
      <c r="AL19" s="21"/>
      <c r="AM19" s="21"/>
      <c r="AN19" s="26" t="s">
        <v>1</v>
      </c>
      <c r="AO19" s="21"/>
      <c r="AP19" s="21"/>
      <c r="AQ19" s="21"/>
      <c r="AR19" s="19"/>
      <c r="BE19" s="257"/>
      <c r="BS19" s="16" t="s">
        <v>6</v>
      </c>
    </row>
    <row r="20" spans="1:71" s="1" customFormat="1" ht="18.399999999999999" customHeight="1">
      <c r="B20" s="20"/>
      <c r="C20" s="21"/>
      <c r="D20" s="21"/>
      <c r="E20" s="26" t="s">
        <v>35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8" t="s">
        <v>28</v>
      </c>
      <c r="AL20" s="21"/>
      <c r="AM20" s="21"/>
      <c r="AN20" s="26" t="s">
        <v>1</v>
      </c>
      <c r="AO20" s="21"/>
      <c r="AP20" s="21"/>
      <c r="AQ20" s="21"/>
      <c r="AR20" s="19"/>
      <c r="BE20" s="257"/>
      <c r="BS20" s="16" t="s">
        <v>33</v>
      </c>
    </row>
    <row r="21" spans="1:71" s="1" customFormat="1" ht="6.95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257"/>
    </row>
    <row r="22" spans="1:71" s="1" customFormat="1" ht="12" customHeight="1">
      <c r="B22" s="20"/>
      <c r="C22" s="21"/>
      <c r="D22" s="28" t="s">
        <v>36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257"/>
    </row>
    <row r="23" spans="1:71" s="1" customFormat="1" ht="16.5" customHeight="1">
      <c r="B23" s="20"/>
      <c r="C23" s="21"/>
      <c r="D23" s="21"/>
      <c r="E23" s="264" t="s">
        <v>1</v>
      </c>
      <c r="F23" s="264"/>
      <c r="G23" s="264"/>
      <c r="H23" s="264"/>
      <c r="I23" s="264"/>
      <c r="J23" s="264"/>
      <c r="K23" s="264"/>
      <c r="L23" s="264"/>
      <c r="M23" s="264"/>
      <c r="N23" s="264"/>
      <c r="O23" s="264"/>
      <c r="P23" s="264"/>
      <c r="Q23" s="264"/>
      <c r="R23" s="264"/>
      <c r="S23" s="264"/>
      <c r="T23" s="264"/>
      <c r="U23" s="264"/>
      <c r="V23" s="264"/>
      <c r="W23" s="264"/>
      <c r="X23" s="264"/>
      <c r="Y23" s="264"/>
      <c r="Z23" s="264"/>
      <c r="AA23" s="264"/>
      <c r="AB23" s="264"/>
      <c r="AC23" s="264"/>
      <c r="AD23" s="264"/>
      <c r="AE23" s="264"/>
      <c r="AF23" s="264"/>
      <c r="AG23" s="264"/>
      <c r="AH23" s="264"/>
      <c r="AI23" s="264"/>
      <c r="AJ23" s="264"/>
      <c r="AK23" s="264"/>
      <c r="AL23" s="264"/>
      <c r="AM23" s="264"/>
      <c r="AN23" s="264"/>
      <c r="AO23" s="21"/>
      <c r="AP23" s="21"/>
      <c r="AQ23" s="21"/>
      <c r="AR23" s="19"/>
      <c r="BE23" s="257"/>
    </row>
    <row r="24" spans="1:71" s="1" customFormat="1" ht="6.95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257"/>
    </row>
    <row r="25" spans="1:71" s="1" customFormat="1" ht="6.95" customHeight="1">
      <c r="B25" s="20"/>
      <c r="C25" s="21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1"/>
      <c r="AQ25" s="21"/>
      <c r="AR25" s="19"/>
      <c r="BE25" s="257"/>
    </row>
    <row r="26" spans="1:71" s="2" customFormat="1" ht="25.9" customHeight="1">
      <c r="A26" s="33"/>
      <c r="B26" s="34"/>
      <c r="C26" s="35"/>
      <c r="D26" s="36" t="s">
        <v>37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265">
        <f>ROUND(AG94,2)</f>
        <v>3275288</v>
      </c>
      <c r="AL26" s="266"/>
      <c r="AM26" s="266"/>
      <c r="AN26" s="266"/>
      <c r="AO26" s="266"/>
      <c r="AP26" s="35"/>
      <c r="AQ26" s="35"/>
      <c r="AR26" s="38"/>
      <c r="BE26" s="257"/>
    </row>
    <row r="27" spans="1:71" s="2" customFormat="1" ht="6.95" customHeight="1">
      <c r="A27" s="33"/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8"/>
      <c r="BE27" s="257"/>
    </row>
    <row r="28" spans="1:71" s="2" customFormat="1">
      <c r="A28" s="33"/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267" t="s">
        <v>38</v>
      </c>
      <c r="M28" s="267"/>
      <c r="N28" s="267"/>
      <c r="O28" s="267"/>
      <c r="P28" s="267"/>
      <c r="Q28" s="35"/>
      <c r="R28" s="35"/>
      <c r="S28" s="35"/>
      <c r="T28" s="35"/>
      <c r="U28" s="35"/>
      <c r="V28" s="35"/>
      <c r="W28" s="267" t="s">
        <v>39</v>
      </c>
      <c r="X28" s="267"/>
      <c r="Y28" s="267"/>
      <c r="Z28" s="267"/>
      <c r="AA28" s="267"/>
      <c r="AB28" s="267"/>
      <c r="AC28" s="267"/>
      <c r="AD28" s="267"/>
      <c r="AE28" s="267"/>
      <c r="AF28" s="35"/>
      <c r="AG28" s="35"/>
      <c r="AH28" s="35"/>
      <c r="AI28" s="35"/>
      <c r="AJ28" s="35"/>
      <c r="AK28" s="267" t="s">
        <v>40</v>
      </c>
      <c r="AL28" s="267"/>
      <c r="AM28" s="267"/>
      <c r="AN28" s="267"/>
      <c r="AO28" s="267"/>
      <c r="AP28" s="35"/>
      <c r="AQ28" s="35"/>
      <c r="AR28" s="38"/>
      <c r="BE28" s="257"/>
    </row>
    <row r="29" spans="1:71" s="3" customFormat="1" ht="14.45" customHeight="1">
      <c r="B29" s="39"/>
      <c r="C29" s="40"/>
      <c r="D29" s="28" t="s">
        <v>41</v>
      </c>
      <c r="E29" s="40"/>
      <c r="F29" s="28" t="s">
        <v>42</v>
      </c>
      <c r="G29" s="40"/>
      <c r="H29" s="40"/>
      <c r="I29" s="40"/>
      <c r="J29" s="40"/>
      <c r="K29" s="40"/>
      <c r="L29" s="270">
        <v>0.21</v>
      </c>
      <c r="M29" s="269"/>
      <c r="N29" s="269"/>
      <c r="O29" s="269"/>
      <c r="P29" s="269"/>
      <c r="Q29" s="40"/>
      <c r="R29" s="40"/>
      <c r="S29" s="40"/>
      <c r="T29" s="40"/>
      <c r="U29" s="40"/>
      <c r="V29" s="40"/>
      <c r="W29" s="268">
        <f>ROUND(AZ94, 2)</f>
        <v>3275288</v>
      </c>
      <c r="X29" s="269"/>
      <c r="Y29" s="269"/>
      <c r="Z29" s="269"/>
      <c r="AA29" s="269"/>
      <c r="AB29" s="269"/>
      <c r="AC29" s="269"/>
      <c r="AD29" s="269"/>
      <c r="AE29" s="269"/>
      <c r="AF29" s="40"/>
      <c r="AG29" s="40"/>
      <c r="AH29" s="40"/>
      <c r="AI29" s="40"/>
      <c r="AJ29" s="40"/>
      <c r="AK29" s="268">
        <f>ROUND(AV94, 2)</f>
        <v>687810.48</v>
      </c>
      <c r="AL29" s="269"/>
      <c r="AM29" s="269"/>
      <c r="AN29" s="269"/>
      <c r="AO29" s="269"/>
      <c r="AP29" s="40"/>
      <c r="AQ29" s="40"/>
      <c r="AR29" s="41"/>
      <c r="BE29" s="258"/>
    </row>
    <row r="30" spans="1:71" s="3" customFormat="1" ht="14.45" customHeight="1">
      <c r="B30" s="39"/>
      <c r="C30" s="40"/>
      <c r="D30" s="40"/>
      <c r="E30" s="40"/>
      <c r="F30" s="28" t="s">
        <v>43</v>
      </c>
      <c r="G30" s="40"/>
      <c r="H30" s="40"/>
      <c r="I30" s="40"/>
      <c r="J30" s="40"/>
      <c r="K30" s="40"/>
      <c r="L30" s="270">
        <v>0.15</v>
      </c>
      <c r="M30" s="269"/>
      <c r="N30" s="269"/>
      <c r="O30" s="269"/>
      <c r="P30" s="269"/>
      <c r="Q30" s="40"/>
      <c r="R30" s="40"/>
      <c r="S30" s="40"/>
      <c r="T30" s="40"/>
      <c r="U30" s="40"/>
      <c r="V30" s="40"/>
      <c r="W30" s="268">
        <f>ROUND(BA94, 2)</f>
        <v>0</v>
      </c>
      <c r="X30" s="269"/>
      <c r="Y30" s="269"/>
      <c r="Z30" s="269"/>
      <c r="AA30" s="269"/>
      <c r="AB30" s="269"/>
      <c r="AC30" s="269"/>
      <c r="AD30" s="269"/>
      <c r="AE30" s="269"/>
      <c r="AF30" s="40"/>
      <c r="AG30" s="40"/>
      <c r="AH30" s="40"/>
      <c r="AI30" s="40"/>
      <c r="AJ30" s="40"/>
      <c r="AK30" s="268">
        <f>ROUND(AW94, 2)</f>
        <v>0</v>
      </c>
      <c r="AL30" s="269"/>
      <c r="AM30" s="269"/>
      <c r="AN30" s="269"/>
      <c r="AO30" s="269"/>
      <c r="AP30" s="40"/>
      <c r="AQ30" s="40"/>
      <c r="AR30" s="41"/>
      <c r="BE30" s="258"/>
    </row>
    <row r="31" spans="1:71" s="3" customFormat="1" ht="14.45" hidden="1" customHeight="1">
      <c r="B31" s="39"/>
      <c r="C31" s="40"/>
      <c r="D31" s="40"/>
      <c r="E31" s="40"/>
      <c r="F31" s="28" t="s">
        <v>44</v>
      </c>
      <c r="G31" s="40"/>
      <c r="H31" s="40"/>
      <c r="I31" s="40"/>
      <c r="J31" s="40"/>
      <c r="K31" s="40"/>
      <c r="L31" s="270">
        <v>0.21</v>
      </c>
      <c r="M31" s="269"/>
      <c r="N31" s="269"/>
      <c r="O31" s="269"/>
      <c r="P31" s="269"/>
      <c r="Q31" s="40"/>
      <c r="R31" s="40"/>
      <c r="S31" s="40"/>
      <c r="T31" s="40"/>
      <c r="U31" s="40"/>
      <c r="V31" s="40"/>
      <c r="W31" s="268">
        <f>ROUND(BB94, 2)</f>
        <v>0</v>
      </c>
      <c r="X31" s="269"/>
      <c r="Y31" s="269"/>
      <c r="Z31" s="269"/>
      <c r="AA31" s="269"/>
      <c r="AB31" s="269"/>
      <c r="AC31" s="269"/>
      <c r="AD31" s="269"/>
      <c r="AE31" s="269"/>
      <c r="AF31" s="40"/>
      <c r="AG31" s="40"/>
      <c r="AH31" s="40"/>
      <c r="AI31" s="40"/>
      <c r="AJ31" s="40"/>
      <c r="AK31" s="268">
        <v>0</v>
      </c>
      <c r="AL31" s="269"/>
      <c r="AM31" s="269"/>
      <c r="AN31" s="269"/>
      <c r="AO31" s="269"/>
      <c r="AP31" s="40"/>
      <c r="AQ31" s="40"/>
      <c r="AR31" s="41"/>
      <c r="BE31" s="258"/>
    </row>
    <row r="32" spans="1:71" s="3" customFormat="1" ht="14.45" hidden="1" customHeight="1">
      <c r="B32" s="39"/>
      <c r="C32" s="40"/>
      <c r="D32" s="40"/>
      <c r="E32" s="40"/>
      <c r="F32" s="28" t="s">
        <v>45</v>
      </c>
      <c r="G32" s="40"/>
      <c r="H32" s="40"/>
      <c r="I32" s="40"/>
      <c r="J32" s="40"/>
      <c r="K32" s="40"/>
      <c r="L32" s="270">
        <v>0.15</v>
      </c>
      <c r="M32" s="269"/>
      <c r="N32" s="269"/>
      <c r="O32" s="269"/>
      <c r="P32" s="269"/>
      <c r="Q32" s="40"/>
      <c r="R32" s="40"/>
      <c r="S32" s="40"/>
      <c r="T32" s="40"/>
      <c r="U32" s="40"/>
      <c r="V32" s="40"/>
      <c r="W32" s="268">
        <f>ROUND(BC94, 2)</f>
        <v>0</v>
      </c>
      <c r="X32" s="269"/>
      <c r="Y32" s="269"/>
      <c r="Z32" s="269"/>
      <c r="AA32" s="269"/>
      <c r="AB32" s="269"/>
      <c r="AC32" s="269"/>
      <c r="AD32" s="269"/>
      <c r="AE32" s="269"/>
      <c r="AF32" s="40"/>
      <c r="AG32" s="40"/>
      <c r="AH32" s="40"/>
      <c r="AI32" s="40"/>
      <c r="AJ32" s="40"/>
      <c r="AK32" s="268">
        <v>0</v>
      </c>
      <c r="AL32" s="269"/>
      <c r="AM32" s="269"/>
      <c r="AN32" s="269"/>
      <c r="AO32" s="269"/>
      <c r="AP32" s="40"/>
      <c r="AQ32" s="40"/>
      <c r="AR32" s="41"/>
      <c r="BE32" s="258"/>
    </row>
    <row r="33" spans="1:57" s="3" customFormat="1" ht="14.45" hidden="1" customHeight="1">
      <c r="B33" s="39"/>
      <c r="C33" s="40"/>
      <c r="D33" s="40"/>
      <c r="E33" s="40"/>
      <c r="F33" s="28" t="s">
        <v>46</v>
      </c>
      <c r="G33" s="40"/>
      <c r="H33" s="40"/>
      <c r="I33" s="40"/>
      <c r="J33" s="40"/>
      <c r="K33" s="40"/>
      <c r="L33" s="270">
        <v>0</v>
      </c>
      <c r="M33" s="269"/>
      <c r="N33" s="269"/>
      <c r="O33" s="269"/>
      <c r="P33" s="269"/>
      <c r="Q33" s="40"/>
      <c r="R33" s="40"/>
      <c r="S33" s="40"/>
      <c r="T33" s="40"/>
      <c r="U33" s="40"/>
      <c r="V33" s="40"/>
      <c r="W33" s="268">
        <f>ROUND(BD94, 2)</f>
        <v>0</v>
      </c>
      <c r="X33" s="269"/>
      <c r="Y33" s="269"/>
      <c r="Z33" s="269"/>
      <c r="AA33" s="269"/>
      <c r="AB33" s="269"/>
      <c r="AC33" s="269"/>
      <c r="AD33" s="269"/>
      <c r="AE33" s="269"/>
      <c r="AF33" s="40"/>
      <c r="AG33" s="40"/>
      <c r="AH33" s="40"/>
      <c r="AI33" s="40"/>
      <c r="AJ33" s="40"/>
      <c r="AK33" s="268">
        <v>0</v>
      </c>
      <c r="AL33" s="269"/>
      <c r="AM33" s="269"/>
      <c r="AN33" s="269"/>
      <c r="AO33" s="269"/>
      <c r="AP33" s="40"/>
      <c r="AQ33" s="40"/>
      <c r="AR33" s="41"/>
      <c r="BE33" s="258"/>
    </row>
    <row r="34" spans="1:57" s="2" customFormat="1" ht="6.95" customHeight="1">
      <c r="A34" s="33"/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8"/>
      <c r="BE34" s="257"/>
    </row>
    <row r="35" spans="1:57" s="2" customFormat="1" ht="25.9" customHeight="1">
      <c r="A35" s="33"/>
      <c r="B35" s="34"/>
      <c r="C35" s="42"/>
      <c r="D35" s="43" t="s">
        <v>47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48</v>
      </c>
      <c r="U35" s="44"/>
      <c r="V35" s="44"/>
      <c r="W35" s="44"/>
      <c r="X35" s="271" t="s">
        <v>49</v>
      </c>
      <c r="Y35" s="272"/>
      <c r="Z35" s="272"/>
      <c r="AA35" s="272"/>
      <c r="AB35" s="272"/>
      <c r="AC35" s="44"/>
      <c r="AD35" s="44"/>
      <c r="AE35" s="44"/>
      <c r="AF35" s="44"/>
      <c r="AG35" s="44"/>
      <c r="AH35" s="44"/>
      <c r="AI35" s="44"/>
      <c r="AJ35" s="44"/>
      <c r="AK35" s="273">
        <f>SUM(AK26:AK33)</f>
        <v>3963098.48</v>
      </c>
      <c r="AL35" s="272"/>
      <c r="AM35" s="272"/>
      <c r="AN35" s="272"/>
      <c r="AO35" s="274"/>
      <c r="AP35" s="42"/>
      <c r="AQ35" s="42"/>
      <c r="AR35" s="38"/>
      <c r="BE35" s="33"/>
    </row>
    <row r="36" spans="1:57" s="2" customFormat="1" ht="6.95" customHeight="1">
      <c r="A36" s="33"/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8"/>
      <c r="BE36" s="33"/>
    </row>
    <row r="37" spans="1:57" s="2" customFormat="1" ht="14.45" customHeight="1">
      <c r="A37" s="33"/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8"/>
      <c r="BE37" s="33"/>
    </row>
    <row r="38" spans="1:57" s="1" customFormat="1" ht="14.45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pans="1:57" s="1" customFormat="1" ht="14.45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pans="1:57" s="1" customFormat="1" ht="14.45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pans="1:57" s="1" customFormat="1" ht="14.45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pans="1:57" s="1" customFormat="1" ht="14.45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pans="1:57" s="1" customFormat="1" ht="14.45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pans="1:57" s="1" customFormat="1" ht="14.45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pans="1:57" s="1" customFormat="1" ht="14.45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pans="1:57" s="1" customFormat="1" ht="14.45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pans="1:57" s="1" customFormat="1" ht="14.45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pans="1:57" s="1" customFormat="1" ht="14.45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pans="1:57" s="2" customFormat="1" ht="14.45" customHeight="1">
      <c r="B49" s="46"/>
      <c r="C49" s="47"/>
      <c r="D49" s="48" t="s">
        <v>50</v>
      </c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8" t="s">
        <v>51</v>
      </c>
      <c r="AI49" s="49"/>
      <c r="AJ49" s="49"/>
      <c r="AK49" s="49"/>
      <c r="AL49" s="49"/>
      <c r="AM49" s="49"/>
      <c r="AN49" s="49"/>
      <c r="AO49" s="49"/>
      <c r="AP49" s="47"/>
      <c r="AQ49" s="47"/>
      <c r="AR49" s="50"/>
    </row>
    <row r="50" spans="1:57" ht="11.25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 spans="1:57" ht="11.25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 spans="1:57" ht="11.25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 spans="1:57" ht="11.25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 spans="1:57" ht="11.25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 spans="1:57" ht="11.2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 spans="1:57" ht="11.25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 spans="1:57" ht="11.25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 spans="1:57" ht="11.25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 spans="1:57" ht="11.25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pans="1:57" s="2" customFormat="1">
      <c r="A60" s="33"/>
      <c r="B60" s="34"/>
      <c r="C60" s="35"/>
      <c r="D60" s="51" t="s">
        <v>52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1" t="s">
        <v>53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1" t="s">
        <v>52</v>
      </c>
      <c r="AI60" s="37"/>
      <c r="AJ60" s="37"/>
      <c r="AK60" s="37"/>
      <c r="AL60" s="37"/>
      <c r="AM60" s="51" t="s">
        <v>53</v>
      </c>
      <c r="AN60" s="37"/>
      <c r="AO60" s="37"/>
      <c r="AP60" s="35"/>
      <c r="AQ60" s="35"/>
      <c r="AR60" s="38"/>
      <c r="BE60" s="33"/>
    </row>
    <row r="61" spans="1:57" ht="11.25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 spans="1:57" ht="11.25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 spans="1:57" ht="11.25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pans="1:57" s="2" customFormat="1">
      <c r="A64" s="33"/>
      <c r="B64" s="34"/>
      <c r="C64" s="35"/>
      <c r="D64" s="48" t="s">
        <v>54</v>
      </c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48" t="s">
        <v>55</v>
      </c>
      <c r="AI64" s="52"/>
      <c r="AJ64" s="52"/>
      <c r="AK64" s="52"/>
      <c r="AL64" s="52"/>
      <c r="AM64" s="52"/>
      <c r="AN64" s="52"/>
      <c r="AO64" s="52"/>
      <c r="AP64" s="35"/>
      <c r="AQ64" s="35"/>
      <c r="AR64" s="38"/>
      <c r="BE64" s="33"/>
    </row>
    <row r="65" spans="1:57" ht="11.2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 spans="1:57" ht="11.25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 spans="1:57" ht="11.25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 spans="1:57" ht="11.25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 spans="1:57" ht="11.25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 spans="1:57" ht="11.25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 spans="1:57" ht="11.25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 spans="1:57" ht="11.25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 spans="1:57" ht="11.25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 spans="1:57" ht="11.25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pans="1:57" s="2" customFormat="1">
      <c r="A75" s="33"/>
      <c r="B75" s="34"/>
      <c r="C75" s="35"/>
      <c r="D75" s="51" t="s">
        <v>52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1" t="s">
        <v>53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1" t="s">
        <v>52</v>
      </c>
      <c r="AI75" s="37"/>
      <c r="AJ75" s="37"/>
      <c r="AK75" s="37"/>
      <c r="AL75" s="37"/>
      <c r="AM75" s="51" t="s">
        <v>53</v>
      </c>
      <c r="AN75" s="37"/>
      <c r="AO75" s="37"/>
      <c r="AP75" s="35"/>
      <c r="AQ75" s="35"/>
      <c r="AR75" s="38"/>
      <c r="BE75" s="33"/>
    </row>
    <row r="76" spans="1:57" s="2" customFormat="1" ht="11.25">
      <c r="A76" s="33"/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8"/>
      <c r="BE76" s="33"/>
    </row>
    <row r="77" spans="1:57" s="2" customFormat="1" ht="6.95" customHeight="1">
      <c r="A77" s="33"/>
      <c r="B77" s="53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38"/>
      <c r="BE77" s="33"/>
    </row>
    <row r="81" spans="1:91" s="2" customFormat="1" ht="6.95" customHeight="1">
      <c r="A81" s="33"/>
      <c r="B81" s="55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38"/>
      <c r="BE81" s="33"/>
    </row>
    <row r="82" spans="1:91" s="2" customFormat="1" ht="24.95" customHeight="1">
      <c r="A82" s="33"/>
      <c r="B82" s="34"/>
      <c r="C82" s="22" t="s">
        <v>56</v>
      </c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8"/>
      <c r="BE82" s="33"/>
    </row>
    <row r="83" spans="1:91" s="2" customFormat="1" ht="6.95" customHeight="1">
      <c r="A83" s="33"/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8"/>
      <c r="BE83" s="33"/>
    </row>
    <row r="84" spans="1:91" s="4" customFormat="1" ht="12" customHeight="1">
      <c r="B84" s="57"/>
      <c r="C84" s="28" t="s">
        <v>13</v>
      </c>
      <c r="D84" s="58"/>
      <c r="E84" s="58"/>
      <c r="F84" s="58"/>
      <c r="G84" s="58"/>
      <c r="H84" s="58"/>
      <c r="I84" s="58"/>
      <c r="J84" s="58"/>
      <c r="K84" s="58"/>
      <c r="L84" s="58" t="str">
        <f>K5</f>
        <v>A35</v>
      </c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9"/>
    </row>
    <row r="85" spans="1:91" s="5" customFormat="1" ht="36.950000000000003" customHeight="1">
      <c r="B85" s="60"/>
      <c r="C85" s="61" t="s">
        <v>16</v>
      </c>
      <c r="D85" s="62"/>
      <c r="E85" s="62"/>
      <c r="F85" s="62"/>
      <c r="G85" s="62"/>
      <c r="H85" s="62"/>
      <c r="I85" s="62"/>
      <c r="J85" s="62"/>
      <c r="K85" s="62"/>
      <c r="L85" s="275" t="str">
        <f>K6</f>
        <v>Oprava trati v úseku Kojetín - Valašské Meziříčí</v>
      </c>
      <c r="M85" s="276"/>
      <c r="N85" s="276"/>
      <c r="O85" s="276"/>
      <c r="P85" s="276"/>
      <c r="Q85" s="276"/>
      <c r="R85" s="276"/>
      <c r="S85" s="276"/>
      <c r="T85" s="276"/>
      <c r="U85" s="276"/>
      <c r="V85" s="276"/>
      <c r="W85" s="276"/>
      <c r="X85" s="276"/>
      <c r="Y85" s="276"/>
      <c r="Z85" s="276"/>
      <c r="AA85" s="276"/>
      <c r="AB85" s="276"/>
      <c r="AC85" s="276"/>
      <c r="AD85" s="276"/>
      <c r="AE85" s="276"/>
      <c r="AF85" s="276"/>
      <c r="AG85" s="276"/>
      <c r="AH85" s="276"/>
      <c r="AI85" s="276"/>
      <c r="AJ85" s="276"/>
      <c r="AK85" s="276"/>
      <c r="AL85" s="276"/>
      <c r="AM85" s="276"/>
      <c r="AN85" s="276"/>
      <c r="AO85" s="276"/>
      <c r="AP85" s="62"/>
      <c r="AQ85" s="62"/>
      <c r="AR85" s="63"/>
    </row>
    <row r="86" spans="1:91" s="2" customFormat="1" ht="6.95" customHeight="1">
      <c r="A86" s="33"/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8"/>
      <c r="BE86" s="33"/>
    </row>
    <row r="87" spans="1:91" s="2" customFormat="1" ht="12" customHeight="1">
      <c r="A87" s="33"/>
      <c r="B87" s="34"/>
      <c r="C87" s="28" t="s">
        <v>20</v>
      </c>
      <c r="D87" s="35"/>
      <c r="E87" s="35"/>
      <c r="F87" s="35"/>
      <c r="G87" s="35"/>
      <c r="H87" s="35"/>
      <c r="I87" s="35"/>
      <c r="J87" s="35"/>
      <c r="K87" s="35"/>
      <c r="L87" s="64" t="str">
        <f>IF(K8="","",K8)</f>
        <v>Kroměříž – Kojetín</v>
      </c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28" t="s">
        <v>22</v>
      </c>
      <c r="AJ87" s="35"/>
      <c r="AK87" s="35"/>
      <c r="AL87" s="35"/>
      <c r="AM87" s="277" t="str">
        <f>IF(AN8= "","",AN8)</f>
        <v>1. 3. 2021</v>
      </c>
      <c r="AN87" s="277"/>
      <c r="AO87" s="35"/>
      <c r="AP87" s="35"/>
      <c r="AQ87" s="35"/>
      <c r="AR87" s="38"/>
      <c r="BE87" s="33"/>
    </row>
    <row r="88" spans="1:91" s="2" customFormat="1" ht="6.95" customHeight="1">
      <c r="A88" s="33"/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8"/>
      <c r="BE88" s="33"/>
    </row>
    <row r="89" spans="1:91" s="2" customFormat="1" ht="15.2" customHeight="1">
      <c r="A89" s="33"/>
      <c r="B89" s="34"/>
      <c r="C89" s="28" t="s">
        <v>24</v>
      </c>
      <c r="D89" s="35"/>
      <c r="E89" s="35"/>
      <c r="F89" s="35"/>
      <c r="G89" s="35"/>
      <c r="H89" s="35"/>
      <c r="I89" s="35"/>
      <c r="J89" s="35"/>
      <c r="K89" s="35"/>
      <c r="L89" s="58" t="str">
        <f>IF(E11= "","",E11)</f>
        <v>Správa železnic, státní organizace</v>
      </c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28" t="s">
        <v>31</v>
      </c>
      <c r="AJ89" s="35"/>
      <c r="AK89" s="35"/>
      <c r="AL89" s="35"/>
      <c r="AM89" s="278" t="str">
        <f>IF(E17="","",E17)</f>
        <v xml:space="preserve"> </v>
      </c>
      <c r="AN89" s="279"/>
      <c r="AO89" s="279"/>
      <c r="AP89" s="279"/>
      <c r="AQ89" s="35"/>
      <c r="AR89" s="38"/>
      <c r="AS89" s="280" t="s">
        <v>57</v>
      </c>
      <c r="AT89" s="281"/>
      <c r="AU89" s="66"/>
      <c r="AV89" s="66"/>
      <c r="AW89" s="66"/>
      <c r="AX89" s="66"/>
      <c r="AY89" s="66"/>
      <c r="AZ89" s="66"/>
      <c r="BA89" s="66"/>
      <c r="BB89" s="66"/>
      <c r="BC89" s="66"/>
      <c r="BD89" s="67"/>
      <c r="BE89" s="33"/>
    </row>
    <row r="90" spans="1:91" s="2" customFormat="1" ht="15.2" customHeight="1">
      <c r="A90" s="33"/>
      <c r="B90" s="34"/>
      <c r="C90" s="28" t="s">
        <v>29</v>
      </c>
      <c r="D90" s="35"/>
      <c r="E90" s="35"/>
      <c r="F90" s="35"/>
      <c r="G90" s="35"/>
      <c r="H90" s="35"/>
      <c r="I90" s="35"/>
      <c r="J90" s="35"/>
      <c r="K90" s="35"/>
      <c r="L90" s="58" t="str">
        <f>IF(E14= "Vyplň údaj","",E14)</f>
        <v/>
      </c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28" t="s">
        <v>34</v>
      </c>
      <c r="AJ90" s="35"/>
      <c r="AK90" s="35"/>
      <c r="AL90" s="35"/>
      <c r="AM90" s="278" t="str">
        <f>IF(E20="","",E20)</f>
        <v>Jiří Vendel</v>
      </c>
      <c r="AN90" s="279"/>
      <c r="AO90" s="279"/>
      <c r="AP90" s="279"/>
      <c r="AQ90" s="35"/>
      <c r="AR90" s="38"/>
      <c r="AS90" s="282"/>
      <c r="AT90" s="283"/>
      <c r="AU90" s="68"/>
      <c r="AV90" s="68"/>
      <c r="AW90" s="68"/>
      <c r="AX90" s="68"/>
      <c r="AY90" s="68"/>
      <c r="AZ90" s="68"/>
      <c r="BA90" s="68"/>
      <c r="BB90" s="68"/>
      <c r="BC90" s="68"/>
      <c r="BD90" s="69"/>
      <c r="BE90" s="33"/>
    </row>
    <row r="91" spans="1:91" s="2" customFormat="1" ht="10.9" customHeight="1">
      <c r="A91" s="33"/>
      <c r="B91" s="34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8"/>
      <c r="AS91" s="284"/>
      <c r="AT91" s="285"/>
      <c r="AU91" s="70"/>
      <c r="AV91" s="70"/>
      <c r="AW91" s="70"/>
      <c r="AX91" s="70"/>
      <c r="AY91" s="70"/>
      <c r="AZ91" s="70"/>
      <c r="BA91" s="70"/>
      <c r="BB91" s="70"/>
      <c r="BC91" s="70"/>
      <c r="BD91" s="71"/>
      <c r="BE91" s="33"/>
    </row>
    <row r="92" spans="1:91" s="2" customFormat="1" ht="29.25" customHeight="1">
      <c r="A92" s="33"/>
      <c r="B92" s="34"/>
      <c r="C92" s="286" t="s">
        <v>58</v>
      </c>
      <c r="D92" s="287"/>
      <c r="E92" s="287"/>
      <c r="F92" s="287"/>
      <c r="G92" s="287"/>
      <c r="H92" s="72"/>
      <c r="I92" s="288" t="s">
        <v>59</v>
      </c>
      <c r="J92" s="287"/>
      <c r="K92" s="287"/>
      <c r="L92" s="287"/>
      <c r="M92" s="287"/>
      <c r="N92" s="287"/>
      <c r="O92" s="287"/>
      <c r="P92" s="287"/>
      <c r="Q92" s="287"/>
      <c r="R92" s="287"/>
      <c r="S92" s="287"/>
      <c r="T92" s="287"/>
      <c r="U92" s="287"/>
      <c r="V92" s="287"/>
      <c r="W92" s="287"/>
      <c r="X92" s="287"/>
      <c r="Y92" s="287"/>
      <c r="Z92" s="287"/>
      <c r="AA92" s="287"/>
      <c r="AB92" s="287"/>
      <c r="AC92" s="287"/>
      <c r="AD92" s="287"/>
      <c r="AE92" s="287"/>
      <c r="AF92" s="287"/>
      <c r="AG92" s="289" t="s">
        <v>60</v>
      </c>
      <c r="AH92" s="287"/>
      <c r="AI92" s="287"/>
      <c r="AJ92" s="287"/>
      <c r="AK92" s="287"/>
      <c r="AL92" s="287"/>
      <c r="AM92" s="287"/>
      <c r="AN92" s="288" t="s">
        <v>61</v>
      </c>
      <c r="AO92" s="287"/>
      <c r="AP92" s="290"/>
      <c r="AQ92" s="73" t="s">
        <v>62</v>
      </c>
      <c r="AR92" s="38"/>
      <c r="AS92" s="74" t="s">
        <v>63</v>
      </c>
      <c r="AT92" s="75" t="s">
        <v>64</v>
      </c>
      <c r="AU92" s="75" t="s">
        <v>65</v>
      </c>
      <c r="AV92" s="75" t="s">
        <v>66</v>
      </c>
      <c r="AW92" s="75" t="s">
        <v>67</v>
      </c>
      <c r="AX92" s="75" t="s">
        <v>68</v>
      </c>
      <c r="AY92" s="75" t="s">
        <v>69</v>
      </c>
      <c r="AZ92" s="75" t="s">
        <v>70</v>
      </c>
      <c r="BA92" s="75" t="s">
        <v>71</v>
      </c>
      <c r="BB92" s="75" t="s">
        <v>72</v>
      </c>
      <c r="BC92" s="75" t="s">
        <v>73</v>
      </c>
      <c r="BD92" s="76" t="s">
        <v>74</v>
      </c>
      <c r="BE92" s="33"/>
    </row>
    <row r="93" spans="1:91" s="2" customFormat="1" ht="10.9" customHeight="1">
      <c r="A93" s="33"/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8"/>
      <c r="AS93" s="77"/>
      <c r="AT93" s="78"/>
      <c r="AU93" s="78"/>
      <c r="AV93" s="78"/>
      <c r="AW93" s="78"/>
      <c r="AX93" s="78"/>
      <c r="AY93" s="78"/>
      <c r="AZ93" s="78"/>
      <c r="BA93" s="78"/>
      <c r="BB93" s="78"/>
      <c r="BC93" s="78"/>
      <c r="BD93" s="79"/>
      <c r="BE93" s="33"/>
    </row>
    <row r="94" spans="1:91" s="6" customFormat="1" ht="32.450000000000003" customHeight="1">
      <c r="B94" s="80"/>
      <c r="C94" s="81" t="s">
        <v>75</v>
      </c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294">
        <f>ROUND(SUM(AG95:AG97),2)</f>
        <v>3275288</v>
      </c>
      <c r="AH94" s="294"/>
      <c r="AI94" s="294"/>
      <c r="AJ94" s="294"/>
      <c r="AK94" s="294"/>
      <c r="AL94" s="294"/>
      <c r="AM94" s="294"/>
      <c r="AN94" s="295">
        <f>SUM(AG94,AT94)</f>
        <v>3963098.48</v>
      </c>
      <c r="AO94" s="295"/>
      <c r="AP94" s="295"/>
      <c r="AQ94" s="84" t="s">
        <v>1</v>
      </c>
      <c r="AR94" s="85"/>
      <c r="AS94" s="86">
        <f>ROUND(SUM(AS95:AS97),2)</f>
        <v>0</v>
      </c>
      <c r="AT94" s="87">
        <f>ROUND(SUM(AV94:AW94),2)</f>
        <v>687810.48</v>
      </c>
      <c r="AU94" s="88">
        <f>ROUND(SUM(AU95:AU97),5)</f>
        <v>0</v>
      </c>
      <c r="AV94" s="87">
        <f>ROUND(AZ94*L29,2)</f>
        <v>687810.48</v>
      </c>
      <c r="AW94" s="87">
        <f>ROUND(BA94*L30,2)</f>
        <v>0</v>
      </c>
      <c r="AX94" s="87">
        <f>ROUND(BB94*L29,2)</f>
        <v>0</v>
      </c>
      <c r="AY94" s="87">
        <f>ROUND(BC94*L30,2)</f>
        <v>0</v>
      </c>
      <c r="AZ94" s="87">
        <f>ROUND(SUM(AZ95:AZ97),2)</f>
        <v>3275288</v>
      </c>
      <c r="BA94" s="87">
        <f>ROUND(SUM(BA95:BA97),2)</f>
        <v>0</v>
      </c>
      <c r="BB94" s="87">
        <f>ROUND(SUM(BB95:BB97),2)</f>
        <v>0</v>
      </c>
      <c r="BC94" s="87">
        <f>ROUND(SUM(BC95:BC97),2)</f>
        <v>0</v>
      </c>
      <c r="BD94" s="89">
        <f>ROUND(SUM(BD95:BD97),2)</f>
        <v>0</v>
      </c>
      <c r="BS94" s="90" t="s">
        <v>76</v>
      </c>
      <c r="BT94" s="90" t="s">
        <v>77</v>
      </c>
      <c r="BU94" s="91" t="s">
        <v>78</v>
      </c>
      <c r="BV94" s="90" t="s">
        <v>79</v>
      </c>
      <c r="BW94" s="90" t="s">
        <v>5</v>
      </c>
      <c r="BX94" s="90" t="s">
        <v>80</v>
      </c>
      <c r="CL94" s="90" t="s">
        <v>1</v>
      </c>
    </row>
    <row r="95" spans="1:91" s="7" customFormat="1" ht="16.5" customHeight="1">
      <c r="A95" s="92" t="s">
        <v>81</v>
      </c>
      <c r="B95" s="93"/>
      <c r="C95" s="94"/>
      <c r="D95" s="293" t="s">
        <v>82</v>
      </c>
      <c r="E95" s="293"/>
      <c r="F95" s="293"/>
      <c r="G95" s="293"/>
      <c r="H95" s="293"/>
      <c r="I95" s="95"/>
      <c r="J95" s="293" t="s">
        <v>83</v>
      </c>
      <c r="K95" s="293"/>
      <c r="L95" s="293"/>
      <c r="M95" s="293"/>
      <c r="N95" s="293"/>
      <c r="O95" s="293"/>
      <c r="P95" s="293"/>
      <c r="Q95" s="293"/>
      <c r="R95" s="293"/>
      <c r="S95" s="293"/>
      <c r="T95" s="293"/>
      <c r="U95" s="293"/>
      <c r="V95" s="293"/>
      <c r="W95" s="293"/>
      <c r="X95" s="293"/>
      <c r="Y95" s="293"/>
      <c r="Z95" s="293"/>
      <c r="AA95" s="293"/>
      <c r="AB95" s="293"/>
      <c r="AC95" s="293"/>
      <c r="AD95" s="293"/>
      <c r="AE95" s="293"/>
      <c r="AF95" s="293"/>
      <c r="AG95" s="291">
        <f>'SO01 - Výměna kolejnic Hr...'!J30</f>
        <v>3275288</v>
      </c>
      <c r="AH95" s="292"/>
      <c r="AI95" s="292"/>
      <c r="AJ95" s="292"/>
      <c r="AK95" s="292"/>
      <c r="AL95" s="292"/>
      <c r="AM95" s="292"/>
      <c r="AN95" s="291">
        <f>SUM(AG95,AT95)</f>
        <v>3963098.48</v>
      </c>
      <c r="AO95" s="292"/>
      <c r="AP95" s="292"/>
      <c r="AQ95" s="96" t="s">
        <v>84</v>
      </c>
      <c r="AR95" s="97"/>
      <c r="AS95" s="98">
        <v>0</v>
      </c>
      <c r="AT95" s="99">
        <f>ROUND(SUM(AV95:AW95),2)</f>
        <v>687810.48</v>
      </c>
      <c r="AU95" s="100">
        <f>'SO01 - Výměna kolejnic Hr...'!P121</f>
        <v>0</v>
      </c>
      <c r="AV95" s="99">
        <f>'SO01 - Výměna kolejnic Hr...'!J33</f>
        <v>687810.48</v>
      </c>
      <c r="AW95" s="99">
        <f>'SO01 - Výměna kolejnic Hr...'!J34</f>
        <v>0</v>
      </c>
      <c r="AX95" s="99">
        <f>'SO01 - Výměna kolejnic Hr...'!J35</f>
        <v>0</v>
      </c>
      <c r="AY95" s="99">
        <f>'SO01 - Výměna kolejnic Hr...'!J36</f>
        <v>0</v>
      </c>
      <c r="AZ95" s="99">
        <f>'SO01 - Výměna kolejnic Hr...'!F33</f>
        <v>3275288</v>
      </c>
      <c r="BA95" s="99">
        <f>'SO01 - Výměna kolejnic Hr...'!F34</f>
        <v>0</v>
      </c>
      <c r="BB95" s="99">
        <f>'SO01 - Výměna kolejnic Hr...'!F35</f>
        <v>0</v>
      </c>
      <c r="BC95" s="99">
        <f>'SO01 - Výměna kolejnic Hr...'!F36</f>
        <v>0</v>
      </c>
      <c r="BD95" s="101">
        <f>'SO01 - Výměna kolejnic Hr...'!F37</f>
        <v>0</v>
      </c>
      <c r="BT95" s="102" t="s">
        <v>85</v>
      </c>
      <c r="BV95" s="102" t="s">
        <v>79</v>
      </c>
      <c r="BW95" s="102" t="s">
        <v>86</v>
      </c>
      <c r="BX95" s="102" t="s">
        <v>5</v>
      </c>
      <c r="CL95" s="102" t="s">
        <v>1</v>
      </c>
      <c r="CM95" s="102" t="s">
        <v>87</v>
      </c>
    </row>
    <row r="96" spans="1:91" s="7" customFormat="1" ht="16.5" customHeight="1">
      <c r="A96" s="92" t="s">
        <v>81</v>
      </c>
      <c r="B96" s="93"/>
      <c r="C96" s="94"/>
      <c r="D96" s="293" t="s">
        <v>88</v>
      </c>
      <c r="E96" s="293"/>
      <c r="F96" s="293"/>
      <c r="G96" s="293"/>
      <c r="H96" s="293"/>
      <c r="I96" s="95"/>
      <c r="J96" s="293" t="s">
        <v>89</v>
      </c>
      <c r="K96" s="293"/>
      <c r="L96" s="293"/>
      <c r="M96" s="293"/>
      <c r="N96" s="293"/>
      <c r="O96" s="293"/>
      <c r="P96" s="293"/>
      <c r="Q96" s="293"/>
      <c r="R96" s="293"/>
      <c r="S96" s="293"/>
      <c r="T96" s="293"/>
      <c r="U96" s="293"/>
      <c r="V96" s="293"/>
      <c r="W96" s="293"/>
      <c r="X96" s="293"/>
      <c r="Y96" s="293"/>
      <c r="Z96" s="293"/>
      <c r="AA96" s="293"/>
      <c r="AB96" s="293"/>
      <c r="AC96" s="293"/>
      <c r="AD96" s="293"/>
      <c r="AE96" s="293"/>
      <c r="AF96" s="293"/>
      <c r="AG96" s="291">
        <f>'SO02 - Oprava přejezdu P7...'!J30</f>
        <v>0</v>
      </c>
      <c r="AH96" s="292"/>
      <c r="AI96" s="292"/>
      <c r="AJ96" s="292"/>
      <c r="AK96" s="292"/>
      <c r="AL96" s="292"/>
      <c r="AM96" s="292"/>
      <c r="AN96" s="291">
        <f>SUM(AG96,AT96)</f>
        <v>0</v>
      </c>
      <c r="AO96" s="292"/>
      <c r="AP96" s="292"/>
      <c r="AQ96" s="96" t="s">
        <v>84</v>
      </c>
      <c r="AR96" s="97"/>
      <c r="AS96" s="98">
        <v>0</v>
      </c>
      <c r="AT96" s="99">
        <f>ROUND(SUM(AV96:AW96),2)</f>
        <v>0</v>
      </c>
      <c r="AU96" s="100">
        <f>'SO02 - Oprava přejezdu P7...'!P120</f>
        <v>0</v>
      </c>
      <c r="AV96" s="99">
        <f>'SO02 - Oprava přejezdu P7...'!J33</f>
        <v>0</v>
      </c>
      <c r="AW96" s="99">
        <f>'SO02 - Oprava přejezdu P7...'!J34</f>
        <v>0</v>
      </c>
      <c r="AX96" s="99">
        <f>'SO02 - Oprava přejezdu P7...'!J35</f>
        <v>0</v>
      </c>
      <c r="AY96" s="99">
        <f>'SO02 - Oprava přejezdu P7...'!J36</f>
        <v>0</v>
      </c>
      <c r="AZ96" s="99">
        <f>'SO02 - Oprava přejezdu P7...'!F33</f>
        <v>0</v>
      </c>
      <c r="BA96" s="99">
        <f>'SO02 - Oprava přejezdu P7...'!F34</f>
        <v>0</v>
      </c>
      <c r="BB96" s="99">
        <f>'SO02 - Oprava přejezdu P7...'!F35</f>
        <v>0</v>
      </c>
      <c r="BC96" s="99">
        <f>'SO02 - Oprava přejezdu P7...'!F36</f>
        <v>0</v>
      </c>
      <c r="BD96" s="101">
        <f>'SO02 - Oprava přejezdu P7...'!F37</f>
        <v>0</v>
      </c>
      <c r="BT96" s="102" t="s">
        <v>85</v>
      </c>
      <c r="BV96" s="102" t="s">
        <v>79</v>
      </c>
      <c r="BW96" s="102" t="s">
        <v>90</v>
      </c>
      <c r="BX96" s="102" t="s">
        <v>5</v>
      </c>
      <c r="CL96" s="102" t="s">
        <v>1</v>
      </c>
      <c r="CM96" s="102" t="s">
        <v>87</v>
      </c>
    </row>
    <row r="97" spans="1:91" s="7" customFormat="1" ht="16.5" customHeight="1">
      <c r="A97" s="92" t="s">
        <v>81</v>
      </c>
      <c r="B97" s="93"/>
      <c r="C97" s="94"/>
      <c r="D97" s="293" t="s">
        <v>91</v>
      </c>
      <c r="E97" s="293"/>
      <c r="F97" s="293"/>
      <c r="G97" s="293"/>
      <c r="H97" s="293"/>
      <c r="I97" s="95"/>
      <c r="J97" s="293" t="s">
        <v>92</v>
      </c>
      <c r="K97" s="293"/>
      <c r="L97" s="293"/>
      <c r="M97" s="293"/>
      <c r="N97" s="293"/>
      <c r="O97" s="293"/>
      <c r="P97" s="293"/>
      <c r="Q97" s="293"/>
      <c r="R97" s="293"/>
      <c r="S97" s="293"/>
      <c r="T97" s="293"/>
      <c r="U97" s="293"/>
      <c r="V97" s="293"/>
      <c r="W97" s="293"/>
      <c r="X97" s="293"/>
      <c r="Y97" s="293"/>
      <c r="Z97" s="293"/>
      <c r="AA97" s="293"/>
      <c r="AB97" s="293"/>
      <c r="AC97" s="293"/>
      <c r="AD97" s="293"/>
      <c r="AE97" s="293"/>
      <c r="AF97" s="293"/>
      <c r="AG97" s="291">
        <f>'VON - Vedlejší a ostatní ...'!J30</f>
        <v>0</v>
      </c>
      <c r="AH97" s="292"/>
      <c r="AI97" s="292"/>
      <c r="AJ97" s="292"/>
      <c r="AK97" s="292"/>
      <c r="AL97" s="292"/>
      <c r="AM97" s="292"/>
      <c r="AN97" s="291">
        <f>SUM(AG97,AT97)</f>
        <v>0</v>
      </c>
      <c r="AO97" s="292"/>
      <c r="AP97" s="292"/>
      <c r="AQ97" s="96" t="s">
        <v>84</v>
      </c>
      <c r="AR97" s="97"/>
      <c r="AS97" s="103">
        <v>0</v>
      </c>
      <c r="AT97" s="104">
        <f>ROUND(SUM(AV97:AW97),2)</f>
        <v>0</v>
      </c>
      <c r="AU97" s="105">
        <f>'VON - Vedlejší a ostatní ...'!P117</f>
        <v>0</v>
      </c>
      <c r="AV97" s="104">
        <f>'VON - Vedlejší a ostatní ...'!J33</f>
        <v>0</v>
      </c>
      <c r="AW97" s="104">
        <f>'VON - Vedlejší a ostatní ...'!J34</f>
        <v>0</v>
      </c>
      <c r="AX97" s="104">
        <f>'VON - Vedlejší a ostatní ...'!J35</f>
        <v>0</v>
      </c>
      <c r="AY97" s="104">
        <f>'VON - Vedlejší a ostatní ...'!J36</f>
        <v>0</v>
      </c>
      <c r="AZ97" s="104">
        <f>'VON - Vedlejší a ostatní ...'!F33</f>
        <v>0</v>
      </c>
      <c r="BA97" s="104">
        <f>'VON - Vedlejší a ostatní ...'!F34</f>
        <v>0</v>
      </c>
      <c r="BB97" s="104">
        <f>'VON - Vedlejší a ostatní ...'!F35</f>
        <v>0</v>
      </c>
      <c r="BC97" s="104">
        <f>'VON - Vedlejší a ostatní ...'!F36</f>
        <v>0</v>
      </c>
      <c r="BD97" s="106">
        <f>'VON - Vedlejší a ostatní ...'!F37</f>
        <v>0</v>
      </c>
      <c r="BT97" s="102" t="s">
        <v>85</v>
      </c>
      <c r="BV97" s="102" t="s">
        <v>79</v>
      </c>
      <c r="BW97" s="102" t="s">
        <v>93</v>
      </c>
      <c r="BX97" s="102" t="s">
        <v>5</v>
      </c>
      <c r="CL97" s="102" t="s">
        <v>1</v>
      </c>
      <c r="CM97" s="102" t="s">
        <v>87</v>
      </c>
    </row>
    <row r="98" spans="1:91" s="2" customFormat="1" ht="30" customHeight="1">
      <c r="A98" s="33"/>
      <c r="B98" s="34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8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33"/>
      <c r="BE98" s="33"/>
    </row>
    <row r="99" spans="1:91" s="2" customFormat="1" ht="6.95" customHeight="1">
      <c r="A99" s="33"/>
      <c r="B99" s="53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38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</row>
  </sheetData>
  <sheetProtection algorithmName="SHA-512" hashValue="voJXTqyvkbpBhG5+rWCRIz7f4cDSv1otGsfP0SfkKWwI4OtvGFqHnNE3+l32h/aI2IrKPxfO+rJ9h96NSeiRZQ==" saltValue="NJnu1j6o3zHGqKnod78apqhzCs10O4uWMcS7vh6xmlPlXCUBwPQWayKtlFLRL9LaWClWZhWBzwHqGPB9PMj9lQ==" spinCount="100000" sheet="1" objects="1" scenarios="1" formatColumns="0" formatRows="0"/>
  <mergeCells count="50">
    <mergeCell ref="AR2:BE2"/>
    <mergeCell ref="AN96:AP96"/>
    <mergeCell ref="AG96:AM96"/>
    <mergeCell ref="D96:H96"/>
    <mergeCell ref="J96:AF96"/>
    <mergeCell ref="AN97:AP97"/>
    <mergeCell ref="AG97:AM97"/>
    <mergeCell ref="D97:H97"/>
    <mergeCell ref="J97:AF97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95" location="'SO01 - Výměna kolejnic Hr...'!C2" display="/"/>
    <hyperlink ref="A96" location="'SO02 - Oprava přejezdu P7...'!C2" display="/"/>
    <hyperlink ref="A97" location="'VON - Vedlejší a ostatní 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55"/>
  <sheetViews>
    <sheetView showGridLines="0" tabSelected="1" topLeftCell="A215" workbookViewId="0">
      <selection activeCell="I221" sqref="I221"/>
    </sheetView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56" s="1" customFormat="1" ht="36.950000000000003" customHeight="1"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AT2" s="16" t="s">
        <v>86</v>
      </c>
      <c r="AZ2" s="107" t="s">
        <v>94</v>
      </c>
      <c r="BA2" s="107" t="s">
        <v>1</v>
      </c>
      <c r="BB2" s="107" t="s">
        <v>1</v>
      </c>
      <c r="BC2" s="107" t="s">
        <v>95</v>
      </c>
      <c r="BD2" s="107" t="s">
        <v>87</v>
      </c>
    </row>
    <row r="3" spans="1:56" s="1" customFormat="1" ht="6.95" customHeight="1"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19"/>
      <c r="AT3" s="16" t="s">
        <v>87</v>
      </c>
      <c r="AZ3" s="107" t="s">
        <v>96</v>
      </c>
      <c r="BA3" s="107" t="s">
        <v>1</v>
      </c>
      <c r="BB3" s="107" t="s">
        <v>1</v>
      </c>
      <c r="BC3" s="107" t="s">
        <v>97</v>
      </c>
      <c r="BD3" s="107" t="s">
        <v>87</v>
      </c>
    </row>
    <row r="4" spans="1:56" s="1" customFormat="1" ht="24.95" customHeight="1">
      <c r="B4" s="19"/>
      <c r="D4" s="110" t="s">
        <v>98</v>
      </c>
      <c r="L4" s="19"/>
      <c r="M4" s="111" t="s">
        <v>10</v>
      </c>
      <c r="AT4" s="16" t="s">
        <v>4</v>
      </c>
      <c r="AZ4" s="107" t="s">
        <v>99</v>
      </c>
      <c r="BA4" s="107" t="s">
        <v>1</v>
      </c>
      <c r="BB4" s="107" t="s">
        <v>1</v>
      </c>
      <c r="BC4" s="107" t="s">
        <v>97</v>
      </c>
      <c r="BD4" s="107" t="s">
        <v>87</v>
      </c>
    </row>
    <row r="5" spans="1:56" s="1" customFormat="1" ht="6.95" customHeight="1">
      <c r="B5" s="19"/>
      <c r="L5" s="19"/>
      <c r="AZ5" s="107" t="s">
        <v>100</v>
      </c>
      <c r="BA5" s="107" t="s">
        <v>1</v>
      </c>
      <c r="BB5" s="107" t="s">
        <v>1</v>
      </c>
      <c r="BC5" s="107" t="s">
        <v>101</v>
      </c>
      <c r="BD5" s="107" t="s">
        <v>87</v>
      </c>
    </row>
    <row r="6" spans="1:56" s="1" customFormat="1" ht="12" customHeight="1">
      <c r="B6" s="19"/>
      <c r="D6" s="112" t="s">
        <v>16</v>
      </c>
      <c r="L6" s="19"/>
      <c r="AZ6" s="107" t="s">
        <v>102</v>
      </c>
      <c r="BA6" s="107" t="s">
        <v>1</v>
      </c>
      <c r="BB6" s="107" t="s">
        <v>1</v>
      </c>
      <c r="BC6" s="107" t="s">
        <v>103</v>
      </c>
      <c r="BD6" s="107" t="s">
        <v>87</v>
      </c>
    </row>
    <row r="7" spans="1:56" s="1" customFormat="1" ht="16.5" customHeight="1">
      <c r="B7" s="19"/>
      <c r="E7" s="297" t="str">
        <f>'Rekapitulace stavby'!K6</f>
        <v>Oprava trati v úseku Kojetín - Valašské Meziříčí</v>
      </c>
      <c r="F7" s="298"/>
      <c r="G7" s="298"/>
      <c r="H7" s="298"/>
      <c r="L7" s="19"/>
      <c r="AZ7" s="107" t="s">
        <v>104</v>
      </c>
      <c r="BA7" s="107" t="s">
        <v>1</v>
      </c>
      <c r="BB7" s="107" t="s">
        <v>1</v>
      </c>
      <c r="BC7" s="107" t="s">
        <v>95</v>
      </c>
      <c r="BD7" s="107" t="s">
        <v>87</v>
      </c>
    </row>
    <row r="8" spans="1:56" s="2" customFormat="1" ht="12" customHeight="1">
      <c r="A8" s="33"/>
      <c r="B8" s="38"/>
      <c r="C8" s="33"/>
      <c r="D8" s="112" t="s">
        <v>105</v>
      </c>
      <c r="E8" s="33"/>
      <c r="F8" s="33"/>
      <c r="G8" s="33"/>
      <c r="H8" s="33"/>
      <c r="I8" s="33"/>
      <c r="J8" s="33"/>
      <c r="K8" s="33"/>
      <c r="L8" s="50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Z8" s="107" t="s">
        <v>106</v>
      </c>
      <c r="BA8" s="107" t="s">
        <v>1</v>
      </c>
      <c r="BB8" s="107" t="s">
        <v>1</v>
      </c>
      <c r="BC8" s="107" t="s">
        <v>107</v>
      </c>
      <c r="BD8" s="107" t="s">
        <v>87</v>
      </c>
    </row>
    <row r="9" spans="1:56" s="2" customFormat="1" ht="16.5" customHeight="1">
      <c r="A9" s="33"/>
      <c r="B9" s="38"/>
      <c r="C9" s="33"/>
      <c r="D9" s="33"/>
      <c r="E9" s="299" t="s">
        <v>108</v>
      </c>
      <c r="F9" s="300"/>
      <c r="G9" s="300"/>
      <c r="H9" s="300"/>
      <c r="I9" s="33"/>
      <c r="J9" s="33"/>
      <c r="K9" s="33"/>
      <c r="L9" s="50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Z9" s="107" t="s">
        <v>109</v>
      </c>
      <c r="BA9" s="107" t="s">
        <v>1</v>
      </c>
      <c r="BB9" s="107" t="s">
        <v>1</v>
      </c>
      <c r="BC9" s="107" t="s">
        <v>110</v>
      </c>
      <c r="BD9" s="107" t="s">
        <v>87</v>
      </c>
    </row>
    <row r="10" spans="1:56" s="2" customFormat="1" ht="11.25">
      <c r="A10" s="33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50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Z10" s="107" t="s">
        <v>111</v>
      </c>
      <c r="BA10" s="107" t="s">
        <v>1</v>
      </c>
      <c r="BB10" s="107" t="s">
        <v>1</v>
      </c>
      <c r="BC10" s="107" t="s">
        <v>112</v>
      </c>
      <c r="BD10" s="107" t="s">
        <v>87</v>
      </c>
    </row>
    <row r="11" spans="1:56" s="2" customFormat="1" ht="12" customHeight="1">
      <c r="A11" s="33"/>
      <c r="B11" s="38"/>
      <c r="C11" s="33"/>
      <c r="D11" s="112" t="s">
        <v>18</v>
      </c>
      <c r="E11" s="33"/>
      <c r="F11" s="113" t="s">
        <v>1</v>
      </c>
      <c r="G11" s="33"/>
      <c r="H11" s="33"/>
      <c r="I11" s="112" t="s">
        <v>19</v>
      </c>
      <c r="J11" s="113" t="s">
        <v>1</v>
      </c>
      <c r="K11" s="33"/>
      <c r="L11" s="50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Z11" s="107" t="s">
        <v>113</v>
      </c>
      <c r="BA11" s="107" t="s">
        <v>1</v>
      </c>
      <c r="BB11" s="107" t="s">
        <v>1</v>
      </c>
      <c r="BC11" s="107" t="s">
        <v>114</v>
      </c>
      <c r="BD11" s="107" t="s">
        <v>87</v>
      </c>
    </row>
    <row r="12" spans="1:56" s="2" customFormat="1" ht="12" customHeight="1">
      <c r="A12" s="33"/>
      <c r="B12" s="38"/>
      <c r="C12" s="33"/>
      <c r="D12" s="112" t="s">
        <v>20</v>
      </c>
      <c r="E12" s="33"/>
      <c r="F12" s="113" t="s">
        <v>115</v>
      </c>
      <c r="G12" s="33"/>
      <c r="H12" s="33"/>
      <c r="I12" s="112" t="s">
        <v>22</v>
      </c>
      <c r="J12" s="114" t="str">
        <f>'Rekapitulace stavby'!AN8</f>
        <v>1. 3. 2021</v>
      </c>
      <c r="K12" s="33"/>
      <c r="L12" s="50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Z12" s="107" t="s">
        <v>116</v>
      </c>
      <c r="BA12" s="107" t="s">
        <v>1</v>
      </c>
      <c r="BB12" s="107" t="s">
        <v>1</v>
      </c>
      <c r="BC12" s="107" t="s">
        <v>117</v>
      </c>
      <c r="BD12" s="107" t="s">
        <v>87</v>
      </c>
    </row>
    <row r="13" spans="1:56" s="2" customFormat="1" ht="10.9" customHeight="1">
      <c r="A13" s="33"/>
      <c r="B13" s="38"/>
      <c r="C13" s="33"/>
      <c r="D13" s="33"/>
      <c r="E13" s="33"/>
      <c r="F13" s="33"/>
      <c r="G13" s="33"/>
      <c r="H13" s="33"/>
      <c r="I13" s="33"/>
      <c r="J13" s="33"/>
      <c r="K13" s="33"/>
      <c r="L13" s="50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spans="1:56" s="2" customFormat="1" ht="12" customHeight="1">
      <c r="A14" s="33"/>
      <c r="B14" s="38"/>
      <c r="C14" s="33"/>
      <c r="D14" s="112" t="s">
        <v>24</v>
      </c>
      <c r="E14" s="33"/>
      <c r="F14" s="33"/>
      <c r="G14" s="33"/>
      <c r="H14" s="33"/>
      <c r="I14" s="112" t="s">
        <v>25</v>
      </c>
      <c r="J14" s="113" t="s">
        <v>26</v>
      </c>
      <c r="K14" s="33"/>
      <c r="L14" s="50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</row>
    <row r="15" spans="1:56" s="2" customFormat="1" ht="18" customHeight="1">
      <c r="A15" s="33"/>
      <c r="B15" s="38"/>
      <c r="C15" s="33"/>
      <c r="D15" s="33"/>
      <c r="E15" s="113" t="s">
        <v>27</v>
      </c>
      <c r="F15" s="33"/>
      <c r="G15" s="33"/>
      <c r="H15" s="33"/>
      <c r="I15" s="112" t="s">
        <v>28</v>
      </c>
      <c r="J15" s="113" t="s">
        <v>1</v>
      </c>
      <c r="K15" s="33"/>
      <c r="L15" s="50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</row>
    <row r="16" spans="1:56" s="2" customFormat="1" ht="6.95" customHeight="1">
      <c r="A16" s="33"/>
      <c r="B16" s="38"/>
      <c r="C16" s="33"/>
      <c r="D16" s="33"/>
      <c r="E16" s="33"/>
      <c r="F16" s="33"/>
      <c r="G16" s="33"/>
      <c r="H16" s="33"/>
      <c r="I16" s="33"/>
      <c r="J16" s="33"/>
      <c r="K16" s="33"/>
      <c r="L16" s="50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</row>
    <row r="17" spans="1:31" s="2" customFormat="1" ht="12" customHeight="1">
      <c r="A17" s="33"/>
      <c r="B17" s="38"/>
      <c r="C17" s="33"/>
      <c r="D17" s="112" t="s">
        <v>29</v>
      </c>
      <c r="E17" s="33"/>
      <c r="F17" s="33"/>
      <c r="G17" s="33"/>
      <c r="H17" s="33"/>
      <c r="I17" s="112" t="s">
        <v>25</v>
      </c>
      <c r="J17" s="29" t="str">
        <f>'Rekapitulace stavby'!AN13</f>
        <v>Vyplň údaj</v>
      </c>
      <c r="K17" s="33"/>
      <c r="L17" s="50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spans="1:31" s="2" customFormat="1" ht="18" customHeight="1">
      <c r="A18" s="33"/>
      <c r="B18" s="38"/>
      <c r="C18" s="33"/>
      <c r="D18" s="33"/>
      <c r="E18" s="301" t="str">
        <f>'Rekapitulace stavby'!E14</f>
        <v>Vyplň údaj</v>
      </c>
      <c r="F18" s="302"/>
      <c r="G18" s="302"/>
      <c r="H18" s="302"/>
      <c r="I18" s="112" t="s">
        <v>28</v>
      </c>
      <c r="J18" s="29" t="str">
        <f>'Rekapitulace stavby'!AN14</f>
        <v>Vyplň údaj</v>
      </c>
      <c r="K18" s="33"/>
      <c r="L18" s="50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pans="1:31" s="2" customFormat="1" ht="6.95" customHeight="1">
      <c r="A19" s="33"/>
      <c r="B19" s="38"/>
      <c r="C19" s="33"/>
      <c r="D19" s="33"/>
      <c r="E19" s="33"/>
      <c r="F19" s="33"/>
      <c r="G19" s="33"/>
      <c r="H19" s="33"/>
      <c r="I19" s="33"/>
      <c r="J19" s="33"/>
      <c r="K19" s="33"/>
      <c r="L19" s="50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s="2" customFormat="1" ht="12" customHeight="1">
      <c r="A20" s="33"/>
      <c r="B20" s="38"/>
      <c r="C20" s="33"/>
      <c r="D20" s="112" t="s">
        <v>31</v>
      </c>
      <c r="E20" s="33"/>
      <c r="F20" s="33"/>
      <c r="G20" s="33"/>
      <c r="H20" s="33"/>
      <c r="I20" s="112" t="s">
        <v>25</v>
      </c>
      <c r="J20" s="113" t="str">
        <f>IF('Rekapitulace stavby'!AN16="","",'Rekapitulace stavby'!AN16)</f>
        <v/>
      </c>
      <c r="K20" s="33"/>
      <c r="L20" s="50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pans="1:31" s="2" customFormat="1" ht="18" customHeight="1">
      <c r="A21" s="33"/>
      <c r="B21" s="38"/>
      <c r="C21" s="33"/>
      <c r="D21" s="33"/>
      <c r="E21" s="113" t="str">
        <f>IF('Rekapitulace stavby'!E17="","",'Rekapitulace stavby'!E17)</f>
        <v xml:space="preserve"> </v>
      </c>
      <c r="F21" s="33"/>
      <c r="G21" s="33"/>
      <c r="H21" s="33"/>
      <c r="I21" s="112" t="s">
        <v>28</v>
      </c>
      <c r="J21" s="113" t="str">
        <f>IF('Rekapitulace stavby'!AN17="","",'Rekapitulace stavby'!AN17)</f>
        <v/>
      </c>
      <c r="K21" s="33"/>
      <c r="L21" s="50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1" s="2" customFormat="1" ht="6.95" customHeight="1">
      <c r="A22" s="33"/>
      <c r="B22" s="38"/>
      <c r="C22" s="33"/>
      <c r="D22" s="33"/>
      <c r="E22" s="33"/>
      <c r="F22" s="33"/>
      <c r="G22" s="33"/>
      <c r="H22" s="33"/>
      <c r="I22" s="33"/>
      <c r="J22" s="33"/>
      <c r="K22" s="33"/>
      <c r="L22" s="50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pans="1:31" s="2" customFormat="1" ht="12" customHeight="1">
      <c r="A23" s="33"/>
      <c r="B23" s="38"/>
      <c r="C23" s="33"/>
      <c r="D23" s="112" t="s">
        <v>34</v>
      </c>
      <c r="E23" s="33"/>
      <c r="F23" s="33"/>
      <c r="G23" s="33"/>
      <c r="H23" s="33"/>
      <c r="I23" s="112" t="s">
        <v>25</v>
      </c>
      <c r="J23" s="113" t="s">
        <v>1</v>
      </c>
      <c r="K23" s="33"/>
      <c r="L23" s="50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pans="1:31" s="2" customFormat="1" ht="18" customHeight="1">
      <c r="A24" s="33"/>
      <c r="B24" s="38"/>
      <c r="C24" s="33"/>
      <c r="D24" s="33"/>
      <c r="E24" s="113" t="s">
        <v>35</v>
      </c>
      <c r="F24" s="33"/>
      <c r="G24" s="33"/>
      <c r="H24" s="33"/>
      <c r="I24" s="112" t="s">
        <v>28</v>
      </c>
      <c r="J24" s="113" t="s">
        <v>1</v>
      </c>
      <c r="K24" s="33"/>
      <c r="L24" s="50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pans="1:31" s="2" customFormat="1" ht="6.95" customHeight="1">
      <c r="A25" s="33"/>
      <c r="B25" s="38"/>
      <c r="C25" s="33"/>
      <c r="D25" s="33"/>
      <c r="E25" s="33"/>
      <c r="F25" s="33"/>
      <c r="G25" s="33"/>
      <c r="H25" s="33"/>
      <c r="I25" s="33"/>
      <c r="J25" s="33"/>
      <c r="K25" s="33"/>
      <c r="L25" s="50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pans="1:31" s="2" customFormat="1" ht="12" customHeight="1">
      <c r="A26" s="33"/>
      <c r="B26" s="38"/>
      <c r="C26" s="33"/>
      <c r="D26" s="112" t="s">
        <v>36</v>
      </c>
      <c r="E26" s="33"/>
      <c r="F26" s="33"/>
      <c r="G26" s="33"/>
      <c r="H26" s="33"/>
      <c r="I26" s="33"/>
      <c r="J26" s="33"/>
      <c r="K26" s="33"/>
      <c r="L26" s="50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pans="1:31" s="8" customFormat="1" ht="16.5" customHeight="1">
      <c r="A27" s="115"/>
      <c r="B27" s="116"/>
      <c r="C27" s="115"/>
      <c r="D27" s="115"/>
      <c r="E27" s="303" t="s">
        <v>1</v>
      </c>
      <c r="F27" s="303"/>
      <c r="G27" s="303"/>
      <c r="H27" s="303"/>
      <c r="I27" s="115"/>
      <c r="J27" s="115"/>
      <c r="K27" s="115"/>
      <c r="L27" s="117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</row>
    <row r="28" spans="1:31" s="2" customFormat="1" ht="6.95" customHeight="1">
      <c r="A28" s="33"/>
      <c r="B28" s="38"/>
      <c r="C28" s="33"/>
      <c r="D28" s="33"/>
      <c r="E28" s="33"/>
      <c r="F28" s="33"/>
      <c r="G28" s="33"/>
      <c r="H28" s="33"/>
      <c r="I28" s="33"/>
      <c r="J28" s="33"/>
      <c r="K28" s="33"/>
      <c r="L28" s="50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pans="1:31" s="2" customFormat="1" ht="6.95" customHeight="1">
      <c r="A29" s="33"/>
      <c r="B29" s="38"/>
      <c r="C29" s="33"/>
      <c r="D29" s="118"/>
      <c r="E29" s="118"/>
      <c r="F29" s="118"/>
      <c r="G29" s="118"/>
      <c r="H29" s="118"/>
      <c r="I29" s="118"/>
      <c r="J29" s="118"/>
      <c r="K29" s="118"/>
      <c r="L29" s="50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pans="1:31" s="2" customFormat="1" ht="25.35" customHeight="1">
      <c r="A30" s="33"/>
      <c r="B30" s="38"/>
      <c r="C30" s="33"/>
      <c r="D30" s="119" t="s">
        <v>37</v>
      </c>
      <c r="E30" s="33"/>
      <c r="F30" s="33"/>
      <c r="G30" s="33"/>
      <c r="H30" s="33"/>
      <c r="I30" s="33"/>
      <c r="J30" s="120">
        <f>ROUND(J121, 2)</f>
        <v>3275288</v>
      </c>
      <c r="K30" s="33"/>
      <c r="L30" s="50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pans="1:31" s="2" customFormat="1" ht="6.95" customHeight="1">
      <c r="A31" s="33"/>
      <c r="B31" s="38"/>
      <c r="C31" s="33"/>
      <c r="D31" s="118"/>
      <c r="E31" s="118"/>
      <c r="F31" s="118"/>
      <c r="G31" s="118"/>
      <c r="H31" s="118"/>
      <c r="I31" s="118"/>
      <c r="J31" s="118"/>
      <c r="K31" s="118"/>
      <c r="L31" s="50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pans="1:31" s="2" customFormat="1" ht="14.45" customHeight="1">
      <c r="A32" s="33"/>
      <c r="B32" s="38"/>
      <c r="C32" s="33"/>
      <c r="D32" s="33"/>
      <c r="E32" s="33"/>
      <c r="F32" s="121" t="s">
        <v>39</v>
      </c>
      <c r="G32" s="33"/>
      <c r="H32" s="33"/>
      <c r="I32" s="121" t="s">
        <v>38</v>
      </c>
      <c r="J32" s="121" t="s">
        <v>40</v>
      </c>
      <c r="K32" s="33"/>
      <c r="L32" s="50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pans="1:31" s="2" customFormat="1" ht="14.45" customHeight="1">
      <c r="A33" s="33"/>
      <c r="B33" s="38"/>
      <c r="C33" s="33"/>
      <c r="D33" s="122" t="s">
        <v>41</v>
      </c>
      <c r="E33" s="112" t="s">
        <v>42</v>
      </c>
      <c r="F33" s="123">
        <f>ROUND((SUM(BE121:BE254)),  2)</f>
        <v>3275288</v>
      </c>
      <c r="G33" s="33"/>
      <c r="H33" s="33"/>
      <c r="I33" s="124">
        <v>0.21</v>
      </c>
      <c r="J33" s="123">
        <f>ROUND(((SUM(BE121:BE254))*I33),  2)</f>
        <v>687810.48</v>
      </c>
      <c r="K33" s="33"/>
      <c r="L33" s="50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2" customFormat="1" ht="14.45" customHeight="1">
      <c r="A34" s="33"/>
      <c r="B34" s="38"/>
      <c r="C34" s="33"/>
      <c r="D34" s="33"/>
      <c r="E34" s="112" t="s">
        <v>43</v>
      </c>
      <c r="F34" s="123">
        <f>ROUND((SUM(BF121:BF254)),  2)</f>
        <v>0</v>
      </c>
      <c r="G34" s="33"/>
      <c r="H34" s="33"/>
      <c r="I34" s="124">
        <v>0.15</v>
      </c>
      <c r="J34" s="123">
        <f>ROUND(((SUM(BF121:BF254))*I34),  2)</f>
        <v>0</v>
      </c>
      <c r="K34" s="33"/>
      <c r="L34" s="50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spans="1:31" s="2" customFormat="1" ht="14.45" hidden="1" customHeight="1">
      <c r="A35" s="33"/>
      <c r="B35" s="38"/>
      <c r="C35" s="33"/>
      <c r="D35" s="33"/>
      <c r="E35" s="112" t="s">
        <v>44</v>
      </c>
      <c r="F35" s="123">
        <f>ROUND((SUM(BG121:BG254)),  2)</f>
        <v>0</v>
      </c>
      <c r="G35" s="33"/>
      <c r="H35" s="33"/>
      <c r="I35" s="124">
        <v>0.21</v>
      </c>
      <c r="J35" s="123">
        <f>0</f>
        <v>0</v>
      </c>
      <c r="K35" s="33"/>
      <c r="L35" s="50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spans="1:31" s="2" customFormat="1" ht="14.45" hidden="1" customHeight="1">
      <c r="A36" s="33"/>
      <c r="B36" s="38"/>
      <c r="C36" s="33"/>
      <c r="D36" s="33"/>
      <c r="E36" s="112" t="s">
        <v>45</v>
      </c>
      <c r="F36" s="123">
        <f>ROUND((SUM(BH121:BH254)),  2)</f>
        <v>0</v>
      </c>
      <c r="G36" s="33"/>
      <c r="H36" s="33"/>
      <c r="I36" s="124">
        <v>0.15</v>
      </c>
      <c r="J36" s="123">
        <f>0</f>
        <v>0</v>
      </c>
      <c r="K36" s="33"/>
      <c r="L36" s="50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spans="1:31" s="2" customFormat="1" ht="14.45" hidden="1" customHeight="1">
      <c r="A37" s="33"/>
      <c r="B37" s="38"/>
      <c r="C37" s="33"/>
      <c r="D37" s="33"/>
      <c r="E37" s="112" t="s">
        <v>46</v>
      </c>
      <c r="F37" s="123">
        <f>ROUND((SUM(BI121:BI254)),  2)</f>
        <v>0</v>
      </c>
      <c r="G37" s="33"/>
      <c r="H37" s="33"/>
      <c r="I37" s="124">
        <v>0</v>
      </c>
      <c r="J37" s="123">
        <f>0</f>
        <v>0</v>
      </c>
      <c r="K37" s="33"/>
      <c r="L37" s="50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pans="1:31" s="2" customFormat="1" ht="6.95" customHeight="1">
      <c r="A38" s="33"/>
      <c r="B38" s="38"/>
      <c r="C38" s="33"/>
      <c r="D38" s="33"/>
      <c r="E38" s="33"/>
      <c r="F38" s="33"/>
      <c r="G38" s="33"/>
      <c r="H38" s="33"/>
      <c r="I38" s="33"/>
      <c r="J38" s="33"/>
      <c r="K38" s="33"/>
      <c r="L38" s="50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pans="1:31" s="2" customFormat="1" ht="25.35" customHeight="1">
      <c r="A39" s="33"/>
      <c r="B39" s="38"/>
      <c r="C39" s="125"/>
      <c r="D39" s="126" t="s">
        <v>47</v>
      </c>
      <c r="E39" s="127"/>
      <c r="F39" s="127"/>
      <c r="G39" s="128" t="s">
        <v>48</v>
      </c>
      <c r="H39" s="129" t="s">
        <v>49</v>
      </c>
      <c r="I39" s="127"/>
      <c r="J39" s="130">
        <f>SUM(J30:J37)</f>
        <v>3963098.48</v>
      </c>
      <c r="K39" s="131"/>
      <c r="L39" s="50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pans="1:31" s="2" customFormat="1" ht="14.45" customHeight="1">
      <c r="A40" s="33"/>
      <c r="B40" s="38"/>
      <c r="C40" s="33"/>
      <c r="D40" s="33"/>
      <c r="E40" s="33"/>
      <c r="F40" s="33"/>
      <c r="G40" s="33"/>
      <c r="H40" s="33"/>
      <c r="I40" s="33"/>
      <c r="J40" s="33"/>
      <c r="K40" s="33"/>
      <c r="L40" s="50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1" spans="1:31" s="1" customFormat="1" ht="14.45" customHeight="1">
      <c r="B41" s="19"/>
      <c r="L41" s="19"/>
    </row>
    <row r="42" spans="1:31" s="1" customFormat="1" ht="14.45" customHeight="1">
      <c r="B42" s="19"/>
      <c r="L42" s="19"/>
    </row>
    <row r="43" spans="1:31" s="1" customFormat="1" ht="14.45" customHeight="1">
      <c r="B43" s="19"/>
      <c r="L43" s="19"/>
    </row>
    <row r="44" spans="1:31" s="1" customFormat="1" ht="14.45" customHeight="1">
      <c r="B44" s="19"/>
      <c r="L44" s="19"/>
    </row>
    <row r="45" spans="1:31" s="1" customFormat="1" ht="14.45" customHeight="1">
      <c r="B45" s="19"/>
      <c r="L45" s="19"/>
    </row>
    <row r="46" spans="1:31" s="1" customFormat="1" ht="14.45" customHeight="1">
      <c r="B46" s="19"/>
      <c r="L46" s="19"/>
    </row>
    <row r="47" spans="1:31" s="1" customFormat="1" ht="14.45" customHeight="1">
      <c r="B47" s="19"/>
      <c r="L47" s="19"/>
    </row>
    <row r="48" spans="1:31" s="1" customFormat="1" ht="14.45" customHeight="1">
      <c r="B48" s="19"/>
      <c r="L48" s="19"/>
    </row>
    <row r="49" spans="1:31" s="1" customFormat="1" ht="14.45" customHeight="1">
      <c r="B49" s="19"/>
      <c r="L49" s="19"/>
    </row>
    <row r="50" spans="1:31" s="2" customFormat="1" ht="14.45" customHeight="1">
      <c r="B50" s="50"/>
      <c r="D50" s="132" t="s">
        <v>50</v>
      </c>
      <c r="E50" s="133"/>
      <c r="F50" s="133"/>
      <c r="G50" s="132" t="s">
        <v>51</v>
      </c>
      <c r="H50" s="133"/>
      <c r="I50" s="133"/>
      <c r="J50" s="133"/>
      <c r="K50" s="133"/>
      <c r="L50" s="50"/>
    </row>
    <row r="51" spans="1:31" ht="11.25">
      <c r="B51" s="19"/>
      <c r="L51" s="19"/>
    </row>
    <row r="52" spans="1:31" ht="11.25">
      <c r="B52" s="19"/>
      <c r="L52" s="19"/>
    </row>
    <row r="53" spans="1:31" ht="11.25">
      <c r="B53" s="19"/>
      <c r="L53" s="19"/>
    </row>
    <row r="54" spans="1:31" ht="11.25">
      <c r="B54" s="19"/>
      <c r="L54" s="19"/>
    </row>
    <row r="55" spans="1:31" ht="11.25">
      <c r="B55" s="19"/>
      <c r="L55" s="19"/>
    </row>
    <row r="56" spans="1:31" ht="11.25">
      <c r="B56" s="19"/>
      <c r="L56" s="19"/>
    </row>
    <row r="57" spans="1:31" ht="11.25">
      <c r="B57" s="19"/>
      <c r="L57" s="19"/>
    </row>
    <row r="58" spans="1:31" ht="11.25">
      <c r="B58" s="19"/>
      <c r="L58" s="19"/>
    </row>
    <row r="59" spans="1:31" ht="11.25">
      <c r="B59" s="19"/>
      <c r="L59" s="19"/>
    </row>
    <row r="60" spans="1:31" ht="11.25">
      <c r="B60" s="19"/>
      <c r="L60" s="19"/>
    </row>
    <row r="61" spans="1:31" s="2" customFormat="1">
      <c r="A61" s="33"/>
      <c r="B61" s="38"/>
      <c r="C61" s="33"/>
      <c r="D61" s="134" t="s">
        <v>52</v>
      </c>
      <c r="E61" s="135"/>
      <c r="F61" s="136" t="s">
        <v>53</v>
      </c>
      <c r="G61" s="134" t="s">
        <v>52</v>
      </c>
      <c r="H61" s="135"/>
      <c r="I61" s="135"/>
      <c r="J61" s="137" t="s">
        <v>53</v>
      </c>
      <c r="K61" s="135"/>
      <c r="L61" s="50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</row>
    <row r="62" spans="1:31" ht="11.25">
      <c r="B62" s="19"/>
      <c r="L62" s="19"/>
    </row>
    <row r="63" spans="1:31" ht="11.25">
      <c r="B63" s="19"/>
      <c r="L63" s="19"/>
    </row>
    <row r="64" spans="1:31" ht="11.25">
      <c r="B64" s="19"/>
      <c r="L64" s="19"/>
    </row>
    <row r="65" spans="1:31" s="2" customFormat="1">
      <c r="A65" s="33"/>
      <c r="B65" s="38"/>
      <c r="C65" s="33"/>
      <c r="D65" s="132" t="s">
        <v>54</v>
      </c>
      <c r="E65" s="138"/>
      <c r="F65" s="138"/>
      <c r="G65" s="132" t="s">
        <v>55</v>
      </c>
      <c r="H65" s="138"/>
      <c r="I65" s="138"/>
      <c r="J65" s="138"/>
      <c r="K65" s="138"/>
      <c r="L65" s="50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</row>
    <row r="66" spans="1:31" ht="11.25">
      <c r="B66" s="19"/>
      <c r="L66" s="19"/>
    </row>
    <row r="67" spans="1:31" ht="11.25">
      <c r="B67" s="19"/>
      <c r="L67" s="19"/>
    </row>
    <row r="68" spans="1:31" ht="11.25">
      <c r="B68" s="19"/>
      <c r="L68" s="19"/>
    </row>
    <row r="69" spans="1:31" ht="11.25">
      <c r="B69" s="19"/>
      <c r="L69" s="19"/>
    </row>
    <row r="70" spans="1:31" ht="11.25">
      <c r="B70" s="19"/>
      <c r="L70" s="19"/>
    </row>
    <row r="71" spans="1:31" ht="11.25">
      <c r="B71" s="19"/>
      <c r="L71" s="19"/>
    </row>
    <row r="72" spans="1:31" ht="11.25">
      <c r="B72" s="19"/>
      <c r="L72" s="19"/>
    </row>
    <row r="73" spans="1:31" ht="11.25">
      <c r="B73" s="19"/>
      <c r="L73" s="19"/>
    </row>
    <row r="74" spans="1:31" ht="11.25">
      <c r="B74" s="19"/>
      <c r="L74" s="19"/>
    </row>
    <row r="75" spans="1:31" ht="11.25">
      <c r="B75" s="19"/>
      <c r="L75" s="19"/>
    </row>
    <row r="76" spans="1:31" s="2" customFormat="1">
      <c r="A76" s="33"/>
      <c r="B76" s="38"/>
      <c r="C76" s="33"/>
      <c r="D76" s="134" t="s">
        <v>52</v>
      </c>
      <c r="E76" s="135"/>
      <c r="F76" s="136" t="s">
        <v>53</v>
      </c>
      <c r="G76" s="134" t="s">
        <v>52</v>
      </c>
      <c r="H76" s="135"/>
      <c r="I76" s="135"/>
      <c r="J76" s="137" t="s">
        <v>53</v>
      </c>
      <c r="K76" s="135"/>
      <c r="L76" s="50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</row>
    <row r="77" spans="1:31" s="2" customFormat="1" ht="14.45" customHeight="1">
      <c r="A77" s="33"/>
      <c r="B77" s="139"/>
      <c r="C77" s="140"/>
      <c r="D77" s="140"/>
      <c r="E77" s="140"/>
      <c r="F77" s="140"/>
      <c r="G77" s="140"/>
      <c r="H77" s="140"/>
      <c r="I77" s="140"/>
      <c r="J77" s="140"/>
      <c r="K77" s="140"/>
      <c r="L77" s="50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</row>
    <row r="81" spans="1:47" s="2" customFormat="1" ht="6.95" customHeight="1">
      <c r="A81" s="33"/>
      <c r="B81" s="141"/>
      <c r="C81" s="142"/>
      <c r="D81" s="142"/>
      <c r="E81" s="142"/>
      <c r="F81" s="142"/>
      <c r="G81" s="142"/>
      <c r="H81" s="142"/>
      <c r="I81" s="142"/>
      <c r="J81" s="142"/>
      <c r="K81" s="142"/>
      <c r="L81" s="50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</row>
    <row r="82" spans="1:47" s="2" customFormat="1" ht="24.95" customHeight="1">
      <c r="A82" s="33"/>
      <c r="B82" s="34"/>
      <c r="C82" s="22" t="s">
        <v>118</v>
      </c>
      <c r="D82" s="35"/>
      <c r="E82" s="35"/>
      <c r="F82" s="35"/>
      <c r="G82" s="35"/>
      <c r="H82" s="35"/>
      <c r="I82" s="35"/>
      <c r="J82" s="35"/>
      <c r="K82" s="35"/>
      <c r="L82" s="50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</row>
    <row r="83" spans="1:47" s="2" customFormat="1" ht="6.95" customHeight="1">
      <c r="A83" s="33"/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50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</row>
    <row r="84" spans="1:47" s="2" customFormat="1" ht="12" customHeight="1">
      <c r="A84" s="33"/>
      <c r="B84" s="34"/>
      <c r="C84" s="28" t="s">
        <v>16</v>
      </c>
      <c r="D84" s="35"/>
      <c r="E84" s="35"/>
      <c r="F84" s="35"/>
      <c r="G84" s="35"/>
      <c r="H84" s="35"/>
      <c r="I84" s="35"/>
      <c r="J84" s="35"/>
      <c r="K84" s="35"/>
      <c r="L84" s="50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</row>
    <row r="85" spans="1:47" s="2" customFormat="1" ht="16.5" customHeight="1">
      <c r="A85" s="33"/>
      <c r="B85" s="34"/>
      <c r="C85" s="35"/>
      <c r="D85" s="35"/>
      <c r="E85" s="304" t="str">
        <f>E7</f>
        <v>Oprava trati v úseku Kojetín - Valašské Meziříčí</v>
      </c>
      <c r="F85" s="305"/>
      <c r="G85" s="305"/>
      <c r="H85" s="305"/>
      <c r="I85" s="35"/>
      <c r="J85" s="35"/>
      <c r="K85" s="35"/>
      <c r="L85" s="50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</row>
    <row r="86" spans="1:47" s="2" customFormat="1" ht="12" customHeight="1">
      <c r="A86" s="33"/>
      <c r="B86" s="34"/>
      <c r="C86" s="28" t="s">
        <v>105</v>
      </c>
      <c r="D86" s="35"/>
      <c r="E86" s="35"/>
      <c r="F86" s="35"/>
      <c r="G86" s="35"/>
      <c r="H86" s="35"/>
      <c r="I86" s="35"/>
      <c r="J86" s="35"/>
      <c r="K86" s="35"/>
      <c r="L86" s="50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</row>
    <row r="87" spans="1:47" s="2" customFormat="1" ht="16.5" customHeight="1">
      <c r="A87" s="33"/>
      <c r="B87" s="34"/>
      <c r="C87" s="35"/>
      <c r="D87" s="35"/>
      <c r="E87" s="275" t="str">
        <f>E9</f>
        <v>SO01 - Výměna kolejnic Hradisko – Postoupky</v>
      </c>
      <c r="F87" s="306"/>
      <c r="G87" s="306"/>
      <c r="H87" s="306"/>
      <c r="I87" s="35"/>
      <c r="J87" s="35"/>
      <c r="K87" s="35"/>
      <c r="L87" s="50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</row>
    <row r="88" spans="1:47" s="2" customFormat="1" ht="6.95" customHeight="1">
      <c r="A88" s="33"/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50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</row>
    <row r="89" spans="1:47" s="2" customFormat="1" ht="12" customHeight="1">
      <c r="A89" s="33"/>
      <c r="B89" s="34"/>
      <c r="C89" s="28" t="s">
        <v>20</v>
      </c>
      <c r="D89" s="35"/>
      <c r="E89" s="35"/>
      <c r="F89" s="26" t="str">
        <f>F12</f>
        <v>Postoupky</v>
      </c>
      <c r="G89" s="35"/>
      <c r="H89" s="35"/>
      <c r="I89" s="28" t="s">
        <v>22</v>
      </c>
      <c r="J89" s="65" t="str">
        <f>IF(J12="","",J12)</f>
        <v>1. 3. 2021</v>
      </c>
      <c r="K89" s="35"/>
      <c r="L89" s="50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</row>
    <row r="90" spans="1:47" s="2" customFormat="1" ht="6.95" customHeight="1">
      <c r="A90" s="33"/>
      <c r="B90" s="34"/>
      <c r="C90" s="35"/>
      <c r="D90" s="35"/>
      <c r="E90" s="35"/>
      <c r="F90" s="35"/>
      <c r="G90" s="35"/>
      <c r="H90" s="35"/>
      <c r="I90" s="35"/>
      <c r="J90" s="35"/>
      <c r="K90" s="35"/>
      <c r="L90" s="50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</row>
    <row r="91" spans="1:47" s="2" customFormat="1" ht="15.2" customHeight="1">
      <c r="A91" s="33"/>
      <c r="B91" s="34"/>
      <c r="C91" s="28" t="s">
        <v>24</v>
      </c>
      <c r="D91" s="35"/>
      <c r="E91" s="35"/>
      <c r="F91" s="26" t="str">
        <f>E15</f>
        <v>Správa železnic, státní organizace</v>
      </c>
      <c r="G91" s="35"/>
      <c r="H91" s="35"/>
      <c r="I91" s="28" t="s">
        <v>31</v>
      </c>
      <c r="J91" s="31" t="str">
        <f>E21</f>
        <v xml:space="preserve"> </v>
      </c>
      <c r="K91" s="35"/>
      <c r="L91" s="50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</row>
    <row r="92" spans="1:47" s="2" customFormat="1" ht="15.2" customHeight="1">
      <c r="A92" s="33"/>
      <c r="B92" s="34"/>
      <c r="C92" s="28" t="s">
        <v>29</v>
      </c>
      <c r="D92" s="35"/>
      <c r="E92" s="35"/>
      <c r="F92" s="26" t="str">
        <f>IF(E18="","",E18)</f>
        <v>Vyplň údaj</v>
      </c>
      <c r="G92" s="35"/>
      <c r="H92" s="35"/>
      <c r="I92" s="28" t="s">
        <v>34</v>
      </c>
      <c r="J92" s="31" t="str">
        <f>E24</f>
        <v>Jiří Vendel</v>
      </c>
      <c r="K92" s="35"/>
      <c r="L92" s="50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</row>
    <row r="93" spans="1:47" s="2" customFormat="1" ht="10.35" customHeight="1">
      <c r="A93" s="33"/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50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</row>
    <row r="94" spans="1:47" s="2" customFormat="1" ht="29.25" customHeight="1">
      <c r="A94" s="33"/>
      <c r="B94" s="34"/>
      <c r="C94" s="143" t="s">
        <v>119</v>
      </c>
      <c r="D94" s="144"/>
      <c r="E94" s="144"/>
      <c r="F94" s="144"/>
      <c r="G94" s="144"/>
      <c r="H94" s="144"/>
      <c r="I94" s="144"/>
      <c r="J94" s="145" t="s">
        <v>120</v>
      </c>
      <c r="K94" s="144"/>
      <c r="L94" s="50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</row>
    <row r="95" spans="1:47" s="2" customFormat="1" ht="10.35" customHeight="1">
      <c r="A95" s="33"/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50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</row>
    <row r="96" spans="1:47" s="2" customFormat="1" ht="22.9" customHeight="1">
      <c r="A96" s="33"/>
      <c r="B96" s="34"/>
      <c r="C96" s="146" t="s">
        <v>121</v>
      </c>
      <c r="D96" s="35"/>
      <c r="E96" s="35"/>
      <c r="F96" s="35"/>
      <c r="G96" s="35"/>
      <c r="H96" s="35"/>
      <c r="I96" s="35"/>
      <c r="J96" s="83">
        <f>J121</f>
        <v>3275288</v>
      </c>
      <c r="K96" s="35"/>
      <c r="L96" s="50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U96" s="16" t="s">
        <v>122</v>
      </c>
    </row>
    <row r="97" spans="1:31" s="9" customFormat="1" ht="24.95" customHeight="1">
      <c r="B97" s="147"/>
      <c r="C97" s="148"/>
      <c r="D97" s="149" t="s">
        <v>123</v>
      </c>
      <c r="E97" s="150"/>
      <c r="F97" s="150"/>
      <c r="G97" s="150"/>
      <c r="H97" s="150"/>
      <c r="I97" s="150"/>
      <c r="J97" s="151">
        <f>J122</f>
        <v>0</v>
      </c>
      <c r="K97" s="148"/>
      <c r="L97" s="152"/>
    </row>
    <row r="98" spans="1:31" s="10" customFormat="1" ht="19.899999999999999" customHeight="1">
      <c r="B98" s="153"/>
      <c r="C98" s="154"/>
      <c r="D98" s="155" t="s">
        <v>124</v>
      </c>
      <c r="E98" s="156"/>
      <c r="F98" s="156"/>
      <c r="G98" s="156"/>
      <c r="H98" s="156"/>
      <c r="I98" s="156"/>
      <c r="J98" s="157">
        <f>J123</f>
        <v>0</v>
      </c>
      <c r="K98" s="154"/>
      <c r="L98" s="158"/>
    </row>
    <row r="99" spans="1:31" s="10" customFormat="1" ht="19.899999999999999" customHeight="1">
      <c r="B99" s="153"/>
      <c r="C99" s="154"/>
      <c r="D99" s="155" t="s">
        <v>125</v>
      </c>
      <c r="E99" s="156"/>
      <c r="F99" s="156"/>
      <c r="G99" s="156"/>
      <c r="H99" s="156"/>
      <c r="I99" s="156"/>
      <c r="J99" s="157">
        <f>J172</f>
        <v>0</v>
      </c>
      <c r="K99" s="154"/>
      <c r="L99" s="158"/>
    </row>
    <row r="100" spans="1:31" s="9" customFormat="1" ht="24.95" customHeight="1">
      <c r="B100" s="147"/>
      <c r="C100" s="148"/>
      <c r="D100" s="149" t="s">
        <v>126</v>
      </c>
      <c r="E100" s="150"/>
      <c r="F100" s="150"/>
      <c r="G100" s="150"/>
      <c r="H100" s="150"/>
      <c r="I100" s="150"/>
      <c r="J100" s="151">
        <f>J216</f>
        <v>3275288</v>
      </c>
      <c r="K100" s="148"/>
      <c r="L100" s="152"/>
    </row>
    <row r="101" spans="1:31" s="9" customFormat="1" ht="24.95" customHeight="1">
      <c r="B101" s="147"/>
      <c r="C101" s="148"/>
      <c r="D101" s="149" t="s">
        <v>127</v>
      </c>
      <c r="E101" s="150"/>
      <c r="F101" s="150"/>
      <c r="G101" s="150"/>
      <c r="H101" s="150"/>
      <c r="I101" s="150"/>
      <c r="J101" s="151">
        <f>J233</f>
        <v>0</v>
      </c>
      <c r="K101" s="148"/>
      <c r="L101" s="152"/>
    </row>
    <row r="102" spans="1:31" s="2" customFormat="1" ht="21.75" customHeight="1">
      <c r="A102" s="33"/>
      <c r="B102" s="34"/>
      <c r="C102" s="35"/>
      <c r="D102" s="35"/>
      <c r="E102" s="35"/>
      <c r="F102" s="35"/>
      <c r="G102" s="35"/>
      <c r="H102" s="35"/>
      <c r="I102" s="35"/>
      <c r="J102" s="35"/>
      <c r="K102" s="35"/>
      <c r="L102" s="50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</row>
    <row r="103" spans="1:31" s="2" customFormat="1" ht="6.95" customHeight="1">
      <c r="A103" s="33"/>
      <c r="B103" s="53"/>
      <c r="C103" s="54"/>
      <c r="D103" s="54"/>
      <c r="E103" s="54"/>
      <c r="F103" s="54"/>
      <c r="G103" s="54"/>
      <c r="H103" s="54"/>
      <c r="I103" s="54"/>
      <c r="J103" s="54"/>
      <c r="K103" s="54"/>
      <c r="L103" s="50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</row>
    <row r="107" spans="1:31" s="2" customFormat="1" ht="6.95" customHeight="1">
      <c r="A107" s="33"/>
      <c r="B107" s="55"/>
      <c r="C107" s="56"/>
      <c r="D107" s="56"/>
      <c r="E107" s="56"/>
      <c r="F107" s="56"/>
      <c r="G107" s="56"/>
      <c r="H107" s="56"/>
      <c r="I107" s="56"/>
      <c r="J107" s="56"/>
      <c r="K107" s="56"/>
      <c r="L107" s="50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</row>
    <row r="108" spans="1:31" s="2" customFormat="1" ht="24.95" customHeight="1">
      <c r="A108" s="33"/>
      <c r="B108" s="34"/>
      <c r="C108" s="22" t="s">
        <v>128</v>
      </c>
      <c r="D108" s="35"/>
      <c r="E108" s="35"/>
      <c r="F108" s="35"/>
      <c r="G108" s="35"/>
      <c r="H108" s="35"/>
      <c r="I108" s="35"/>
      <c r="J108" s="35"/>
      <c r="K108" s="35"/>
      <c r="L108" s="50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</row>
    <row r="109" spans="1:31" s="2" customFormat="1" ht="6.95" customHeight="1">
      <c r="A109" s="33"/>
      <c r="B109" s="34"/>
      <c r="C109" s="35"/>
      <c r="D109" s="35"/>
      <c r="E109" s="35"/>
      <c r="F109" s="35"/>
      <c r="G109" s="35"/>
      <c r="H109" s="35"/>
      <c r="I109" s="35"/>
      <c r="J109" s="35"/>
      <c r="K109" s="35"/>
      <c r="L109" s="50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</row>
    <row r="110" spans="1:31" s="2" customFormat="1" ht="12" customHeight="1">
      <c r="A110" s="33"/>
      <c r="B110" s="34"/>
      <c r="C110" s="28" t="s">
        <v>16</v>
      </c>
      <c r="D110" s="35"/>
      <c r="E110" s="35"/>
      <c r="F110" s="35"/>
      <c r="G110" s="35"/>
      <c r="H110" s="35"/>
      <c r="I110" s="35"/>
      <c r="J110" s="35"/>
      <c r="K110" s="35"/>
      <c r="L110" s="50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</row>
    <row r="111" spans="1:31" s="2" customFormat="1" ht="16.5" customHeight="1">
      <c r="A111" s="33"/>
      <c r="B111" s="34"/>
      <c r="C111" s="35"/>
      <c r="D111" s="35"/>
      <c r="E111" s="304" t="str">
        <f>E7</f>
        <v>Oprava trati v úseku Kojetín - Valašské Meziříčí</v>
      </c>
      <c r="F111" s="305"/>
      <c r="G111" s="305"/>
      <c r="H111" s="305"/>
      <c r="I111" s="35"/>
      <c r="J111" s="35"/>
      <c r="K111" s="35"/>
      <c r="L111" s="50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</row>
    <row r="112" spans="1:31" s="2" customFormat="1" ht="12" customHeight="1">
      <c r="A112" s="33"/>
      <c r="B112" s="34"/>
      <c r="C112" s="28" t="s">
        <v>105</v>
      </c>
      <c r="D112" s="35"/>
      <c r="E112" s="35"/>
      <c r="F112" s="35"/>
      <c r="G112" s="35"/>
      <c r="H112" s="35"/>
      <c r="I112" s="35"/>
      <c r="J112" s="35"/>
      <c r="K112" s="35"/>
      <c r="L112" s="50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</row>
    <row r="113" spans="1:65" s="2" customFormat="1" ht="16.5" customHeight="1">
      <c r="A113" s="33"/>
      <c r="B113" s="34"/>
      <c r="C113" s="35"/>
      <c r="D113" s="35"/>
      <c r="E113" s="275" t="str">
        <f>E9</f>
        <v>SO01 - Výměna kolejnic Hradisko – Postoupky</v>
      </c>
      <c r="F113" s="306"/>
      <c r="G113" s="306"/>
      <c r="H113" s="306"/>
      <c r="I113" s="35"/>
      <c r="J113" s="35"/>
      <c r="K113" s="35"/>
      <c r="L113" s="50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</row>
    <row r="114" spans="1:65" s="2" customFormat="1" ht="6.95" customHeight="1">
      <c r="A114" s="33"/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50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</row>
    <row r="115" spans="1:65" s="2" customFormat="1" ht="12" customHeight="1">
      <c r="A115" s="33"/>
      <c r="B115" s="34"/>
      <c r="C115" s="28" t="s">
        <v>20</v>
      </c>
      <c r="D115" s="35"/>
      <c r="E115" s="35"/>
      <c r="F115" s="26" t="str">
        <f>F12</f>
        <v>Postoupky</v>
      </c>
      <c r="G115" s="35"/>
      <c r="H115" s="35"/>
      <c r="I115" s="28" t="s">
        <v>22</v>
      </c>
      <c r="J115" s="65" t="str">
        <f>IF(J12="","",J12)</f>
        <v>1. 3. 2021</v>
      </c>
      <c r="K115" s="35"/>
      <c r="L115" s="50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</row>
    <row r="116" spans="1:65" s="2" customFormat="1" ht="6.95" customHeight="1">
      <c r="A116" s="33"/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50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</row>
    <row r="117" spans="1:65" s="2" customFormat="1" ht="15.2" customHeight="1">
      <c r="A117" s="33"/>
      <c r="B117" s="34"/>
      <c r="C117" s="28" t="s">
        <v>24</v>
      </c>
      <c r="D117" s="35"/>
      <c r="E117" s="35"/>
      <c r="F117" s="26" t="str">
        <f>E15</f>
        <v>Správa železnic, státní organizace</v>
      </c>
      <c r="G117" s="35"/>
      <c r="H117" s="35"/>
      <c r="I117" s="28" t="s">
        <v>31</v>
      </c>
      <c r="J117" s="31" t="str">
        <f>E21</f>
        <v xml:space="preserve"> </v>
      </c>
      <c r="K117" s="35"/>
      <c r="L117" s="50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</row>
    <row r="118" spans="1:65" s="2" customFormat="1" ht="15.2" customHeight="1">
      <c r="A118" s="33"/>
      <c r="B118" s="34"/>
      <c r="C118" s="28" t="s">
        <v>29</v>
      </c>
      <c r="D118" s="35"/>
      <c r="E118" s="35"/>
      <c r="F118" s="26" t="str">
        <f>IF(E18="","",E18)</f>
        <v>Vyplň údaj</v>
      </c>
      <c r="G118" s="35"/>
      <c r="H118" s="35"/>
      <c r="I118" s="28" t="s">
        <v>34</v>
      </c>
      <c r="J118" s="31" t="str">
        <f>E24</f>
        <v>Jiří Vendel</v>
      </c>
      <c r="K118" s="35"/>
      <c r="L118" s="50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</row>
    <row r="119" spans="1:65" s="2" customFormat="1" ht="10.35" customHeight="1">
      <c r="A119" s="33"/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50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</row>
    <row r="120" spans="1:65" s="11" customFormat="1" ht="29.25" customHeight="1">
      <c r="A120" s="159"/>
      <c r="B120" s="160"/>
      <c r="C120" s="161" t="s">
        <v>129</v>
      </c>
      <c r="D120" s="162" t="s">
        <v>62</v>
      </c>
      <c r="E120" s="162" t="s">
        <v>58</v>
      </c>
      <c r="F120" s="162" t="s">
        <v>59</v>
      </c>
      <c r="G120" s="162" t="s">
        <v>130</v>
      </c>
      <c r="H120" s="162" t="s">
        <v>131</v>
      </c>
      <c r="I120" s="162" t="s">
        <v>132</v>
      </c>
      <c r="J120" s="163" t="s">
        <v>120</v>
      </c>
      <c r="K120" s="164" t="s">
        <v>133</v>
      </c>
      <c r="L120" s="165"/>
      <c r="M120" s="74" t="s">
        <v>1</v>
      </c>
      <c r="N120" s="75" t="s">
        <v>41</v>
      </c>
      <c r="O120" s="75" t="s">
        <v>134</v>
      </c>
      <c r="P120" s="75" t="s">
        <v>135</v>
      </c>
      <c r="Q120" s="75" t="s">
        <v>136</v>
      </c>
      <c r="R120" s="75" t="s">
        <v>137</v>
      </c>
      <c r="S120" s="75" t="s">
        <v>138</v>
      </c>
      <c r="T120" s="76" t="s">
        <v>139</v>
      </c>
      <c r="U120" s="159"/>
      <c r="V120" s="159"/>
      <c r="W120" s="159"/>
      <c r="X120" s="159"/>
      <c r="Y120" s="159"/>
      <c r="Z120" s="159"/>
      <c r="AA120" s="159"/>
      <c r="AB120" s="159"/>
      <c r="AC120" s="159"/>
      <c r="AD120" s="159"/>
      <c r="AE120" s="159"/>
    </row>
    <row r="121" spans="1:65" s="2" customFormat="1" ht="22.9" customHeight="1">
      <c r="A121" s="33"/>
      <c r="B121" s="34"/>
      <c r="C121" s="81" t="s">
        <v>140</v>
      </c>
      <c r="D121" s="35"/>
      <c r="E121" s="35"/>
      <c r="F121" s="35"/>
      <c r="G121" s="35"/>
      <c r="H121" s="35"/>
      <c r="I121" s="35"/>
      <c r="J121" s="166">
        <f>BK121</f>
        <v>3275288</v>
      </c>
      <c r="K121" s="35"/>
      <c r="L121" s="38"/>
      <c r="M121" s="77"/>
      <c r="N121" s="167"/>
      <c r="O121" s="78"/>
      <c r="P121" s="168">
        <f>P122+P216+P233</f>
        <v>0</v>
      </c>
      <c r="Q121" s="78"/>
      <c r="R121" s="168">
        <f>R122+R216+R233</f>
        <v>732.65600000000006</v>
      </c>
      <c r="S121" s="78"/>
      <c r="T121" s="169">
        <f>T122+T216+T233</f>
        <v>0</v>
      </c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T121" s="16" t="s">
        <v>76</v>
      </c>
      <c r="AU121" s="16" t="s">
        <v>122</v>
      </c>
      <c r="BK121" s="170">
        <f>BK122+BK216+BK233</f>
        <v>3275288</v>
      </c>
    </row>
    <row r="122" spans="1:65" s="12" customFormat="1" ht="25.9" customHeight="1">
      <c r="B122" s="171"/>
      <c r="C122" s="172"/>
      <c r="D122" s="173" t="s">
        <v>76</v>
      </c>
      <c r="E122" s="174" t="s">
        <v>141</v>
      </c>
      <c r="F122" s="174" t="s">
        <v>142</v>
      </c>
      <c r="G122" s="172"/>
      <c r="H122" s="172"/>
      <c r="I122" s="175"/>
      <c r="J122" s="176">
        <f>BK122</f>
        <v>0</v>
      </c>
      <c r="K122" s="172"/>
      <c r="L122" s="177"/>
      <c r="M122" s="178"/>
      <c r="N122" s="179"/>
      <c r="O122" s="179"/>
      <c r="P122" s="180">
        <f>P123+P172</f>
        <v>0</v>
      </c>
      <c r="Q122" s="179"/>
      <c r="R122" s="180">
        <f>R123+R172</f>
        <v>0</v>
      </c>
      <c r="S122" s="179"/>
      <c r="T122" s="181">
        <f>T123+T172</f>
        <v>0</v>
      </c>
      <c r="AR122" s="182" t="s">
        <v>85</v>
      </c>
      <c r="AT122" s="183" t="s">
        <v>76</v>
      </c>
      <c r="AU122" s="183" t="s">
        <v>77</v>
      </c>
      <c r="AY122" s="182" t="s">
        <v>143</v>
      </c>
      <c r="BK122" s="184">
        <f>BK123+BK172</f>
        <v>0</v>
      </c>
    </row>
    <row r="123" spans="1:65" s="12" customFormat="1" ht="22.9" customHeight="1">
      <c r="B123" s="171"/>
      <c r="C123" s="172"/>
      <c r="D123" s="173" t="s">
        <v>76</v>
      </c>
      <c r="E123" s="185" t="s">
        <v>144</v>
      </c>
      <c r="F123" s="185" t="s">
        <v>145</v>
      </c>
      <c r="G123" s="172"/>
      <c r="H123" s="172"/>
      <c r="I123" s="175"/>
      <c r="J123" s="186">
        <f>BK123</f>
        <v>0</v>
      </c>
      <c r="K123" s="172"/>
      <c r="L123" s="177"/>
      <c r="M123" s="178"/>
      <c r="N123" s="179"/>
      <c r="O123" s="179"/>
      <c r="P123" s="180">
        <f>SUM(P124:P171)</f>
        <v>0</v>
      </c>
      <c r="Q123" s="179"/>
      <c r="R123" s="180">
        <f>SUM(R124:R171)</f>
        <v>0</v>
      </c>
      <c r="S123" s="179"/>
      <c r="T123" s="181">
        <f>SUM(T124:T171)</f>
        <v>0</v>
      </c>
      <c r="AR123" s="182" t="s">
        <v>85</v>
      </c>
      <c r="AT123" s="183" t="s">
        <v>76</v>
      </c>
      <c r="AU123" s="183" t="s">
        <v>85</v>
      </c>
      <c r="AY123" s="182" t="s">
        <v>143</v>
      </c>
      <c r="BK123" s="184">
        <f>SUM(BK124:BK171)</f>
        <v>0</v>
      </c>
    </row>
    <row r="124" spans="1:65" s="2" customFormat="1" ht="16.5" customHeight="1">
      <c r="A124" s="33"/>
      <c r="B124" s="34"/>
      <c r="C124" s="187" t="s">
        <v>85</v>
      </c>
      <c r="D124" s="187" t="s">
        <v>146</v>
      </c>
      <c r="E124" s="188" t="s">
        <v>147</v>
      </c>
      <c r="F124" s="189" t="s">
        <v>148</v>
      </c>
      <c r="G124" s="190" t="s">
        <v>149</v>
      </c>
      <c r="H124" s="191">
        <v>291.56400000000002</v>
      </c>
      <c r="I124" s="192"/>
      <c r="J124" s="193">
        <f>ROUND(I124*H124,2)</f>
        <v>0</v>
      </c>
      <c r="K124" s="194"/>
      <c r="L124" s="38"/>
      <c r="M124" s="195" t="s">
        <v>1</v>
      </c>
      <c r="N124" s="196" t="s">
        <v>42</v>
      </c>
      <c r="O124" s="70"/>
      <c r="P124" s="197">
        <f>O124*H124</f>
        <v>0</v>
      </c>
      <c r="Q124" s="197">
        <v>0</v>
      </c>
      <c r="R124" s="197">
        <f>Q124*H124</f>
        <v>0</v>
      </c>
      <c r="S124" s="197">
        <v>0</v>
      </c>
      <c r="T124" s="198">
        <f>S124*H124</f>
        <v>0</v>
      </c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R124" s="199" t="s">
        <v>150</v>
      </c>
      <c r="AT124" s="199" t="s">
        <v>146</v>
      </c>
      <c r="AU124" s="199" t="s">
        <v>87</v>
      </c>
      <c r="AY124" s="16" t="s">
        <v>143</v>
      </c>
      <c r="BE124" s="200">
        <f>IF(N124="základní",J124,0)</f>
        <v>0</v>
      </c>
      <c r="BF124" s="200">
        <f>IF(N124="snížená",J124,0)</f>
        <v>0</v>
      </c>
      <c r="BG124" s="200">
        <f>IF(N124="zákl. přenesená",J124,0)</f>
        <v>0</v>
      </c>
      <c r="BH124" s="200">
        <f>IF(N124="sníž. přenesená",J124,0)</f>
        <v>0</v>
      </c>
      <c r="BI124" s="200">
        <f>IF(N124="nulová",J124,0)</f>
        <v>0</v>
      </c>
      <c r="BJ124" s="16" t="s">
        <v>85</v>
      </c>
      <c r="BK124" s="200">
        <f>ROUND(I124*H124,2)</f>
        <v>0</v>
      </c>
      <c r="BL124" s="16" t="s">
        <v>150</v>
      </c>
      <c r="BM124" s="199" t="s">
        <v>151</v>
      </c>
    </row>
    <row r="125" spans="1:65" s="2" customFormat="1" ht="48.75">
      <c r="A125" s="33"/>
      <c r="B125" s="34"/>
      <c r="C125" s="35"/>
      <c r="D125" s="201" t="s">
        <v>152</v>
      </c>
      <c r="E125" s="35"/>
      <c r="F125" s="202" t="s">
        <v>153</v>
      </c>
      <c r="G125" s="35"/>
      <c r="H125" s="35"/>
      <c r="I125" s="203"/>
      <c r="J125" s="35"/>
      <c r="K125" s="35"/>
      <c r="L125" s="38"/>
      <c r="M125" s="204"/>
      <c r="N125" s="205"/>
      <c r="O125" s="70"/>
      <c r="P125" s="70"/>
      <c r="Q125" s="70"/>
      <c r="R125" s="70"/>
      <c r="S125" s="70"/>
      <c r="T125" s="71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T125" s="16" t="s">
        <v>152</v>
      </c>
      <c r="AU125" s="16" t="s">
        <v>87</v>
      </c>
    </row>
    <row r="126" spans="1:65" s="13" customFormat="1" ht="11.25">
      <c r="B126" s="206"/>
      <c r="C126" s="207"/>
      <c r="D126" s="201" t="s">
        <v>154</v>
      </c>
      <c r="E126" s="208" t="s">
        <v>102</v>
      </c>
      <c r="F126" s="209" t="s">
        <v>155</v>
      </c>
      <c r="G126" s="207"/>
      <c r="H126" s="210">
        <v>291.56400000000002</v>
      </c>
      <c r="I126" s="211"/>
      <c r="J126" s="207"/>
      <c r="K126" s="207"/>
      <c r="L126" s="212"/>
      <c r="M126" s="213"/>
      <c r="N126" s="214"/>
      <c r="O126" s="214"/>
      <c r="P126" s="214"/>
      <c r="Q126" s="214"/>
      <c r="R126" s="214"/>
      <c r="S126" s="214"/>
      <c r="T126" s="215"/>
      <c r="AT126" s="216" t="s">
        <v>154</v>
      </c>
      <c r="AU126" s="216" t="s">
        <v>87</v>
      </c>
      <c r="AV126" s="13" t="s">
        <v>87</v>
      </c>
      <c r="AW126" s="13" t="s">
        <v>33</v>
      </c>
      <c r="AX126" s="13" t="s">
        <v>85</v>
      </c>
      <c r="AY126" s="216" t="s">
        <v>143</v>
      </c>
    </row>
    <row r="127" spans="1:65" s="2" customFormat="1" ht="21.75" customHeight="1">
      <c r="A127" s="33"/>
      <c r="B127" s="34"/>
      <c r="C127" s="187" t="s">
        <v>87</v>
      </c>
      <c r="D127" s="187" t="s">
        <v>146</v>
      </c>
      <c r="E127" s="188" t="s">
        <v>156</v>
      </c>
      <c r="F127" s="189" t="s">
        <v>157</v>
      </c>
      <c r="G127" s="190" t="s">
        <v>158</v>
      </c>
      <c r="H127" s="191">
        <v>10</v>
      </c>
      <c r="I127" s="192"/>
      <c r="J127" s="193">
        <f>ROUND(I127*H127,2)</f>
        <v>0</v>
      </c>
      <c r="K127" s="194"/>
      <c r="L127" s="38"/>
      <c r="M127" s="195" t="s">
        <v>1</v>
      </c>
      <c r="N127" s="196" t="s">
        <v>42</v>
      </c>
      <c r="O127" s="70"/>
      <c r="P127" s="197">
        <f>O127*H127</f>
        <v>0</v>
      </c>
      <c r="Q127" s="197">
        <v>0</v>
      </c>
      <c r="R127" s="197">
        <f>Q127*H127</f>
        <v>0</v>
      </c>
      <c r="S127" s="197">
        <v>0</v>
      </c>
      <c r="T127" s="198">
        <f>S127*H127</f>
        <v>0</v>
      </c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R127" s="199" t="s">
        <v>150</v>
      </c>
      <c r="AT127" s="199" t="s">
        <v>146</v>
      </c>
      <c r="AU127" s="199" t="s">
        <v>87</v>
      </c>
      <c r="AY127" s="16" t="s">
        <v>143</v>
      </c>
      <c r="BE127" s="200">
        <f>IF(N127="základní",J127,0)</f>
        <v>0</v>
      </c>
      <c r="BF127" s="200">
        <f>IF(N127="snížená",J127,0)</f>
        <v>0</v>
      </c>
      <c r="BG127" s="200">
        <f>IF(N127="zákl. přenesená",J127,0)</f>
        <v>0</v>
      </c>
      <c r="BH127" s="200">
        <f>IF(N127="sníž. přenesená",J127,0)</f>
        <v>0</v>
      </c>
      <c r="BI127" s="200">
        <f>IF(N127="nulová",J127,0)</f>
        <v>0</v>
      </c>
      <c r="BJ127" s="16" t="s">
        <v>85</v>
      </c>
      <c r="BK127" s="200">
        <f>ROUND(I127*H127,2)</f>
        <v>0</v>
      </c>
      <c r="BL127" s="16" t="s">
        <v>150</v>
      </c>
      <c r="BM127" s="199" t="s">
        <v>159</v>
      </c>
    </row>
    <row r="128" spans="1:65" s="2" customFormat="1" ht="58.5">
      <c r="A128" s="33"/>
      <c r="B128" s="34"/>
      <c r="C128" s="35"/>
      <c r="D128" s="201" t="s">
        <v>152</v>
      </c>
      <c r="E128" s="35"/>
      <c r="F128" s="202" t="s">
        <v>160</v>
      </c>
      <c r="G128" s="35"/>
      <c r="H128" s="35"/>
      <c r="I128" s="203"/>
      <c r="J128" s="35"/>
      <c r="K128" s="35"/>
      <c r="L128" s="38"/>
      <c r="M128" s="204"/>
      <c r="N128" s="205"/>
      <c r="O128" s="70"/>
      <c r="P128" s="70"/>
      <c r="Q128" s="70"/>
      <c r="R128" s="70"/>
      <c r="S128" s="70"/>
      <c r="T128" s="71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T128" s="16" t="s">
        <v>152</v>
      </c>
      <c r="AU128" s="16" t="s">
        <v>87</v>
      </c>
    </row>
    <row r="129" spans="1:65" s="2" customFormat="1" ht="16.5" customHeight="1">
      <c r="A129" s="33"/>
      <c r="B129" s="34"/>
      <c r="C129" s="187" t="s">
        <v>161</v>
      </c>
      <c r="D129" s="187" t="s">
        <v>146</v>
      </c>
      <c r="E129" s="188" t="s">
        <v>162</v>
      </c>
      <c r="F129" s="189" t="s">
        <v>163</v>
      </c>
      <c r="G129" s="190" t="s">
        <v>164</v>
      </c>
      <c r="H129" s="191">
        <v>23</v>
      </c>
      <c r="I129" s="192"/>
      <c r="J129" s="193">
        <f>ROUND(I129*H129,2)</f>
        <v>0</v>
      </c>
      <c r="K129" s="194"/>
      <c r="L129" s="38"/>
      <c r="M129" s="195" t="s">
        <v>1</v>
      </c>
      <c r="N129" s="196" t="s">
        <v>42</v>
      </c>
      <c r="O129" s="70"/>
      <c r="P129" s="197">
        <f>O129*H129</f>
        <v>0</v>
      </c>
      <c r="Q129" s="197">
        <v>0</v>
      </c>
      <c r="R129" s="197">
        <f>Q129*H129</f>
        <v>0</v>
      </c>
      <c r="S129" s="197">
        <v>0</v>
      </c>
      <c r="T129" s="198">
        <f>S129*H129</f>
        <v>0</v>
      </c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R129" s="199" t="s">
        <v>150</v>
      </c>
      <c r="AT129" s="199" t="s">
        <v>146</v>
      </c>
      <c r="AU129" s="199" t="s">
        <v>87</v>
      </c>
      <c r="AY129" s="16" t="s">
        <v>143</v>
      </c>
      <c r="BE129" s="200">
        <f>IF(N129="základní",J129,0)</f>
        <v>0</v>
      </c>
      <c r="BF129" s="200">
        <f>IF(N129="snížená",J129,0)</f>
        <v>0</v>
      </c>
      <c r="BG129" s="200">
        <f>IF(N129="zákl. přenesená",J129,0)</f>
        <v>0</v>
      </c>
      <c r="BH129" s="200">
        <f>IF(N129="sníž. přenesená",J129,0)</f>
        <v>0</v>
      </c>
      <c r="BI129" s="200">
        <f>IF(N129="nulová",J129,0)</f>
        <v>0</v>
      </c>
      <c r="BJ129" s="16" t="s">
        <v>85</v>
      </c>
      <c r="BK129" s="200">
        <f>ROUND(I129*H129,2)</f>
        <v>0</v>
      </c>
      <c r="BL129" s="16" t="s">
        <v>150</v>
      </c>
      <c r="BM129" s="199" t="s">
        <v>165</v>
      </c>
    </row>
    <row r="130" spans="1:65" s="2" customFormat="1" ht="58.5">
      <c r="A130" s="33"/>
      <c r="B130" s="34"/>
      <c r="C130" s="35"/>
      <c r="D130" s="201" t="s">
        <v>152</v>
      </c>
      <c r="E130" s="35"/>
      <c r="F130" s="202" t="s">
        <v>166</v>
      </c>
      <c r="G130" s="35"/>
      <c r="H130" s="35"/>
      <c r="I130" s="203"/>
      <c r="J130" s="35"/>
      <c r="K130" s="35"/>
      <c r="L130" s="38"/>
      <c r="M130" s="204"/>
      <c r="N130" s="205"/>
      <c r="O130" s="70"/>
      <c r="P130" s="70"/>
      <c r="Q130" s="70"/>
      <c r="R130" s="70"/>
      <c r="S130" s="70"/>
      <c r="T130" s="71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T130" s="16" t="s">
        <v>152</v>
      </c>
      <c r="AU130" s="16" t="s">
        <v>87</v>
      </c>
    </row>
    <row r="131" spans="1:65" s="13" customFormat="1" ht="11.25">
      <c r="B131" s="206"/>
      <c r="C131" s="207"/>
      <c r="D131" s="201" t="s">
        <v>154</v>
      </c>
      <c r="E131" s="208" t="s">
        <v>1</v>
      </c>
      <c r="F131" s="209" t="s">
        <v>167</v>
      </c>
      <c r="G131" s="207"/>
      <c r="H131" s="210">
        <v>23</v>
      </c>
      <c r="I131" s="211"/>
      <c r="J131" s="207"/>
      <c r="K131" s="207"/>
      <c r="L131" s="212"/>
      <c r="M131" s="213"/>
      <c r="N131" s="214"/>
      <c r="O131" s="214"/>
      <c r="P131" s="214"/>
      <c r="Q131" s="214"/>
      <c r="R131" s="214"/>
      <c r="S131" s="214"/>
      <c r="T131" s="215"/>
      <c r="AT131" s="216" t="s">
        <v>154</v>
      </c>
      <c r="AU131" s="216" t="s">
        <v>87</v>
      </c>
      <c r="AV131" s="13" t="s">
        <v>87</v>
      </c>
      <c r="AW131" s="13" t="s">
        <v>33</v>
      </c>
      <c r="AX131" s="13" t="s">
        <v>85</v>
      </c>
      <c r="AY131" s="216" t="s">
        <v>143</v>
      </c>
    </row>
    <row r="132" spans="1:65" s="2" customFormat="1" ht="33" customHeight="1">
      <c r="A132" s="33"/>
      <c r="B132" s="34"/>
      <c r="C132" s="187" t="s">
        <v>150</v>
      </c>
      <c r="D132" s="187" t="s">
        <v>146</v>
      </c>
      <c r="E132" s="188" t="s">
        <v>168</v>
      </c>
      <c r="F132" s="189" t="s">
        <v>169</v>
      </c>
      <c r="G132" s="190" t="s">
        <v>164</v>
      </c>
      <c r="H132" s="191">
        <v>225.6</v>
      </c>
      <c r="I132" s="192"/>
      <c r="J132" s="193">
        <f>ROUND(I132*H132,2)</f>
        <v>0</v>
      </c>
      <c r="K132" s="194"/>
      <c r="L132" s="38"/>
      <c r="M132" s="195" t="s">
        <v>1</v>
      </c>
      <c r="N132" s="196" t="s">
        <v>42</v>
      </c>
      <c r="O132" s="70"/>
      <c r="P132" s="197">
        <f>O132*H132</f>
        <v>0</v>
      </c>
      <c r="Q132" s="197">
        <v>0</v>
      </c>
      <c r="R132" s="197">
        <f>Q132*H132</f>
        <v>0</v>
      </c>
      <c r="S132" s="197">
        <v>0</v>
      </c>
      <c r="T132" s="198">
        <f>S132*H132</f>
        <v>0</v>
      </c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R132" s="199" t="s">
        <v>150</v>
      </c>
      <c r="AT132" s="199" t="s">
        <v>146</v>
      </c>
      <c r="AU132" s="199" t="s">
        <v>87</v>
      </c>
      <c r="AY132" s="16" t="s">
        <v>143</v>
      </c>
      <c r="BE132" s="200">
        <f>IF(N132="základní",J132,0)</f>
        <v>0</v>
      </c>
      <c r="BF132" s="200">
        <f>IF(N132="snížená",J132,0)</f>
        <v>0</v>
      </c>
      <c r="BG132" s="200">
        <f>IF(N132="zákl. přenesená",J132,0)</f>
        <v>0</v>
      </c>
      <c r="BH132" s="200">
        <f>IF(N132="sníž. přenesená",J132,0)</f>
        <v>0</v>
      </c>
      <c r="BI132" s="200">
        <f>IF(N132="nulová",J132,0)</f>
        <v>0</v>
      </c>
      <c r="BJ132" s="16" t="s">
        <v>85</v>
      </c>
      <c r="BK132" s="200">
        <f>ROUND(I132*H132,2)</f>
        <v>0</v>
      </c>
      <c r="BL132" s="16" t="s">
        <v>150</v>
      </c>
      <c r="BM132" s="199" t="s">
        <v>170</v>
      </c>
    </row>
    <row r="133" spans="1:65" s="2" customFormat="1" ht="68.25">
      <c r="A133" s="33"/>
      <c r="B133" s="34"/>
      <c r="C133" s="35"/>
      <c r="D133" s="201" t="s">
        <v>152</v>
      </c>
      <c r="E133" s="35"/>
      <c r="F133" s="202" t="s">
        <v>171</v>
      </c>
      <c r="G133" s="35"/>
      <c r="H133" s="35"/>
      <c r="I133" s="203"/>
      <c r="J133" s="35"/>
      <c r="K133" s="35"/>
      <c r="L133" s="38"/>
      <c r="M133" s="204"/>
      <c r="N133" s="205"/>
      <c r="O133" s="70"/>
      <c r="P133" s="70"/>
      <c r="Q133" s="70"/>
      <c r="R133" s="70"/>
      <c r="S133" s="70"/>
      <c r="T133" s="71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T133" s="16" t="s">
        <v>152</v>
      </c>
      <c r="AU133" s="16" t="s">
        <v>87</v>
      </c>
    </row>
    <row r="134" spans="1:65" s="13" customFormat="1" ht="11.25">
      <c r="B134" s="206"/>
      <c r="C134" s="207"/>
      <c r="D134" s="201" t="s">
        <v>154</v>
      </c>
      <c r="E134" s="208" t="s">
        <v>1</v>
      </c>
      <c r="F134" s="209" t="s">
        <v>172</v>
      </c>
      <c r="G134" s="207"/>
      <c r="H134" s="210">
        <v>43.6</v>
      </c>
      <c r="I134" s="211"/>
      <c r="J134" s="207"/>
      <c r="K134" s="207"/>
      <c r="L134" s="212"/>
      <c r="M134" s="213"/>
      <c r="N134" s="214"/>
      <c r="O134" s="214"/>
      <c r="P134" s="214"/>
      <c r="Q134" s="214"/>
      <c r="R134" s="214"/>
      <c r="S134" s="214"/>
      <c r="T134" s="215"/>
      <c r="AT134" s="216" t="s">
        <v>154</v>
      </c>
      <c r="AU134" s="216" t="s">
        <v>87</v>
      </c>
      <c r="AV134" s="13" t="s">
        <v>87</v>
      </c>
      <c r="AW134" s="13" t="s">
        <v>33</v>
      </c>
      <c r="AX134" s="13" t="s">
        <v>77</v>
      </c>
      <c r="AY134" s="216" t="s">
        <v>143</v>
      </c>
    </row>
    <row r="135" spans="1:65" s="13" customFormat="1" ht="11.25">
      <c r="B135" s="206"/>
      <c r="C135" s="207"/>
      <c r="D135" s="201" t="s">
        <v>154</v>
      </c>
      <c r="E135" s="208" t="s">
        <v>1</v>
      </c>
      <c r="F135" s="209" t="s">
        <v>173</v>
      </c>
      <c r="G135" s="207"/>
      <c r="H135" s="210">
        <v>182</v>
      </c>
      <c r="I135" s="211"/>
      <c r="J135" s="207"/>
      <c r="K135" s="207"/>
      <c r="L135" s="212"/>
      <c r="M135" s="213"/>
      <c r="N135" s="214"/>
      <c r="O135" s="214"/>
      <c r="P135" s="214"/>
      <c r="Q135" s="214"/>
      <c r="R135" s="214"/>
      <c r="S135" s="214"/>
      <c r="T135" s="215"/>
      <c r="AT135" s="216" t="s">
        <v>154</v>
      </c>
      <c r="AU135" s="216" t="s">
        <v>87</v>
      </c>
      <c r="AV135" s="13" t="s">
        <v>87</v>
      </c>
      <c r="AW135" s="13" t="s">
        <v>33</v>
      </c>
      <c r="AX135" s="13" t="s">
        <v>77</v>
      </c>
      <c r="AY135" s="216" t="s">
        <v>143</v>
      </c>
    </row>
    <row r="136" spans="1:65" s="14" customFormat="1" ht="11.25">
      <c r="B136" s="217"/>
      <c r="C136" s="218"/>
      <c r="D136" s="201" t="s">
        <v>154</v>
      </c>
      <c r="E136" s="219" t="s">
        <v>116</v>
      </c>
      <c r="F136" s="220" t="s">
        <v>174</v>
      </c>
      <c r="G136" s="218"/>
      <c r="H136" s="221">
        <v>225.6</v>
      </c>
      <c r="I136" s="222"/>
      <c r="J136" s="218"/>
      <c r="K136" s="218"/>
      <c r="L136" s="223"/>
      <c r="M136" s="224"/>
      <c r="N136" s="225"/>
      <c r="O136" s="225"/>
      <c r="P136" s="225"/>
      <c r="Q136" s="225"/>
      <c r="R136" s="225"/>
      <c r="S136" s="225"/>
      <c r="T136" s="226"/>
      <c r="AT136" s="227" t="s">
        <v>154</v>
      </c>
      <c r="AU136" s="227" t="s">
        <v>87</v>
      </c>
      <c r="AV136" s="14" t="s">
        <v>150</v>
      </c>
      <c r="AW136" s="14" t="s">
        <v>33</v>
      </c>
      <c r="AX136" s="14" t="s">
        <v>85</v>
      </c>
      <c r="AY136" s="227" t="s">
        <v>143</v>
      </c>
    </row>
    <row r="137" spans="1:65" s="2" customFormat="1" ht="33" customHeight="1">
      <c r="A137" s="33"/>
      <c r="B137" s="34"/>
      <c r="C137" s="187" t="s">
        <v>144</v>
      </c>
      <c r="D137" s="187" t="s">
        <v>146</v>
      </c>
      <c r="E137" s="188" t="s">
        <v>175</v>
      </c>
      <c r="F137" s="189" t="s">
        <v>176</v>
      </c>
      <c r="G137" s="190" t="s">
        <v>164</v>
      </c>
      <c r="H137" s="191">
        <v>2550</v>
      </c>
      <c r="I137" s="192"/>
      <c r="J137" s="193">
        <f>ROUND(I137*H137,2)</f>
        <v>0</v>
      </c>
      <c r="K137" s="194"/>
      <c r="L137" s="38"/>
      <c r="M137" s="195" t="s">
        <v>1</v>
      </c>
      <c r="N137" s="196" t="s">
        <v>42</v>
      </c>
      <c r="O137" s="70"/>
      <c r="P137" s="197">
        <f>O137*H137</f>
        <v>0</v>
      </c>
      <c r="Q137" s="197">
        <v>0</v>
      </c>
      <c r="R137" s="197">
        <f>Q137*H137</f>
        <v>0</v>
      </c>
      <c r="S137" s="197">
        <v>0</v>
      </c>
      <c r="T137" s="198">
        <f>S137*H137</f>
        <v>0</v>
      </c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R137" s="199" t="s">
        <v>150</v>
      </c>
      <c r="AT137" s="199" t="s">
        <v>146</v>
      </c>
      <c r="AU137" s="199" t="s">
        <v>87</v>
      </c>
      <c r="AY137" s="16" t="s">
        <v>143</v>
      </c>
      <c r="BE137" s="200">
        <f>IF(N137="základní",J137,0)</f>
        <v>0</v>
      </c>
      <c r="BF137" s="200">
        <f>IF(N137="snížená",J137,0)</f>
        <v>0</v>
      </c>
      <c r="BG137" s="200">
        <f>IF(N137="zákl. přenesená",J137,0)</f>
        <v>0</v>
      </c>
      <c r="BH137" s="200">
        <f>IF(N137="sníž. přenesená",J137,0)</f>
        <v>0</v>
      </c>
      <c r="BI137" s="200">
        <f>IF(N137="nulová",J137,0)</f>
        <v>0</v>
      </c>
      <c r="BJ137" s="16" t="s">
        <v>85</v>
      </c>
      <c r="BK137" s="200">
        <f>ROUND(I137*H137,2)</f>
        <v>0</v>
      </c>
      <c r="BL137" s="16" t="s">
        <v>150</v>
      </c>
      <c r="BM137" s="199" t="s">
        <v>177</v>
      </c>
    </row>
    <row r="138" spans="1:65" s="2" customFormat="1" ht="68.25">
      <c r="A138" s="33"/>
      <c r="B138" s="34"/>
      <c r="C138" s="35"/>
      <c r="D138" s="201" t="s">
        <v>152</v>
      </c>
      <c r="E138" s="35"/>
      <c r="F138" s="202" t="s">
        <v>178</v>
      </c>
      <c r="G138" s="35"/>
      <c r="H138" s="35"/>
      <c r="I138" s="203"/>
      <c r="J138" s="35"/>
      <c r="K138" s="35"/>
      <c r="L138" s="38"/>
      <c r="M138" s="204"/>
      <c r="N138" s="205"/>
      <c r="O138" s="70"/>
      <c r="P138" s="70"/>
      <c r="Q138" s="70"/>
      <c r="R138" s="70"/>
      <c r="S138" s="70"/>
      <c r="T138" s="71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T138" s="16" t="s">
        <v>152</v>
      </c>
      <c r="AU138" s="16" t="s">
        <v>87</v>
      </c>
    </row>
    <row r="139" spans="1:65" s="13" customFormat="1" ht="11.25">
      <c r="B139" s="206"/>
      <c r="C139" s="207"/>
      <c r="D139" s="201" t="s">
        <v>154</v>
      </c>
      <c r="E139" s="208" t="s">
        <v>1</v>
      </c>
      <c r="F139" s="209" t="s">
        <v>179</v>
      </c>
      <c r="G139" s="207"/>
      <c r="H139" s="210">
        <v>2550</v>
      </c>
      <c r="I139" s="211"/>
      <c r="J139" s="207"/>
      <c r="K139" s="207"/>
      <c r="L139" s="212"/>
      <c r="M139" s="213"/>
      <c r="N139" s="214"/>
      <c r="O139" s="214"/>
      <c r="P139" s="214"/>
      <c r="Q139" s="214"/>
      <c r="R139" s="214"/>
      <c r="S139" s="214"/>
      <c r="T139" s="215"/>
      <c r="AT139" s="216" t="s">
        <v>154</v>
      </c>
      <c r="AU139" s="216" t="s">
        <v>87</v>
      </c>
      <c r="AV139" s="13" t="s">
        <v>87</v>
      </c>
      <c r="AW139" s="13" t="s">
        <v>33</v>
      </c>
      <c r="AX139" s="13" t="s">
        <v>85</v>
      </c>
      <c r="AY139" s="216" t="s">
        <v>143</v>
      </c>
    </row>
    <row r="140" spans="1:65" s="2" customFormat="1" ht="21.75" customHeight="1">
      <c r="A140" s="33"/>
      <c r="B140" s="34"/>
      <c r="C140" s="187" t="s">
        <v>180</v>
      </c>
      <c r="D140" s="187" t="s">
        <v>146</v>
      </c>
      <c r="E140" s="188" t="s">
        <v>181</v>
      </c>
      <c r="F140" s="189" t="s">
        <v>182</v>
      </c>
      <c r="G140" s="190" t="s">
        <v>164</v>
      </c>
      <c r="H140" s="191">
        <v>2775.6</v>
      </c>
      <c r="I140" s="192"/>
      <c r="J140" s="193">
        <f>ROUND(I140*H140,2)</f>
        <v>0</v>
      </c>
      <c r="K140" s="194"/>
      <c r="L140" s="38"/>
      <c r="M140" s="195" t="s">
        <v>1</v>
      </c>
      <c r="N140" s="196" t="s">
        <v>42</v>
      </c>
      <c r="O140" s="70"/>
      <c r="P140" s="197">
        <f>O140*H140</f>
        <v>0</v>
      </c>
      <c r="Q140" s="197">
        <v>0</v>
      </c>
      <c r="R140" s="197">
        <f>Q140*H140</f>
        <v>0</v>
      </c>
      <c r="S140" s="197">
        <v>0</v>
      </c>
      <c r="T140" s="198">
        <f>S140*H140</f>
        <v>0</v>
      </c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R140" s="199" t="s">
        <v>150</v>
      </c>
      <c r="AT140" s="199" t="s">
        <v>146</v>
      </c>
      <c r="AU140" s="199" t="s">
        <v>87</v>
      </c>
      <c r="AY140" s="16" t="s">
        <v>143</v>
      </c>
      <c r="BE140" s="200">
        <f>IF(N140="základní",J140,0)</f>
        <v>0</v>
      </c>
      <c r="BF140" s="200">
        <f>IF(N140="snížená",J140,0)</f>
        <v>0</v>
      </c>
      <c r="BG140" s="200">
        <f>IF(N140="zákl. přenesená",J140,0)</f>
        <v>0</v>
      </c>
      <c r="BH140" s="200">
        <f>IF(N140="sníž. přenesená",J140,0)</f>
        <v>0</v>
      </c>
      <c r="BI140" s="200">
        <f>IF(N140="nulová",J140,0)</f>
        <v>0</v>
      </c>
      <c r="BJ140" s="16" t="s">
        <v>85</v>
      </c>
      <c r="BK140" s="200">
        <f>ROUND(I140*H140,2)</f>
        <v>0</v>
      </c>
      <c r="BL140" s="16" t="s">
        <v>150</v>
      </c>
      <c r="BM140" s="199" t="s">
        <v>183</v>
      </c>
    </row>
    <row r="141" spans="1:65" s="2" customFormat="1" ht="29.25">
      <c r="A141" s="33"/>
      <c r="B141" s="34"/>
      <c r="C141" s="35"/>
      <c r="D141" s="201" t="s">
        <v>152</v>
      </c>
      <c r="E141" s="35"/>
      <c r="F141" s="202" t="s">
        <v>184</v>
      </c>
      <c r="G141" s="35"/>
      <c r="H141" s="35"/>
      <c r="I141" s="203"/>
      <c r="J141" s="35"/>
      <c r="K141" s="35"/>
      <c r="L141" s="38"/>
      <c r="M141" s="204"/>
      <c r="N141" s="205"/>
      <c r="O141" s="70"/>
      <c r="P141" s="70"/>
      <c r="Q141" s="70"/>
      <c r="R141" s="70"/>
      <c r="S141" s="70"/>
      <c r="T141" s="71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T141" s="16" t="s">
        <v>152</v>
      </c>
      <c r="AU141" s="16" t="s">
        <v>87</v>
      </c>
    </row>
    <row r="142" spans="1:65" s="13" customFormat="1" ht="11.25">
      <c r="B142" s="206"/>
      <c r="C142" s="207"/>
      <c r="D142" s="201" t="s">
        <v>154</v>
      </c>
      <c r="E142" s="208" t="s">
        <v>1</v>
      </c>
      <c r="F142" s="209" t="s">
        <v>185</v>
      </c>
      <c r="G142" s="207"/>
      <c r="H142" s="210">
        <v>2775.6</v>
      </c>
      <c r="I142" s="211"/>
      <c r="J142" s="207"/>
      <c r="K142" s="207"/>
      <c r="L142" s="212"/>
      <c r="M142" s="213"/>
      <c r="N142" s="214"/>
      <c r="O142" s="214"/>
      <c r="P142" s="214"/>
      <c r="Q142" s="214"/>
      <c r="R142" s="214"/>
      <c r="S142" s="214"/>
      <c r="T142" s="215"/>
      <c r="AT142" s="216" t="s">
        <v>154</v>
      </c>
      <c r="AU142" s="216" t="s">
        <v>87</v>
      </c>
      <c r="AV142" s="13" t="s">
        <v>87</v>
      </c>
      <c r="AW142" s="13" t="s">
        <v>33</v>
      </c>
      <c r="AX142" s="13" t="s">
        <v>85</v>
      </c>
      <c r="AY142" s="216" t="s">
        <v>143</v>
      </c>
    </row>
    <row r="143" spans="1:65" s="2" customFormat="1" ht="16.5" customHeight="1">
      <c r="A143" s="33"/>
      <c r="B143" s="34"/>
      <c r="C143" s="187" t="s">
        <v>186</v>
      </c>
      <c r="D143" s="187" t="s">
        <v>146</v>
      </c>
      <c r="E143" s="188" t="s">
        <v>187</v>
      </c>
      <c r="F143" s="189" t="s">
        <v>188</v>
      </c>
      <c r="G143" s="190" t="s">
        <v>158</v>
      </c>
      <c r="H143" s="191">
        <v>34</v>
      </c>
      <c r="I143" s="192"/>
      <c r="J143" s="193">
        <f>ROUND(I143*H143,2)</f>
        <v>0</v>
      </c>
      <c r="K143" s="194"/>
      <c r="L143" s="38"/>
      <c r="M143" s="195" t="s">
        <v>1</v>
      </c>
      <c r="N143" s="196" t="s">
        <v>42</v>
      </c>
      <c r="O143" s="70"/>
      <c r="P143" s="197">
        <f>O143*H143</f>
        <v>0</v>
      </c>
      <c r="Q143" s="197">
        <v>0</v>
      </c>
      <c r="R143" s="197">
        <f>Q143*H143</f>
        <v>0</v>
      </c>
      <c r="S143" s="197">
        <v>0</v>
      </c>
      <c r="T143" s="198">
        <f>S143*H143</f>
        <v>0</v>
      </c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R143" s="199" t="s">
        <v>150</v>
      </c>
      <c r="AT143" s="199" t="s">
        <v>146</v>
      </c>
      <c r="AU143" s="199" t="s">
        <v>87</v>
      </c>
      <c r="AY143" s="16" t="s">
        <v>143</v>
      </c>
      <c r="BE143" s="200">
        <f>IF(N143="základní",J143,0)</f>
        <v>0</v>
      </c>
      <c r="BF143" s="200">
        <f>IF(N143="snížená",J143,0)</f>
        <v>0</v>
      </c>
      <c r="BG143" s="200">
        <f>IF(N143="zákl. přenesená",J143,0)</f>
        <v>0</v>
      </c>
      <c r="BH143" s="200">
        <f>IF(N143="sníž. přenesená",J143,0)</f>
        <v>0</v>
      </c>
      <c r="BI143" s="200">
        <f>IF(N143="nulová",J143,0)</f>
        <v>0</v>
      </c>
      <c r="BJ143" s="16" t="s">
        <v>85</v>
      </c>
      <c r="BK143" s="200">
        <f>ROUND(I143*H143,2)</f>
        <v>0</v>
      </c>
      <c r="BL143" s="16" t="s">
        <v>150</v>
      </c>
      <c r="BM143" s="199" t="s">
        <v>189</v>
      </c>
    </row>
    <row r="144" spans="1:65" s="2" customFormat="1" ht="29.25">
      <c r="A144" s="33"/>
      <c r="B144" s="34"/>
      <c r="C144" s="35"/>
      <c r="D144" s="201" t="s">
        <v>152</v>
      </c>
      <c r="E144" s="35"/>
      <c r="F144" s="202" t="s">
        <v>190</v>
      </c>
      <c r="G144" s="35"/>
      <c r="H144" s="35"/>
      <c r="I144" s="203"/>
      <c r="J144" s="35"/>
      <c r="K144" s="35"/>
      <c r="L144" s="38"/>
      <c r="M144" s="204"/>
      <c r="N144" s="205"/>
      <c r="O144" s="70"/>
      <c r="P144" s="70"/>
      <c r="Q144" s="70"/>
      <c r="R144" s="70"/>
      <c r="S144" s="70"/>
      <c r="T144" s="71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T144" s="16" t="s">
        <v>152</v>
      </c>
      <c r="AU144" s="16" t="s">
        <v>87</v>
      </c>
    </row>
    <row r="145" spans="1:65" s="13" customFormat="1" ht="11.25">
      <c r="B145" s="206"/>
      <c r="C145" s="207"/>
      <c r="D145" s="201" t="s">
        <v>154</v>
      </c>
      <c r="E145" s="208" t="s">
        <v>1</v>
      </c>
      <c r="F145" s="209" t="s">
        <v>107</v>
      </c>
      <c r="G145" s="207"/>
      <c r="H145" s="210">
        <v>34</v>
      </c>
      <c r="I145" s="211"/>
      <c r="J145" s="207"/>
      <c r="K145" s="207"/>
      <c r="L145" s="212"/>
      <c r="M145" s="213"/>
      <c r="N145" s="214"/>
      <c r="O145" s="214"/>
      <c r="P145" s="214"/>
      <c r="Q145" s="214"/>
      <c r="R145" s="214"/>
      <c r="S145" s="214"/>
      <c r="T145" s="215"/>
      <c r="AT145" s="216" t="s">
        <v>154</v>
      </c>
      <c r="AU145" s="216" t="s">
        <v>87</v>
      </c>
      <c r="AV145" s="13" t="s">
        <v>87</v>
      </c>
      <c r="AW145" s="13" t="s">
        <v>33</v>
      </c>
      <c r="AX145" s="13" t="s">
        <v>85</v>
      </c>
      <c r="AY145" s="216" t="s">
        <v>143</v>
      </c>
    </row>
    <row r="146" spans="1:65" s="2" customFormat="1" ht="16.5" customHeight="1">
      <c r="A146" s="33"/>
      <c r="B146" s="34"/>
      <c r="C146" s="187" t="s">
        <v>191</v>
      </c>
      <c r="D146" s="187" t="s">
        <v>146</v>
      </c>
      <c r="E146" s="188" t="s">
        <v>192</v>
      </c>
      <c r="F146" s="189" t="s">
        <v>193</v>
      </c>
      <c r="G146" s="190" t="s">
        <v>158</v>
      </c>
      <c r="H146" s="191">
        <v>8</v>
      </c>
      <c r="I146" s="192"/>
      <c r="J146" s="193">
        <f>ROUND(I146*H146,2)</f>
        <v>0</v>
      </c>
      <c r="K146" s="194"/>
      <c r="L146" s="38"/>
      <c r="M146" s="195" t="s">
        <v>1</v>
      </c>
      <c r="N146" s="196" t="s">
        <v>42</v>
      </c>
      <c r="O146" s="70"/>
      <c r="P146" s="197">
        <f>O146*H146</f>
        <v>0</v>
      </c>
      <c r="Q146" s="197">
        <v>0</v>
      </c>
      <c r="R146" s="197">
        <f>Q146*H146</f>
        <v>0</v>
      </c>
      <c r="S146" s="197">
        <v>0</v>
      </c>
      <c r="T146" s="198">
        <f>S146*H146</f>
        <v>0</v>
      </c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R146" s="199" t="s">
        <v>150</v>
      </c>
      <c r="AT146" s="199" t="s">
        <v>146</v>
      </c>
      <c r="AU146" s="199" t="s">
        <v>87</v>
      </c>
      <c r="AY146" s="16" t="s">
        <v>143</v>
      </c>
      <c r="BE146" s="200">
        <f>IF(N146="základní",J146,0)</f>
        <v>0</v>
      </c>
      <c r="BF146" s="200">
        <f>IF(N146="snížená",J146,0)</f>
        <v>0</v>
      </c>
      <c r="BG146" s="200">
        <f>IF(N146="zákl. přenesená",J146,0)</f>
        <v>0</v>
      </c>
      <c r="BH146" s="200">
        <f>IF(N146="sníž. přenesená",J146,0)</f>
        <v>0</v>
      </c>
      <c r="BI146" s="200">
        <f>IF(N146="nulová",J146,0)</f>
        <v>0</v>
      </c>
      <c r="BJ146" s="16" t="s">
        <v>85</v>
      </c>
      <c r="BK146" s="200">
        <f>ROUND(I146*H146,2)</f>
        <v>0</v>
      </c>
      <c r="BL146" s="16" t="s">
        <v>150</v>
      </c>
      <c r="BM146" s="199" t="s">
        <v>194</v>
      </c>
    </row>
    <row r="147" spans="1:65" s="2" customFormat="1" ht="29.25">
      <c r="A147" s="33"/>
      <c r="B147" s="34"/>
      <c r="C147" s="35"/>
      <c r="D147" s="201" t="s">
        <v>152</v>
      </c>
      <c r="E147" s="35"/>
      <c r="F147" s="202" t="s">
        <v>195</v>
      </c>
      <c r="G147" s="35"/>
      <c r="H147" s="35"/>
      <c r="I147" s="203"/>
      <c r="J147" s="35"/>
      <c r="K147" s="35"/>
      <c r="L147" s="38"/>
      <c r="M147" s="204"/>
      <c r="N147" s="205"/>
      <c r="O147" s="70"/>
      <c r="P147" s="70"/>
      <c r="Q147" s="70"/>
      <c r="R147" s="70"/>
      <c r="S147" s="70"/>
      <c r="T147" s="71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T147" s="16" t="s">
        <v>152</v>
      </c>
      <c r="AU147" s="16" t="s">
        <v>87</v>
      </c>
    </row>
    <row r="148" spans="1:65" s="13" customFormat="1" ht="11.25">
      <c r="B148" s="206"/>
      <c r="C148" s="207"/>
      <c r="D148" s="201" t="s">
        <v>154</v>
      </c>
      <c r="E148" s="208" t="s">
        <v>1</v>
      </c>
      <c r="F148" s="209" t="s">
        <v>196</v>
      </c>
      <c r="G148" s="207"/>
      <c r="H148" s="210">
        <v>8</v>
      </c>
      <c r="I148" s="211"/>
      <c r="J148" s="207"/>
      <c r="K148" s="207"/>
      <c r="L148" s="212"/>
      <c r="M148" s="213"/>
      <c r="N148" s="214"/>
      <c r="O148" s="214"/>
      <c r="P148" s="214"/>
      <c r="Q148" s="214"/>
      <c r="R148" s="214"/>
      <c r="S148" s="214"/>
      <c r="T148" s="215"/>
      <c r="AT148" s="216" t="s">
        <v>154</v>
      </c>
      <c r="AU148" s="216" t="s">
        <v>87</v>
      </c>
      <c r="AV148" s="13" t="s">
        <v>87</v>
      </c>
      <c r="AW148" s="13" t="s">
        <v>33</v>
      </c>
      <c r="AX148" s="13" t="s">
        <v>85</v>
      </c>
      <c r="AY148" s="216" t="s">
        <v>143</v>
      </c>
    </row>
    <row r="149" spans="1:65" s="2" customFormat="1" ht="16.5" customHeight="1">
      <c r="A149" s="33"/>
      <c r="B149" s="34"/>
      <c r="C149" s="187" t="s">
        <v>197</v>
      </c>
      <c r="D149" s="187" t="s">
        <v>146</v>
      </c>
      <c r="E149" s="188" t="s">
        <v>198</v>
      </c>
      <c r="F149" s="189" t="s">
        <v>199</v>
      </c>
      <c r="G149" s="190" t="s">
        <v>158</v>
      </c>
      <c r="H149" s="191">
        <v>152</v>
      </c>
      <c r="I149" s="192"/>
      <c r="J149" s="193">
        <f>ROUND(I149*H149,2)</f>
        <v>0</v>
      </c>
      <c r="K149" s="194"/>
      <c r="L149" s="38"/>
      <c r="M149" s="195" t="s">
        <v>1</v>
      </c>
      <c r="N149" s="196" t="s">
        <v>42</v>
      </c>
      <c r="O149" s="70"/>
      <c r="P149" s="197">
        <f>O149*H149</f>
        <v>0</v>
      </c>
      <c r="Q149" s="197">
        <v>0</v>
      </c>
      <c r="R149" s="197">
        <f>Q149*H149</f>
        <v>0</v>
      </c>
      <c r="S149" s="197">
        <v>0</v>
      </c>
      <c r="T149" s="198">
        <f>S149*H149</f>
        <v>0</v>
      </c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R149" s="199" t="s">
        <v>150</v>
      </c>
      <c r="AT149" s="199" t="s">
        <v>146</v>
      </c>
      <c r="AU149" s="199" t="s">
        <v>87</v>
      </c>
      <c r="AY149" s="16" t="s">
        <v>143</v>
      </c>
      <c r="BE149" s="200">
        <f>IF(N149="základní",J149,0)</f>
        <v>0</v>
      </c>
      <c r="BF149" s="200">
        <f>IF(N149="snížená",J149,0)</f>
        <v>0</v>
      </c>
      <c r="BG149" s="200">
        <f>IF(N149="zákl. přenesená",J149,0)</f>
        <v>0</v>
      </c>
      <c r="BH149" s="200">
        <f>IF(N149="sníž. přenesená",J149,0)</f>
        <v>0</v>
      </c>
      <c r="BI149" s="200">
        <f>IF(N149="nulová",J149,0)</f>
        <v>0</v>
      </c>
      <c r="BJ149" s="16" t="s">
        <v>85</v>
      </c>
      <c r="BK149" s="200">
        <f>ROUND(I149*H149,2)</f>
        <v>0</v>
      </c>
      <c r="BL149" s="16" t="s">
        <v>150</v>
      </c>
      <c r="BM149" s="199" t="s">
        <v>200</v>
      </c>
    </row>
    <row r="150" spans="1:65" s="2" customFormat="1" ht="29.25">
      <c r="A150" s="33"/>
      <c r="B150" s="34"/>
      <c r="C150" s="35"/>
      <c r="D150" s="201" t="s">
        <v>152</v>
      </c>
      <c r="E150" s="35"/>
      <c r="F150" s="202" t="s">
        <v>201</v>
      </c>
      <c r="G150" s="35"/>
      <c r="H150" s="35"/>
      <c r="I150" s="203"/>
      <c r="J150" s="35"/>
      <c r="K150" s="35"/>
      <c r="L150" s="38"/>
      <c r="M150" s="204"/>
      <c r="N150" s="205"/>
      <c r="O150" s="70"/>
      <c r="P150" s="70"/>
      <c r="Q150" s="70"/>
      <c r="R150" s="70"/>
      <c r="S150" s="70"/>
      <c r="T150" s="71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T150" s="16" t="s">
        <v>152</v>
      </c>
      <c r="AU150" s="16" t="s">
        <v>87</v>
      </c>
    </row>
    <row r="151" spans="1:65" s="13" customFormat="1" ht="11.25">
      <c r="B151" s="206"/>
      <c r="C151" s="207"/>
      <c r="D151" s="201" t="s">
        <v>154</v>
      </c>
      <c r="E151" s="208" t="s">
        <v>1</v>
      </c>
      <c r="F151" s="209" t="s">
        <v>202</v>
      </c>
      <c r="G151" s="207"/>
      <c r="H151" s="210">
        <v>152</v>
      </c>
      <c r="I151" s="211"/>
      <c r="J151" s="207"/>
      <c r="K151" s="207"/>
      <c r="L151" s="212"/>
      <c r="M151" s="213"/>
      <c r="N151" s="214"/>
      <c r="O151" s="214"/>
      <c r="P151" s="214"/>
      <c r="Q151" s="214"/>
      <c r="R151" s="214"/>
      <c r="S151" s="214"/>
      <c r="T151" s="215"/>
      <c r="AT151" s="216" t="s">
        <v>154</v>
      </c>
      <c r="AU151" s="216" t="s">
        <v>87</v>
      </c>
      <c r="AV151" s="13" t="s">
        <v>87</v>
      </c>
      <c r="AW151" s="13" t="s">
        <v>33</v>
      </c>
      <c r="AX151" s="13" t="s">
        <v>85</v>
      </c>
      <c r="AY151" s="216" t="s">
        <v>143</v>
      </c>
    </row>
    <row r="152" spans="1:65" s="2" customFormat="1" ht="21.75" customHeight="1">
      <c r="A152" s="33"/>
      <c r="B152" s="34"/>
      <c r="C152" s="187" t="s">
        <v>203</v>
      </c>
      <c r="D152" s="187" t="s">
        <v>146</v>
      </c>
      <c r="E152" s="188" t="s">
        <v>204</v>
      </c>
      <c r="F152" s="189" t="s">
        <v>205</v>
      </c>
      <c r="G152" s="190" t="s">
        <v>111</v>
      </c>
      <c r="H152" s="191">
        <v>122</v>
      </c>
      <c r="I152" s="192"/>
      <c r="J152" s="193">
        <f>ROUND(I152*H152,2)</f>
        <v>0</v>
      </c>
      <c r="K152" s="194"/>
      <c r="L152" s="38"/>
      <c r="M152" s="195" t="s">
        <v>1</v>
      </c>
      <c r="N152" s="196" t="s">
        <v>42</v>
      </c>
      <c r="O152" s="70"/>
      <c r="P152" s="197">
        <f>O152*H152</f>
        <v>0</v>
      </c>
      <c r="Q152" s="197">
        <v>0</v>
      </c>
      <c r="R152" s="197">
        <f>Q152*H152</f>
        <v>0</v>
      </c>
      <c r="S152" s="197">
        <v>0</v>
      </c>
      <c r="T152" s="198">
        <f>S152*H152</f>
        <v>0</v>
      </c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R152" s="199" t="s">
        <v>150</v>
      </c>
      <c r="AT152" s="199" t="s">
        <v>146</v>
      </c>
      <c r="AU152" s="199" t="s">
        <v>87</v>
      </c>
      <c r="AY152" s="16" t="s">
        <v>143</v>
      </c>
      <c r="BE152" s="200">
        <f>IF(N152="základní",J152,0)</f>
        <v>0</v>
      </c>
      <c r="BF152" s="200">
        <f>IF(N152="snížená",J152,0)</f>
        <v>0</v>
      </c>
      <c r="BG152" s="200">
        <f>IF(N152="zákl. přenesená",J152,0)</f>
        <v>0</v>
      </c>
      <c r="BH152" s="200">
        <f>IF(N152="sníž. přenesená",J152,0)</f>
        <v>0</v>
      </c>
      <c r="BI152" s="200">
        <f>IF(N152="nulová",J152,0)</f>
        <v>0</v>
      </c>
      <c r="BJ152" s="16" t="s">
        <v>85</v>
      </c>
      <c r="BK152" s="200">
        <f>ROUND(I152*H152,2)</f>
        <v>0</v>
      </c>
      <c r="BL152" s="16" t="s">
        <v>150</v>
      </c>
      <c r="BM152" s="199" t="s">
        <v>206</v>
      </c>
    </row>
    <row r="153" spans="1:65" s="2" customFormat="1" ht="58.5">
      <c r="A153" s="33"/>
      <c r="B153" s="34"/>
      <c r="C153" s="35"/>
      <c r="D153" s="201" t="s">
        <v>152</v>
      </c>
      <c r="E153" s="35"/>
      <c r="F153" s="202" t="s">
        <v>207</v>
      </c>
      <c r="G153" s="35"/>
      <c r="H153" s="35"/>
      <c r="I153" s="203"/>
      <c r="J153" s="35"/>
      <c r="K153" s="35"/>
      <c r="L153" s="38"/>
      <c r="M153" s="204"/>
      <c r="N153" s="205"/>
      <c r="O153" s="70"/>
      <c r="P153" s="70"/>
      <c r="Q153" s="70"/>
      <c r="R153" s="70"/>
      <c r="S153" s="70"/>
      <c r="T153" s="71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T153" s="16" t="s">
        <v>152</v>
      </c>
      <c r="AU153" s="16" t="s">
        <v>87</v>
      </c>
    </row>
    <row r="154" spans="1:65" s="13" customFormat="1" ht="11.25">
      <c r="B154" s="206"/>
      <c r="C154" s="207"/>
      <c r="D154" s="201" t="s">
        <v>154</v>
      </c>
      <c r="E154" s="208" t="s">
        <v>1</v>
      </c>
      <c r="F154" s="209" t="s">
        <v>208</v>
      </c>
      <c r="G154" s="207"/>
      <c r="H154" s="210">
        <v>122</v>
      </c>
      <c r="I154" s="211"/>
      <c r="J154" s="207"/>
      <c r="K154" s="207"/>
      <c r="L154" s="212"/>
      <c r="M154" s="213"/>
      <c r="N154" s="214"/>
      <c r="O154" s="214"/>
      <c r="P154" s="214"/>
      <c r="Q154" s="214"/>
      <c r="R154" s="214"/>
      <c r="S154" s="214"/>
      <c r="T154" s="215"/>
      <c r="AT154" s="216" t="s">
        <v>154</v>
      </c>
      <c r="AU154" s="216" t="s">
        <v>87</v>
      </c>
      <c r="AV154" s="13" t="s">
        <v>87</v>
      </c>
      <c r="AW154" s="13" t="s">
        <v>33</v>
      </c>
      <c r="AX154" s="13" t="s">
        <v>85</v>
      </c>
      <c r="AY154" s="216" t="s">
        <v>143</v>
      </c>
    </row>
    <row r="155" spans="1:65" s="2" customFormat="1" ht="16.5" customHeight="1">
      <c r="A155" s="33"/>
      <c r="B155" s="34"/>
      <c r="C155" s="187" t="s">
        <v>209</v>
      </c>
      <c r="D155" s="187" t="s">
        <v>146</v>
      </c>
      <c r="E155" s="188" t="s">
        <v>210</v>
      </c>
      <c r="F155" s="189" t="s">
        <v>211</v>
      </c>
      <c r="G155" s="190" t="s">
        <v>111</v>
      </c>
      <c r="H155" s="191">
        <v>38</v>
      </c>
      <c r="I155" s="192"/>
      <c r="J155" s="193">
        <f>ROUND(I155*H155,2)</f>
        <v>0</v>
      </c>
      <c r="K155" s="194"/>
      <c r="L155" s="38"/>
      <c r="M155" s="195" t="s">
        <v>1</v>
      </c>
      <c r="N155" s="196" t="s">
        <v>42</v>
      </c>
      <c r="O155" s="70"/>
      <c r="P155" s="197">
        <f>O155*H155</f>
        <v>0</v>
      </c>
      <c r="Q155" s="197">
        <v>0</v>
      </c>
      <c r="R155" s="197">
        <f>Q155*H155</f>
        <v>0</v>
      </c>
      <c r="S155" s="197">
        <v>0</v>
      </c>
      <c r="T155" s="198">
        <f>S155*H155</f>
        <v>0</v>
      </c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R155" s="199" t="s">
        <v>150</v>
      </c>
      <c r="AT155" s="199" t="s">
        <v>146</v>
      </c>
      <c r="AU155" s="199" t="s">
        <v>87</v>
      </c>
      <c r="AY155" s="16" t="s">
        <v>143</v>
      </c>
      <c r="BE155" s="200">
        <f>IF(N155="základní",J155,0)</f>
        <v>0</v>
      </c>
      <c r="BF155" s="200">
        <f>IF(N155="snížená",J155,0)</f>
        <v>0</v>
      </c>
      <c r="BG155" s="200">
        <f>IF(N155="zákl. přenesená",J155,0)</f>
        <v>0</v>
      </c>
      <c r="BH155" s="200">
        <f>IF(N155="sníž. přenesená",J155,0)</f>
        <v>0</v>
      </c>
      <c r="BI155" s="200">
        <f>IF(N155="nulová",J155,0)</f>
        <v>0</v>
      </c>
      <c r="BJ155" s="16" t="s">
        <v>85</v>
      </c>
      <c r="BK155" s="200">
        <f>ROUND(I155*H155,2)</f>
        <v>0</v>
      </c>
      <c r="BL155" s="16" t="s">
        <v>150</v>
      </c>
      <c r="BM155" s="199" t="s">
        <v>212</v>
      </c>
    </row>
    <row r="156" spans="1:65" s="2" customFormat="1" ht="48.75">
      <c r="A156" s="33"/>
      <c r="B156" s="34"/>
      <c r="C156" s="35"/>
      <c r="D156" s="201" t="s">
        <v>152</v>
      </c>
      <c r="E156" s="35"/>
      <c r="F156" s="202" t="s">
        <v>213</v>
      </c>
      <c r="G156" s="35"/>
      <c r="H156" s="35"/>
      <c r="I156" s="203"/>
      <c r="J156" s="35"/>
      <c r="K156" s="35"/>
      <c r="L156" s="38"/>
      <c r="M156" s="204"/>
      <c r="N156" s="205"/>
      <c r="O156" s="70"/>
      <c r="P156" s="70"/>
      <c r="Q156" s="70"/>
      <c r="R156" s="70"/>
      <c r="S156" s="70"/>
      <c r="T156" s="71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T156" s="16" t="s">
        <v>152</v>
      </c>
      <c r="AU156" s="16" t="s">
        <v>87</v>
      </c>
    </row>
    <row r="157" spans="1:65" s="13" customFormat="1" ht="11.25">
      <c r="B157" s="206"/>
      <c r="C157" s="207"/>
      <c r="D157" s="201" t="s">
        <v>154</v>
      </c>
      <c r="E157" s="208" t="s">
        <v>111</v>
      </c>
      <c r="F157" s="209" t="s">
        <v>214</v>
      </c>
      <c r="G157" s="207"/>
      <c r="H157" s="210">
        <v>38</v>
      </c>
      <c r="I157" s="211"/>
      <c r="J157" s="207"/>
      <c r="K157" s="207"/>
      <c r="L157" s="212"/>
      <c r="M157" s="213"/>
      <c r="N157" s="214"/>
      <c r="O157" s="214"/>
      <c r="P157" s="214"/>
      <c r="Q157" s="214"/>
      <c r="R157" s="214"/>
      <c r="S157" s="214"/>
      <c r="T157" s="215"/>
      <c r="AT157" s="216" t="s">
        <v>154</v>
      </c>
      <c r="AU157" s="216" t="s">
        <v>87</v>
      </c>
      <c r="AV157" s="13" t="s">
        <v>87</v>
      </c>
      <c r="AW157" s="13" t="s">
        <v>33</v>
      </c>
      <c r="AX157" s="13" t="s">
        <v>85</v>
      </c>
      <c r="AY157" s="216" t="s">
        <v>143</v>
      </c>
    </row>
    <row r="158" spans="1:65" s="2" customFormat="1" ht="16.5" customHeight="1">
      <c r="A158" s="33"/>
      <c r="B158" s="34"/>
      <c r="C158" s="187" t="s">
        <v>95</v>
      </c>
      <c r="D158" s="187" t="s">
        <v>146</v>
      </c>
      <c r="E158" s="188" t="s">
        <v>215</v>
      </c>
      <c r="F158" s="189" t="s">
        <v>216</v>
      </c>
      <c r="G158" s="190" t="s">
        <v>158</v>
      </c>
      <c r="H158" s="191">
        <v>14</v>
      </c>
      <c r="I158" s="192"/>
      <c r="J158" s="193">
        <f>ROUND(I158*H158,2)</f>
        <v>0</v>
      </c>
      <c r="K158" s="194"/>
      <c r="L158" s="38"/>
      <c r="M158" s="195" t="s">
        <v>1</v>
      </c>
      <c r="N158" s="196" t="s">
        <v>42</v>
      </c>
      <c r="O158" s="70"/>
      <c r="P158" s="197">
        <f>O158*H158</f>
        <v>0</v>
      </c>
      <c r="Q158" s="197">
        <v>0</v>
      </c>
      <c r="R158" s="197">
        <f>Q158*H158</f>
        <v>0</v>
      </c>
      <c r="S158" s="197">
        <v>0</v>
      </c>
      <c r="T158" s="198">
        <f>S158*H158</f>
        <v>0</v>
      </c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R158" s="199" t="s">
        <v>150</v>
      </c>
      <c r="AT158" s="199" t="s">
        <v>146</v>
      </c>
      <c r="AU158" s="199" t="s">
        <v>87</v>
      </c>
      <c r="AY158" s="16" t="s">
        <v>143</v>
      </c>
      <c r="BE158" s="200">
        <f>IF(N158="základní",J158,0)</f>
        <v>0</v>
      </c>
      <c r="BF158" s="200">
        <f>IF(N158="snížená",J158,0)</f>
        <v>0</v>
      </c>
      <c r="BG158" s="200">
        <f>IF(N158="zákl. přenesená",J158,0)</f>
        <v>0</v>
      </c>
      <c r="BH158" s="200">
        <f>IF(N158="sníž. přenesená",J158,0)</f>
        <v>0</v>
      </c>
      <c r="BI158" s="200">
        <f>IF(N158="nulová",J158,0)</f>
        <v>0</v>
      </c>
      <c r="BJ158" s="16" t="s">
        <v>85</v>
      </c>
      <c r="BK158" s="200">
        <f>ROUND(I158*H158,2)</f>
        <v>0</v>
      </c>
      <c r="BL158" s="16" t="s">
        <v>150</v>
      </c>
      <c r="BM158" s="199" t="s">
        <v>217</v>
      </c>
    </row>
    <row r="159" spans="1:65" s="2" customFormat="1" ht="29.25">
      <c r="A159" s="33"/>
      <c r="B159" s="34"/>
      <c r="C159" s="35"/>
      <c r="D159" s="201" t="s">
        <v>152</v>
      </c>
      <c r="E159" s="35"/>
      <c r="F159" s="202" t="s">
        <v>218</v>
      </c>
      <c r="G159" s="35"/>
      <c r="H159" s="35"/>
      <c r="I159" s="203"/>
      <c r="J159" s="35"/>
      <c r="K159" s="35"/>
      <c r="L159" s="38"/>
      <c r="M159" s="204"/>
      <c r="N159" s="205"/>
      <c r="O159" s="70"/>
      <c r="P159" s="70"/>
      <c r="Q159" s="70"/>
      <c r="R159" s="70"/>
      <c r="S159" s="70"/>
      <c r="T159" s="71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T159" s="16" t="s">
        <v>152</v>
      </c>
      <c r="AU159" s="16" t="s">
        <v>87</v>
      </c>
    </row>
    <row r="160" spans="1:65" s="2" customFormat="1" ht="21.75" customHeight="1">
      <c r="A160" s="33"/>
      <c r="B160" s="34"/>
      <c r="C160" s="187" t="s">
        <v>219</v>
      </c>
      <c r="D160" s="187" t="s">
        <v>146</v>
      </c>
      <c r="E160" s="188" t="s">
        <v>220</v>
      </c>
      <c r="F160" s="189" t="s">
        <v>221</v>
      </c>
      <c r="G160" s="190" t="s">
        <v>222</v>
      </c>
      <c r="H160" s="191">
        <v>2.1349999999999998</v>
      </c>
      <c r="I160" s="192"/>
      <c r="J160" s="193">
        <f>ROUND(I160*H160,2)</f>
        <v>0</v>
      </c>
      <c r="K160" s="194"/>
      <c r="L160" s="38"/>
      <c r="M160" s="195" t="s">
        <v>1</v>
      </c>
      <c r="N160" s="196" t="s">
        <v>42</v>
      </c>
      <c r="O160" s="70"/>
      <c r="P160" s="197">
        <f>O160*H160</f>
        <v>0</v>
      </c>
      <c r="Q160" s="197">
        <v>0</v>
      </c>
      <c r="R160" s="197">
        <f>Q160*H160</f>
        <v>0</v>
      </c>
      <c r="S160" s="197">
        <v>0</v>
      </c>
      <c r="T160" s="198">
        <f>S160*H160</f>
        <v>0</v>
      </c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R160" s="199" t="s">
        <v>150</v>
      </c>
      <c r="AT160" s="199" t="s">
        <v>146</v>
      </c>
      <c r="AU160" s="199" t="s">
        <v>87</v>
      </c>
      <c r="AY160" s="16" t="s">
        <v>143</v>
      </c>
      <c r="BE160" s="200">
        <f>IF(N160="základní",J160,0)</f>
        <v>0</v>
      </c>
      <c r="BF160" s="200">
        <f>IF(N160="snížená",J160,0)</f>
        <v>0</v>
      </c>
      <c r="BG160" s="200">
        <f>IF(N160="zákl. přenesená",J160,0)</f>
        <v>0</v>
      </c>
      <c r="BH160" s="200">
        <f>IF(N160="sníž. přenesená",J160,0)</f>
        <v>0</v>
      </c>
      <c r="BI160" s="200">
        <f>IF(N160="nulová",J160,0)</f>
        <v>0</v>
      </c>
      <c r="BJ160" s="16" t="s">
        <v>85</v>
      </c>
      <c r="BK160" s="200">
        <f>ROUND(I160*H160,2)</f>
        <v>0</v>
      </c>
      <c r="BL160" s="16" t="s">
        <v>150</v>
      </c>
      <c r="BM160" s="199" t="s">
        <v>223</v>
      </c>
    </row>
    <row r="161" spans="1:65" s="2" customFormat="1" ht="78">
      <c r="A161" s="33"/>
      <c r="B161" s="34"/>
      <c r="C161" s="35"/>
      <c r="D161" s="201" t="s">
        <v>152</v>
      </c>
      <c r="E161" s="35"/>
      <c r="F161" s="202" t="s">
        <v>224</v>
      </c>
      <c r="G161" s="35"/>
      <c r="H161" s="35"/>
      <c r="I161" s="203"/>
      <c r="J161" s="35"/>
      <c r="K161" s="35"/>
      <c r="L161" s="38"/>
      <c r="M161" s="204"/>
      <c r="N161" s="205"/>
      <c r="O161" s="70"/>
      <c r="P161" s="70"/>
      <c r="Q161" s="70"/>
      <c r="R161" s="70"/>
      <c r="S161" s="70"/>
      <c r="T161" s="71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T161" s="16" t="s">
        <v>152</v>
      </c>
      <c r="AU161" s="16" t="s">
        <v>87</v>
      </c>
    </row>
    <row r="162" spans="1:65" s="13" customFormat="1" ht="11.25">
      <c r="B162" s="206"/>
      <c r="C162" s="207"/>
      <c r="D162" s="201" t="s">
        <v>154</v>
      </c>
      <c r="E162" s="208" t="s">
        <v>100</v>
      </c>
      <c r="F162" s="209" t="s">
        <v>225</v>
      </c>
      <c r="G162" s="207"/>
      <c r="H162" s="210">
        <v>2.1349999999999998</v>
      </c>
      <c r="I162" s="211"/>
      <c r="J162" s="207"/>
      <c r="K162" s="207"/>
      <c r="L162" s="212"/>
      <c r="M162" s="213"/>
      <c r="N162" s="214"/>
      <c r="O162" s="214"/>
      <c r="P162" s="214"/>
      <c r="Q162" s="214"/>
      <c r="R162" s="214"/>
      <c r="S162" s="214"/>
      <c r="T162" s="215"/>
      <c r="AT162" s="216" t="s">
        <v>154</v>
      </c>
      <c r="AU162" s="216" t="s">
        <v>87</v>
      </c>
      <c r="AV162" s="13" t="s">
        <v>87</v>
      </c>
      <c r="AW162" s="13" t="s">
        <v>33</v>
      </c>
      <c r="AX162" s="13" t="s">
        <v>85</v>
      </c>
      <c r="AY162" s="216" t="s">
        <v>143</v>
      </c>
    </row>
    <row r="163" spans="1:65" s="2" customFormat="1" ht="21.75" customHeight="1">
      <c r="A163" s="33"/>
      <c r="B163" s="34"/>
      <c r="C163" s="187" t="s">
        <v>226</v>
      </c>
      <c r="D163" s="187" t="s">
        <v>146</v>
      </c>
      <c r="E163" s="188" t="s">
        <v>227</v>
      </c>
      <c r="F163" s="189" t="s">
        <v>228</v>
      </c>
      <c r="G163" s="190" t="s">
        <v>229</v>
      </c>
      <c r="H163" s="191">
        <v>28</v>
      </c>
      <c r="I163" s="192"/>
      <c r="J163" s="193">
        <f>ROUND(I163*H163,2)</f>
        <v>0</v>
      </c>
      <c r="K163" s="194"/>
      <c r="L163" s="38"/>
      <c r="M163" s="195" t="s">
        <v>1</v>
      </c>
      <c r="N163" s="196" t="s">
        <v>42</v>
      </c>
      <c r="O163" s="70"/>
      <c r="P163" s="197">
        <f>O163*H163</f>
        <v>0</v>
      </c>
      <c r="Q163" s="197">
        <v>0</v>
      </c>
      <c r="R163" s="197">
        <f>Q163*H163</f>
        <v>0</v>
      </c>
      <c r="S163" s="197">
        <v>0</v>
      </c>
      <c r="T163" s="198">
        <f>S163*H163</f>
        <v>0</v>
      </c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R163" s="199" t="s">
        <v>150</v>
      </c>
      <c r="AT163" s="199" t="s">
        <v>146</v>
      </c>
      <c r="AU163" s="199" t="s">
        <v>87</v>
      </c>
      <c r="AY163" s="16" t="s">
        <v>143</v>
      </c>
      <c r="BE163" s="200">
        <f>IF(N163="základní",J163,0)</f>
        <v>0</v>
      </c>
      <c r="BF163" s="200">
        <f>IF(N163="snížená",J163,0)</f>
        <v>0</v>
      </c>
      <c r="BG163" s="200">
        <f>IF(N163="zákl. přenesená",J163,0)</f>
        <v>0</v>
      </c>
      <c r="BH163" s="200">
        <f>IF(N163="sníž. přenesená",J163,0)</f>
        <v>0</v>
      </c>
      <c r="BI163" s="200">
        <f>IF(N163="nulová",J163,0)</f>
        <v>0</v>
      </c>
      <c r="BJ163" s="16" t="s">
        <v>85</v>
      </c>
      <c r="BK163" s="200">
        <f>ROUND(I163*H163,2)</f>
        <v>0</v>
      </c>
      <c r="BL163" s="16" t="s">
        <v>150</v>
      </c>
      <c r="BM163" s="199" t="s">
        <v>230</v>
      </c>
    </row>
    <row r="164" spans="1:65" s="2" customFormat="1" ht="68.25">
      <c r="A164" s="33"/>
      <c r="B164" s="34"/>
      <c r="C164" s="35"/>
      <c r="D164" s="201" t="s">
        <v>152</v>
      </c>
      <c r="E164" s="35"/>
      <c r="F164" s="202" t="s">
        <v>231</v>
      </c>
      <c r="G164" s="35"/>
      <c r="H164" s="35"/>
      <c r="I164" s="203"/>
      <c r="J164" s="35"/>
      <c r="K164" s="35"/>
      <c r="L164" s="38"/>
      <c r="M164" s="204"/>
      <c r="N164" s="205"/>
      <c r="O164" s="70"/>
      <c r="P164" s="70"/>
      <c r="Q164" s="70"/>
      <c r="R164" s="70"/>
      <c r="S164" s="70"/>
      <c r="T164" s="71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T164" s="16" t="s">
        <v>152</v>
      </c>
      <c r="AU164" s="16" t="s">
        <v>87</v>
      </c>
    </row>
    <row r="165" spans="1:65" s="13" customFormat="1" ht="11.25">
      <c r="B165" s="206"/>
      <c r="C165" s="207"/>
      <c r="D165" s="201" t="s">
        <v>154</v>
      </c>
      <c r="E165" s="208" t="s">
        <v>1</v>
      </c>
      <c r="F165" s="209" t="s">
        <v>232</v>
      </c>
      <c r="G165" s="207"/>
      <c r="H165" s="210">
        <v>28</v>
      </c>
      <c r="I165" s="211"/>
      <c r="J165" s="207"/>
      <c r="K165" s="207"/>
      <c r="L165" s="212"/>
      <c r="M165" s="213"/>
      <c r="N165" s="214"/>
      <c r="O165" s="214"/>
      <c r="P165" s="214"/>
      <c r="Q165" s="214"/>
      <c r="R165" s="214"/>
      <c r="S165" s="214"/>
      <c r="T165" s="215"/>
      <c r="AT165" s="216" t="s">
        <v>154</v>
      </c>
      <c r="AU165" s="216" t="s">
        <v>87</v>
      </c>
      <c r="AV165" s="13" t="s">
        <v>87</v>
      </c>
      <c r="AW165" s="13" t="s">
        <v>33</v>
      </c>
      <c r="AX165" s="13" t="s">
        <v>85</v>
      </c>
      <c r="AY165" s="216" t="s">
        <v>143</v>
      </c>
    </row>
    <row r="166" spans="1:65" s="2" customFormat="1" ht="33" customHeight="1">
      <c r="A166" s="33"/>
      <c r="B166" s="34"/>
      <c r="C166" s="187" t="s">
        <v>8</v>
      </c>
      <c r="D166" s="187" t="s">
        <v>146</v>
      </c>
      <c r="E166" s="188" t="s">
        <v>233</v>
      </c>
      <c r="F166" s="189" t="s">
        <v>234</v>
      </c>
      <c r="G166" s="190" t="s">
        <v>164</v>
      </c>
      <c r="H166" s="191">
        <v>3.6</v>
      </c>
      <c r="I166" s="192"/>
      <c r="J166" s="193">
        <f>ROUND(I166*H166,2)</f>
        <v>0</v>
      </c>
      <c r="K166" s="194"/>
      <c r="L166" s="38"/>
      <c r="M166" s="195" t="s">
        <v>1</v>
      </c>
      <c r="N166" s="196" t="s">
        <v>42</v>
      </c>
      <c r="O166" s="70"/>
      <c r="P166" s="197">
        <f>O166*H166</f>
        <v>0</v>
      </c>
      <c r="Q166" s="197">
        <v>0</v>
      </c>
      <c r="R166" s="197">
        <f>Q166*H166</f>
        <v>0</v>
      </c>
      <c r="S166" s="197">
        <v>0</v>
      </c>
      <c r="T166" s="198">
        <f>S166*H166</f>
        <v>0</v>
      </c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R166" s="199" t="s">
        <v>150</v>
      </c>
      <c r="AT166" s="199" t="s">
        <v>146</v>
      </c>
      <c r="AU166" s="199" t="s">
        <v>87</v>
      </c>
      <c r="AY166" s="16" t="s">
        <v>143</v>
      </c>
      <c r="BE166" s="200">
        <f>IF(N166="základní",J166,0)</f>
        <v>0</v>
      </c>
      <c r="BF166" s="200">
        <f>IF(N166="snížená",J166,0)</f>
        <v>0</v>
      </c>
      <c r="BG166" s="200">
        <f>IF(N166="zákl. přenesená",J166,0)</f>
        <v>0</v>
      </c>
      <c r="BH166" s="200">
        <f>IF(N166="sníž. přenesená",J166,0)</f>
        <v>0</v>
      </c>
      <c r="BI166" s="200">
        <f>IF(N166="nulová",J166,0)</f>
        <v>0</v>
      </c>
      <c r="BJ166" s="16" t="s">
        <v>85</v>
      </c>
      <c r="BK166" s="200">
        <f>ROUND(I166*H166,2)</f>
        <v>0</v>
      </c>
      <c r="BL166" s="16" t="s">
        <v>150</v>
      </c>
      <c r="BM166" s="199" t="s">
        <v>235</v>
      </c>
    </row>
    <row r="167" spans="1:65" s="2" customFormat="1" ht="39">
      <c r="A167" s="33"/>
      <c r="B167" s="34"/>
      <c r="C167" s="35"/>
      <c r="D167" s="201" t="s">
        <v>152</v>
      </c>
      <c r="E167" s="35"/>
      <c r="F167" s="202" t="s">
        <v>236</v>
      </c>
      <c r="G167" s="35"/>
      <c r="H167" s="35"/>
      <c r="I167" s="203"/>
      <c r="J167" s="35"/>
      <c r="K167" s="35"/>
      <c r="L167" s="38"/>
      <c r="M167" s="204"/>
      <c r="N167" s="205"/>
      <c r="O167" s="70"/>
      <c r="P167" s="70"/>
      <c r="Q167" s="70"/>
      <c r="R167" s="70"/>
      <c r="S167" s="70"/>
      <c r="T167" s="71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T167" s="16" t="s">
        <v>152</v>
      </c>
      <c r="AU167" s="16" t="s">
        <v>87</v>
      </c>
    </row>
    <row r="168" spans="1:65" s="2" customFormat="1" ht="33" customHeight="1">
      <c r="A168" s="33"/>
      <c r="B168" s="34"/>
      <c r="C168" s="187" t="s">
        <v>237</v>
      </c>
      <c r="D168" s="187" t="s">
        <v>146</v>
      </c>
      <c r="E168" s="188" t="s">
        <v>238</v>
      </c>
      <c r="F168" s="189" t="s">
        <v>239</v>
      </c>
      <c r="G168" s="190" t="s">
        <v>164</v>
      </c>
      <c r="H168" s="191">
        <v>3.6</v>
      </c>
      <c r="I168" s="192"/>
      <c r="J168" s="193">
        <f>ROUND(I168*H168,2)</f>
        <v>0</v>
      </c>
      <c r="K168" s="194"/>
      <c r="L168" s="38"/>
      <c r="M168" s="195" t="s">
        <v>1</v>
      </c>
      <c r="N168" s="196" t="s">
        <v>42</v>
      </c>
      <c r="O168" s="70"/>
      <c r="P168" s="197">
        <f>O168*H168</f>
        <v>0</v>
      </c>
      <c r="Q168" s="197">
        <v>0</v>
      </c>
      <c r="R168" s="197">
        <f>Q168*H168</f>
        <v>0</v>
      </c>
      <c r="S168" s="197">
        <v>0</v>
      </c>
      <c r="T168" s="198">
        <f>S168*H168</f>
        <v>0</v>
      </c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R168" s="199" t="s">
        <v>150</v>
      </c>
      <c r="AT168" s="199" t="s">
        <v>146</v>
      </c>
      <c r="AU168" s="199" t="s">
        <v>87</v>
      </c>
      <c r="AY168" s="16" t="s">
        <v>143</v>
      </c>
      <c r="BE168" s="200">
        <f>IF(N168="základní",J168,0)</f>
        <v>0</v>
      </c>
      <c r="BF168" s="200">
        <f>IF(N168="snížená",J168,0)</f>
        <v>0</v>
      </c>
      <c r="BG168" s="200">
        <f>IF(N168="zákl. přenesená",J168,0)</f>
        <v>0</v>
      </c>
      <c r="BH168" s="200">
        <f>IF(N168="sníž. přenesená",J168,0)</f>
        <v>0</v>
      </c>
      <c r="BI168" s="200">
        <f>IF(N168="nulová",J168,0)</f>
        <v>0</v>
      </c>
      <c r="BJ168" s="16" t="s">
        <v>85</v>
      </c>
      <c r="BK168" s="200">
        <f>ROUND(I168*H168,2)</f>
        <v>0</v>
      </c>
      <c r="BL168" s="16" t="s">
        <v>150</v>
      </c>
      <c r="BM168" s="199" t="s">
        <v>240</v>
      </c>
    </row>
    <row r="169" spans="1:65" s="2" customFormat="1" ht="39">
      <c r="A169" s="33"/>
      <c r="B169" s="34"/>
      <c r="C169" s="35"/>
      <c r="D169" s="201" t="s">
        <v>152</v>
      </c>
      <c r="E169" s="35"/>
      <c r="F169" s="202" t="s">
        <v>241</v>
      </c>
      <c r="G169" s="35"/>
      <c r="H169" s="35"/>
      <c r="I169" s="203"/>
      <c r="J169" s="35"/>
      <c r="K169" s="35"/>
      <c r="L169" s="38"/>
      <c r="M169" s="204"/>
      <c r="N169" s="205"/>
      <c r="O169" s="70"/>
      <c r="P169" s="70"/>
      <c r="Q169" s="70"/>
      <c r="R169" s="70"/>
      <c r="S169" s="70"/>
      <c r="T169" s="71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T169" s="16" t="s">
        <v>152</v>
      </c>
      <c r="AU169" s="16" t="s">
        <v>87</v>
      </c>
    </row>
    <row r="170" spans="1:65" s="2" customFormat="1" ht="21.75" customHeight="1">
      <c r="A170" s="33"/>
      <c r="B170" s="34"/>
      <c r="C170" s="187" t="s">
        <v>242</v>
      </c>
      <c r="D170" s="187" t="s">
        <v>146</v>
      </c>
      <c r="E170" s="188" t="s">
        <v>243</v>
      </c>
      <c r="F170" s="189" t="s">
        <v>244</v>
      </c>
      <c r="G170" s="190" t="s">
        <v>245</v>
      </c>
      <c r="H170" s="191">
        <v>2</v>
      </c>
      <c r="I170" s="192"/>
      <c r="J170" s="193">
        <f>ROUND(I170*H170,2)</f>
        <v>0</v>
      </c>
      <c r="K170" s="194"/>
      <c r="L170" s="38"/>
      <c r="M170" s="195" t="s">
        <v>1</v>
      </c>
      <c r="N170" s="196" t="s">
        <v>42</v>
      </c>
      <c r="O170" s="70"/>
      <c r="P170" s="197">
        <f>O170*H170</f>
        <v>0</v>
      </c>
      <c r="Q170" s="197">
        <v>0</v>
      </c>
      <c r="R170" s="197">
        <f>Q170*H170</f>
        <v>0</v>
      </c>
      <c r="S170" s="197">
        <v>0</v>
      </c>
      <c r="T170" s="198">
        <f>S170*H170</f>
        <v>0</v>
      </c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R170" s="199" t="s">
        <v>150</v>
      </c>
      <c r="AT170" s="199" t="s">
        <v>146</v>
      </c>
      <c r="AU170" s="199" t="s">
        <v>87</v>
      </c>
      <c r="AY170" s="16" t="s">
        <v>143</v>
      </c>
      <c r="BE170" s="200">
        <f>IF(N170="základní",J170,0)</f>
        <v>0</v>
      </c>
      <c r="BF170" s="200">
        <f>IF(N170="snížená",J170,0)</f>
        <v>0</v>
      </c>
      <c r="BG170" s="200">
        <f>IF(N170="zákl. přenesená",J170,0)</f>
        <v>0</v>
      </c>
      <c r="BH170" s="200">
        <f>IF(N170="sníž. přenesená",J170,0)</f>
        <v>0</v>
      </c>
      <c r="BI170" s="200">
        <f>IF(N170="nulová",J170,0)</f>
        <v>0</v>
      </c>
      <c r="BJ170" s="16" t="s">
        <v>85</v>
      </c>
      <c r="BK170" s="200">
        <f>ROUND(I170*H170,2)</f>
        <v>0</v>
      </c>
      <c r="BL170" s="16" t="s">
        <v>150</v>
      </c>
      <c r="BM170" s="199" t="s">
        <v>246</v>
      </c>
    </row>
    <row r="171" spans="1:65" s="2" customFormat="1" ht="29.25">
      <c r="A171" s="33"/>
      <c r="B171" s="34"/>
      <c r="C171" s="35"/>
      <c r="D171" s="201" t="s">
        <v>152</v>
      </c>
      <c r="E171" s="35"/>
      <c r="F171" s="202" t="s">
        <v>247</v>
      </c>
      <c r="G171" s="35"/>
      <c r="H171" s="35"/>
      <c r="I171" s="203"/>
      <c r="J171" s="35"/>
      <c r="K171" s="35"/>
      <c r="L171" s="38"/>
      <c r="M171" s="204"/>
      <c r="N171" s="205"/>
      <c r="O171" s="70"/>
      <c r="P171" s="70"/>
      <c r="Q171" s="70"/>
      <c r="R171" s="70"/>
      <c r="S171" s="70"/>
      <c r="T171" s="71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T171" s="16" t="s">
        <v>152</v>
      </c>
      <c r="AU171" s="16" t="s">
        <v>87</v>
      </c>
    </row>
    <row r="172" spans="1:65" s="12" customFormat="1" ht="22.9" customHeight="1">
      <c r="B172" s="171"/>
      <c r="C172" s="172"/>
      <c r="D172" s="173" t="s">
        <v>76</v>
      </c>
      <c r="E172" s="185" t="s">
        <v>248</v>
      </c>
      <c r="F172" s="185" t="s">
        <v>249</v>
      </c>
      <c r="G172" s="172"/>
      <c r="H172" s="172"/>
      <c r="I172" s="175"/>
      <c r="J172" s="186">
        <f>BK172</f>
        <v>0</v>
      </c>
      <c r="K172" s="172"/>
      <c r="L172" s="177"/>
      <c r="M172" s="178"/>
      <c r="N172" s="179"/>
      <c r="O172" s="179"/>
      <c r="P172" s="180">
        <f>SUM(P173:P215)</f>
        <v>0</v>
      </c>
      <c r="Q172" s="179"/>
      <c r="R172" s="180">
        <f>SUM(R173:R215)</f>
        <v>0</v>
      </c>
      <c r="S172" s="179"/>
      <c r="T172" s="181">
        <f>SUM(T173:T215)</f>
        <v>0</v>
      </c>
      <c r="AR172" s="182" t="s">
        <v>85</v>
      </c>
      <c r="AT172" s="183" t="s">
        <v>76</v>
      </c>
      <c r="AU172" s="183" t="s">
        <v>85</v>
      </c>
      <c r="AY172" s="182" t="s">
        <v>143</v>
      </c>
      <c r="BK172" s="184">
        <f>SUM(BK173:BK215)</f>
        <v>0</v>
      </c>
    </row>
    <row r="173" spans="1:65" s="2" customFormat="1" ht="33" customHeight="1">
      <c r="A173" s="33"/>
      <c r="B173" s="34"/>
      <c r="C173" s="187" t="s">
        <v>250</v>
      </c>
      <c r="D173" s="187" t="s">
        <v>146</v>
      </c>
      <c r="E173" s="188" t="s">
        <v>251</v>
      </c>
      <c r="F173" s="189" t="s">
        <v>252</v>
      </c>
      <c r="G173" s="190" t="s">
        <v>149</v>
      </c>
      <c r="H173" s="191">
        <v>60.984000000000002</v>
      </c>
      <c r="I173" s="192"/>
      <c r="J173" s="193">
        <f>ROUND(I173*H173,2)</f>
        <v>0</v>
      </c>
      <c r="K173" s="194"/>
      <c r="L173" s="38"/>
      <c r="M173" s="195" t="s">
        <v>1</v>
      </c>
      <c r="N173" s="196" t="s">
        <v>42</v>
      </c>
      <c r="O173" s="70"/>
      <c r="P173" s="197">
        <f>O173*H173</f>
        <v>0</v>
      </c>
      <c r="Q173" s="197">
        <v>0</v>
      </c>
      <c r="R173" s="197">
        <f>Q173*H173</f>
        <v>0</v>
      </c>
      <c r="S173" s="197">
        <v>0</v>
      </c>
      <c r="T173" s="198">
        <f>S173*H173</f>
        <v>0</v>
      </c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R173" s="199" t="s">
        <v>150</v>
      </c>
      <c r="AT173" s="199" t="s">
        <v>146</v>
      </c>
      <c r="AU173" s="199" t="s">
        <v>87</v>
      </c>
      <c r="AY173" s="16" t="s">
        <v>143</v>
      </c>
      <c r="BE173" s="200">
        <f>IF(N173="základní",J173,0)</f>
        <v>0</v>
      </c>
      <c r="BF173" s="200">
        <f>IF(N173="snížená",J173,0)</f>
        <v>0</v>
      </c>
      <c r="BG173" s="200">
        <f>IF(N173="zákl. přenesená",J173,0)</f>
        <v>0</v>
      </c>
      <c r="BH173" s="200">
        <f>IF(N173="sníž. přenesená",J173,0)</f>
        <v>0</v>
      </c>
      <c r="BI173" s="200">
        <f>IF(N173="nulová",J173,0)</f>
        <v>0</v>
      </c>
      <c r="BJ173" s="16" t="s">
        <v>85</v>
      </c>
      <c r="BK173" s="200">
        <f>ROUND(I173*H173,2)</f>
        <v>0</v>
      </c>
      <c r="BL173" s="16" t="s">
        <v>150</v>
      </c>
      <c r="BM173" s="199" t="s">
        <v>253</v>
      </c>
    </row>
    <row r="174" spans="1:65" s="2" customFormat="1" ht="87.75">
      <c r="A174" s="33"/>
      <c r="B174" s="34"/>
      <c r="C174" s="35"/>
      <c r="D174" s="201" t="s">
        <v>152</v>
      </c>
      <c r="E174" s="35"/>
      <c r="F174" s="202" t="s">
        <v>254</v>
      </c>
      <c r="G174" s="35"/>
      <c r="H174" s="35"/>
      <c r="I174" s="203"/>
      <c r="J174" s="35"/>
      <c r="K174" s="35"/>
      <c r="L174" s="38"/>
      <c r="M174" s="204"/>
      <c r="N174" s="205"/>
      <c r="O174" s="70"/>
      <c r="P174" s="70"/>
      <c r="Q174" s="70"/>
      <c r="R174" s="70"/>
      <c r="S174" s="70"/>
      <c r="T174" s="71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T174" s="16" t="s">
        <v>152</v>
      </c>
      <c r="AU174" s="16" t="s">
        <v>87</v>
      </c>
    </row>
    <row r="175" spans="1:65" s="13" customFormat="1" ht="11.25">
      <c r="B175" s="206"/>
      <c r="C175" s="207"/>
      <c r="D175" s="201" t="s">
        <v>154</v>
      </c>
      <c r="E175" s="208" t="s">
        <v>1</v>
      </c>
      <c r="F175" s="209" t="s">
        <v>255</v>
      </c>
      <c r="G175" s="207"/>
      <c r="H175" s="210">
        <v>30.675000000000001</v>
      </c>
      <c r="I175" s="211"/>
      <c r="J175" s="207"/>
      <c r="K175" s="207"/>
      <c r="L175" s="212"/>
      <c r="M175" s="213"/>
      <c r="N175" s="214"/>
      <c r="O175" s="214"/>
      <c r="P175" s="214"/>
      <c r="Q175" s="214"/>
      <c r="R175" s="214"/>
      <c r="S175" s="214"/>
      <c r="T175" s="215"/>
      <c r="AT175" s="216" t="s">
        <v>154</v>
      </c>
      <c r="AU175" s="216" t="s">
        <v>87</v>
      </c>
      <c r="AV175" s="13" t="s">
        <v>87</v>
      </c>
      <c r="AW175" s="13" t="s">
        <v>33</v>
      </c>
      <c r="AX175" s="13" t="s">
        <v>77</v>
      </c>
      <c r="AY175" s="216" t="s">
        <v>143</v>
      </c>
    </row>
    <row r="176" spans="1:65" s="13" customFormat="1" ht="22.5">
      <c r="B176" s="206"/>
      <c r="C176" s="207"/>
      <c r="D176" s="201" t="s">
        <v>154</v>
      </c>
      <c r="E176" s="208" t="s">
        <v>1</v>
      </c>
      <c r="F176" s="209" t="s">
        <v>256</v>
      </c>
      <c r="G176" s="207"/>
      <c r="H176" s="210">
        <v>30.309000000000001</v>
      </c>
      <c r="I176" s="211"/>
      <c r="J176" s="207"/>
      <c r="K176" s="207"/>
      <c r="L176" s="212"/>
      <c r="M176" s="213"/>
      <c r="N176" s="214"/>
      <c r="O176" s="214"/>
      <c r="P176" s="214"/>
      <c r="Q176" s="214"/>
      <c r="R176" s="214"/>
      <c r="S176" s="214"/>
      <c r="T176" s="215"/>
      <c r="AT176" s="216" t="s">
        <v>154</v>
      </c>
      <c r="AU176" s="216" t="s">
        <v>87</v>
      </c>
      <c r="AV176" s="13" t="s">
        <v>87</v>
      </c>
      <c r="AW176" s="13" t="s">
        <v>33</v>
      </c>
      <c r="AX176" s="13" t="s">
        <v>77</v>
      </c>
      <c r="AY176" s="216" t="s">
        <v>143</v>
      </c>
    </row>
    <row r="177" spans="1:65" s="14" customFormat="1" ht="11.25">
      <c r="B177" s="217"/>
      <c r="C177" s="218"/>
      <c r="D177" s="201" t="s">
        <v>154</v>
      </c>
      <c r="E177" s="219" t="s">
        <v>109</v>
      </c>
      <c r="F177" s="220" t="s">
        <v>174</v>
      </c>
      <c r="G177" s="218"/>
      <c r="H177" s="221">
        <v>60.984000000000002</v>
      </c>
      <c r="I177" s="222"/>
      <c r="J177" s="218"/>
      <c r="K177" s="218"/>
      <c r="L177" s="223"/>
      <c r="M177" s="224"/>
      <c r="N177" s="225"/>
      <c r="O177" s="225"/>
      <c r="P177" s="225"/>
      <c r="Q177" s="225"/>
      <c r="R177" s="225"/>
      <c r="S177" s="225"/>
      <c r="T177" s="226"/>
      <c r="AT177" s="227" t="s">
        <v>154</v>
      </c>
      <c r="AU177" s="227" t="s">
        <v>87</v>
      </c>
      <c r="AV177" s="14" t="s">
        <v>150</v>
      </c>
      <c r="AW177" s="14" t="s">
        <v>33</v>
      </c>
      <c r="AX177" s="14" t="s">
        <v>85</v>
      </c>
      <c r="AY177" s="227" t="s">
        <v>143</v>
      </c>
    </row>
    <row r="178" spans="1:65" s="2" customFormat="1" ht="33" customHeight="1">
      <c r="A178" s="33"/>
      <c r="B178" s="34"/>
      <c r="C178" s="187" t="s">
        <v>257</v>
      </c>
      <c r="D178" s="187" t="s">
        <v>146</v>
      </c>
      <c r="E178" s="188" t="s">
        <v>258</v>
      </c>
      <c r="F178" s="189" t="s">
        <v>259</v>
      </c>
      <c r="G178" s="190" t="s">
        <v>158</v>
      </c>
      <c r="H178" s="191">
        <v>28</v>
      </c>
      <c r="I178" s="192"/>
      <c r="J178" s="193">
        <f>ROUND(I178*H178,2)</f>
        <v>0</v>
      </c>
      <c r="K178" s="194"/>
      <c r="L178" s="38"/>
      <c r="M178" s="195" t="s">
        <v>1</v>
      </c>
      <c r="N178" s="196" t="s">
        <v>42</v>
      </c>
      <c r="O178" s="70"/>
      <c r="P178" s="197">
        <f>O178*H178</f>
        <v>0</v>
      </c>
      <c r="Q178" s="197">
        <v>0</v>
      </c>
      <c r="R178" s="197">
        <f>Q178*H178</f>
        <v>0</v>
      </c>
      <c r="S178" s="197">
        <v>0</v>
      </c>
      <c r="T178" s="198">
        <f>S178*H178</f>
        <v>0</v>
      </c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R178" s="199" t="s">
        <v>150</v>
      </c>
      <c r="AT178" s="199" t="s">
        <v>146</v>
      </c>
      <c r="AU178" s="199" t="s">
        <v>87</v>
      </c>
      <c r="AY178" s="16" t="s">
        <v>143</v>
      </c>
      <c r="BE178" s="200">
        <f>IF(N178="základní",J178,0)</f>
        <v>0</v>
      </c>
      <c r="BF178" s="200">
        <f>IF(N178="snížená",J178,0)</f>
        <v>0</v>
      </c>
      <c r="BG178" s="200">
        <f>IF(N178="zákl. přenesená",J178,0)</f>
        <v>0</v>
      </c>
      <c r="BH178" s="200">
        <f>IF(N178="sníž. přenesená",J178,0)</f>
        <v>0</v>
      </c>
      <c r="BI178" s="200">
        <f>IF(N178="nulová",J178,0)</f>
        <v>0</v>
      </c>
      <c r="BJ178" s="16" t="s">
        <v>85</v>
      </c>
      <c r="BK178" s="200">
        <f>ROUND(I178*H178,2)</f>
        <v>0</v>
      </c>
      <c r="BL178" s="16" t="s">
        <v>150</v>
      </c>
      <c r="BM178" s="199" t="s">
        <v>260</v>
      </c>
    </row>
    <row r="179" spans="1:65" s="2" customFormat="1" ht="107.25">
      <c r="A179" s="33"/>
      <c r="B179" s="34"/>
      <c r="C179" s="35"/>
      <c r="D179" s="201" t="s">
        <v>152</v>
      </c>
      <c r="E179" s="35"/>
      <c r="F179" s="202" t="s">
        <v>261</v>
      </c>
      <c r="G179" s="35"/>
      <c r="H179" s="35"/>
      <c r="I179" s="203"/>
      <c r="J179" s="35"/>
      <c r="K179" s="35"/>
      <c r="L179" s="38"/>
      <c r="M179" s="204"/>
      <c r="N179" s="205"/>
      <c r="O179" s="70"/>
      <c r="P179" s="70"/>
      <c r="Q179" s="70"/>
      <c r="R179" s="70"/>
      <c r="S179" s="70"/>
      <c r="T179" s="71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T179" s="16" t="s">
        <v>152</v>
      </c>
      <c r="AU179" s="16" t="s">
        <v>87</v>
      </c>
    </row>
    <row r="180" spans="1:65" s="13" customFormat="1" ht="11.25">
      <c r="B180" s="206"/>
      <c r="C180" s="207"/>
      <c r="D180" s="201" t="s">
        <v>154</v>
      </c>
      <c r="E180" s="208" t="s">
        <v>1</v>
      </c>
      <c r="F180" s="209" t="s">
        <v>262</v>
      </c>
      <c r="G180" s="207"/>
      <c r="H180" s="210">
        <v>22</v>
      </c>
      <c r="I180" s="211"/>
      <c r="J180" s="207"/>
      <c r="K180" s="207"/>
      <c r="L180" s="212"/>
      <c r="M180" s="213"/>
      <c r="N180" s="214"/>
      <c r="O180" s="214"/>
      <c r="P180" s="214"/>
      <c r="Q180" s="214"/>
      <c r="R180" s="214"/>
      <c r="S180" s="214"/>
      <c r="T180" s="215"/>
      <c r="AT180" s="216" t="s">
        <v>154</v>
      </c>
      <c r="AU180" s="216" t="s">
        <v>87</v>
      </c>
      <c r="AV180" s="13" t="s">
        <v>87</v>
      </c>
      <c r="AW180" s="13" t="s">
        <v>33</v>
      </c>
      <c r="AX180" s="13" t="s">
        <v>77</v>
      </c>
      <c r="AY180" s="216" t="s">
        <v>143</v>
      </c>
    </row>
    <row r="181" spans="1:65" s="13" customFormat="1" ht="11.25">
      <c r="B181" s="206"/>
      <c r="C181" s="207"/>
      <c r="D181" s="201" t="s">
        <v>154</v>
      </c>
      <c r="E181" s="208" t="s">
        <v>1</v>
      </c>
      <c r="F181" s="209" t="s">
        <v>263</v>
      </c>
      <c r="G181" s="207"/>
      <c r="H181" s="210">
        <v>6</v>
      </c>
      <c r="I181" s="211"/>
      <c r="J181" s="207"/>
      <c r="K181" s="207"/>
      <c r="L181" s="212"/>
      <c r="M181" s="213"/>
      <c r="N181" s="214"/>
      <c r="O181" s="214"/>
      <c r="P181" s="214"/>
      <c r="Q181" s="214"/>
      <c r="R181" s="214"/>
      <c r="S181" s="214"/>
      <c r="T181" s="215"/>
      <c r="AT181" s="216" t="s">
        <v>154</v>
      </c>
      <c r="AU181" s="216" t="s">
        <v>87</v>
      </c>
      <c r="AV181" s="13" t="s">
        <v>87</v>
      </c>
      <c r="AW181" s="13" t="s">
        <v>33</v>
      </c>
      <c r="AX181" s="13" t="s">
        <v>77</v>
      </c>
      <c r="AY181" s="216" t="s">
        <v>143</v>
      </c>
    </row>
    <row r="182" spans="1:65" s="14" customFormat="1" ht="11.25">
      <c r="B182" s="217"/>
      <c r="C182" s="218"/>
      <c r="D182" s="201" t="s">
        <v>154</v>
      </c>
      <c r="E182" s="219" t="s">
        <v>1</v>
      </c>
      <c r="F182" s="220" t="s">
        <v>174</v>
      </c>
      <c r="G182" s="218"/>
      <c r="H182" s="221">
        <v>28</v>
      </c>
      <c r="I182" s="222"/>
      <c r="J182" s="218"/>
      <c r="K182" s="218"/>
      <c r="L182" s="223"/>
      <c r="M182" s="224"/>
      <c r="N182" s="225"/>
      <c r="O182" s="225"/>
      <c r="P182" s="225"/>
      <c r="Q182" s="225"/>
      <c r="R182" s="225"/>
      <c r="S182" s="225"/>
      <c r="T182" s="226"/>
      <c r="AT182" s="227" t="s">
        <v>154</v>
      </c>
      <c r="AU182" s="227" t="s">
        <v>87</v>
      </c>
      <c r="AV182" s="14" t="s">
        <v>150</v>
      </c>
      <c r="AW182" s="14" t="s">
        <v>33</v>
      </c>
      <c r="AX182" s="14" t="s">
        <v>85</v>
      </c>
      <c r="AY182" s="227" t="s">
        <v>143</v>
      </c>
    </row>
    <row r="183" spans="1:65" s="2" customFormat="1" ht="21.75" customHeight="1">
      <c r="A183" s="33"/>
      <c r="B183" s="34"/>
      <c r="C183" s="187" t="s">
        <v>264</v>
      </c>
      <c r="D183" s="187" t="s">
        <v>146</v>
      </c>
      <c r="E183" s="188" t="s">
        <v>265</v>
      </c>
      <c r="F183" s="189" t="s">
        <v>266</v>
      </c>
      <c r="G183" s="190" t="s">
        <v>158</v>
      </c>
      <c r="H183" s="191">
        <v>18</v>
      </c>
      <c r="I183" s="192"/>
      <c r="J183" s="193">
        <f>ROUND(I183*H183,2)</f>
        <v>0</v>
      </c>
      <c r="K183" s="194"/>
      <c r="L183" s="38"/>
      <c r="M183" s="195" t="s">
        <v>1</v>
      </c>
      <c r="N183" s="196" t="s">
        <v>42</v>
      </c>
      <c r="O183" s="70"/>
      <c r="P183" s="197">
        <f>O183*H183</f>
        <v>0</v>
      </c>
      <c r="Q183" s="197">
        <v>0</v>
      </c>
      <c r="R183" s="197">
        <f>Q183*H183</f>
        <v>0</v>
      </c>
      <c r="S183" s="197">
        <v>0</v>
      </c>
      <c r="T183" s="198">
        <f>S183*H183</f>
        <v>0</v>
      </c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R183" s="199" t="s">
        <v>150</v>
      </c>
      <c r="AT183" s="199" t="s">
        <v>146</v>
      </c>
      <c r="AU183" s="199" t="s">
        <v>87</v>
      </c>
      <c r="AY183" s="16" t="s">
        <v>143</v>
      </c>
      <c r="BE183" s="200">
        <f>IF(N183="základní",J183,0)</f>
        <v>0</v>
      </c>
      <c r="BF183" s="200">
        <f>IF(N183="snížená",J183,0)</f>
        <v>0</v>
      </c>
      <c r="BG183" s="200">
        <f>IF(N183="zákl. přenesená",J183,0)</f>
        <v>0</v>
      </c>
      <c r="BH183" s="200">
        <f>IF(N183="sníž. přenesená",J183,0)</f>
        <v>0</v>
      </c>
      <c r="BI183" s="200">
        <f>IF(N183="nulová",J183,0)</f>
        <v>0</v>
      </c>
      <c r="BJ183" s="16" t="s">
        <v>85</v>
      </c>
      <c r="BK183" s="200">
        <f>ROUND(I183*H183,2)</f>
        <v>0</v>
      </c>
      <c r="BL183" s="16" t="s">
        <v>150</v>
      </c>
      <c r="BM183" s="199" t="s">
        <v>267</v>
      </c>
    </row>
    <row r="184" spans="1:65" s="2" customFormat="1" ht="29.25">
      <c r="A184" s="33"/>
      <c r="B184" s="34"/>
      <c r="C184" s="35"/>
      <c r="D184" s="201" t="s">
        <v>152</v>
      </c>
      <c r="E184" s="35"/>
      <c r="F184" s="202" t="s">
        <v>268</v>
      </c>
      <c r="G184" s="35"/>
      <c r="H184" s="35"/>
      <c r="I184" s="203"/>
      <c r="J184" s="35"/>
      <c r="K184" s="35"/>
      <c r="L184" s="38"/>
      <c r="M184" s="204"/>
      <c r="N184" s="205"/>
      <c r="O184" s="70"/>
      <c r="P184" s="70"/>
      <c r="Q184" s="70"/>
      <c r="R184" s="70"/>
      <c r="S184" s="70"/>
      <c r="T184" s="71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T184" s="16" t="s">
        <v>152</v>
      </c>
      <c r="AU184" s="16" t="s">
        <v>87</v>
      </c>
    </row>
    <row r="185" spans="1:65" s="13" customFormat="1" ht="11.25">
      <c r="B185" s="206"/>
      <c r="C185" s="207"/>
      <c r="D185" s="201" t="s">
        <v>154</v>
      </c>
      <c r="E185" s="208" t="s">
        <v>1</v>
      </c>
      <c r="F185" s="209" t="s">
        <v>269</v>
      </c>
      <c r="G185" s="207"/>
      <c r="H185" s="210">
        <v>18</v>
      </c>
      <c r="I185" s="211"/>
      <c r="J185" s="207"/>
      <c r="K185" s="207"/>
      <c r="L185" s="212"/>
      <c r="M185" s="213"/>
      <c r="N185" s="214"/>
      <c r="O185" s="214"/>
      <c r="P185" s="214"/>
      <c r="Q185" s="214"/>
      <c r="R185" s="214"/>
      <c r="S185" s="214"/>
      <c r="T185" s="215"/>
      <c r="AT185" s="216" t="s">
        <v>154</v>
      </c>
      <c r="AU185" s="216" t="s">
        <v>87</v>
      </c>
      <c r="AV185" s="13" t="s">
        <v>87</v>
      </c>
      <c r="AW185" s="13" t="s">
        <v>33</v>
      </c>
      <c r="AX185" s="13" t="s">
        <v>85</v>
      </c>
      <c r="AY185" s="216" t="s">
        <v>143</v>
      </c>
    </row>
    <row r="186" spans="1:65" s="2" customFormat="1" ht="21.75" customHeight="1">
      <c r="A186" s="33"/>
      <c r="B186" s="34"/>
      <c r="C186" s="187" t="s">
        <v>7</v>
      </c>
      <c r="D186" s="187" t="s">
        <v>146</v>
      </c>
      <c r="E186" s="188" t="s">
        <v>270</v>
      </c>
      <c r="F186" s="189" t="s">
        <v>271</v>
      </c>
      <c r="G186" s="190" t="s">
        <v>158</v>
      </c>
      <c r="H186" s="191">
        <v>4</v>
      </c>
      <c r="I186" s="192"/>
      <c r="J186" s="193">
        <f>ROUND(I186*H186,2)</f>
        <v>0</v>
      </c>
      <c r="K186" s="194"/>
      <c r="L186" s="38"/>
      <c r="M186" s="195" t="s">
        <v>1</v>
      </c>
      <c r="N186" s="196" t="s">
        <v>42</v>
      </c>
      <c r="O186" s="70"/>
      <c r="P186" s="197">
        <f>O186*H186</f>
        <v>0</v>
      </c>
      <c r="Q186" s="197">
        <v>0</v>
      </c>
      <c r="R186" s="197">
        <f>Q186*H186</f>
        <v>0</v>
      </c>
      <c r="S186" s="197">
        <v>0</v>
      </c>
      <c r="T186" s="198">
        <f>S186*H186</f>
        <v>0</v>
      </c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R186" s="199" t="s">
        <v>150</v>
      </c>
      <c r="AT186" s="199" t="s">
        <v>146</v>
      </c>
      <c r="AU186" s="199" t="s">
        <v>87</v>
      </c>
      <c r="AY186" s="16" t="s">
        <v>143</v>
      </c>
      <c r="BE186" s="200">
        <f>IF(N186="základní",J186,0)</f>
        <v>0</v>
      </c>
      <c r="BF186" s="200">
        <f>IF(N186="snížená",J186,0)</f>
        <v>0</v>
      </c>
      <c r="BG186" s="200">
        <f>IF(N186="zákl. přenesená",J186,0)</f>
        <v>0</v>
      </c>
      <c r="BH186" s="200">
        <f>IF(N186="sníž. přenesená",J186,0)</f>
        <v>0</v>
      </c>
      <c r="BI186" s="200">
        <f>IF(N186="nulová",J186,0)</f>
        <v>0</v>
      </c>
      <c r="BJ186" s="16" t="s">
        <v>85</v>
      </c>
      <c r="BK186" s="200">
        <f>ROUND(I186*H186,2)</f>
        <v>0</v>
      </c>
      <c r="BL186" s="16" t="s">
        <v>150</v>
      </c>
      <c r="BM186" s="199" t="s">
        <v>272</v>
      </c>
    </row>
    <row r="187" spans="1:65" s="2" customFormat="1" ht="29.25">
      <c r="A187" s="33"/>
      <c r="B187" s="34"/>
      <c r="C187" s="35"/>
      <c r="D187" s="201" t="s">
        <v>152</v>
      </c>
      <c r="E187" s="35"/>
      <c r="F187" s="202" t="s">
        <v>273</v>
      </c>
      <c r="G187" s="35"/>
      <c r="H187" s="35"/>
      <c r="I187" s="203"/>
      <c r="J187" s="35"/>
      <c r="K187" s="35"/>
      <c r="L187" s="38"/>
      <c r="M187" s="204"/>
      <c r="N187" s="205"/>
      <c r="O187" s="70"/>
      <c r="P187" s="70"/>
      <c r="Q187" s="70"/>
      <c r="R187" s="70"/>
      <c r="S187" s="70"/>
      <c r="T187" s="71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T187" s="16" t="s">
        <v>152</v>
      </c>
      <c r="AU187" s="16" t="s">
        <v>87</v>
      </c>
    </row>
    <row r="188" spans="1:65" s="13" customFormat="1" ht="11.25">
      <c r="B188" s="206"/>
      <c r="C188" s="207"/>
      <c r="D188" s="201" t="s">
        <v>154</v>
      </c>
      <c r="E188" s="208" t="s">
        <v>1</v>
      </c>
      <c r="F188" s="209" t="s">
        <v>274</v>
      </c>
      <c r="G188" s="207"/>
      <c r="H188" s="210">
        <v>4</v>
      </c>
      <c r="I188" s="211"/>
      <c r="J188" s="207"/>
      <c r="K188" s="207"/>
      <c r="L188" s="212"/>
      <c r="M188" s="213"/>
      <c r="N188" s="214"/>
      <c r="O188" s="214"/>
      <c r="P188" s="214"/>
      <c r="Q188" s="214"/>
      <c r="R188" s="214"/>
      <c r="S188" s="214"/>
      <c r="T188" s="215"/>
      <c r="AT188" s="216" t="s">
        <v>154</v>
      </c>
      <c r="AU188" s="216" t="s">
        <v>87</v>
      </c>
      <c r="AV188" s="13" t="s">
        <v>87</v>
      </c>
      <c r="AW188" s="13" t="s">
        <v>33</v>
      </c>
      <c r="AX188" s="13" t="s">
        <v>85</v>
      </c>
      <c r="AY188" s="216" t="s">
        <v>143</v>
      </c>
    </row>
    <row r="189" spans="1:65" s="2" customFormat="1" ht="21.75" customHeight="1">
      <c r="A189" s="33"/>
      <c r="B189" s="34"/>
      <c r="C189" s="187" t="s">
        <v>275</v>
      </c>
      <c r="D189" s="187" t="s">
        <v>146</v>
      </c>
      <c r="E189" s="188" t="s">
        <v>276</v>
      </c>
      <c r="F189" s="189" t="s">
        <v>277</v>
      </c>
      <c r="G189" s="190" t="s">
        <v>158</v>
      </c>
      <c r="H189" s="191">
        <v>16</v>
      </c>
      <c r="I189" s="192"/>
      <c r="J189" s="193">
        <f>ROUND(I189*H189,2)</f>
        <v>0</v>
      </c>
      <c r="K189" s="194"/>
      <c r="L189" s="38"/>
      <c r="M189" s="195" t="s">
        <v>1</v>
      </c>
      <c r="N189" s="196" t="s">
        <v>42</v>
      </c>
      <c r="O189" s="70"/>
      <c r="P189" s="197">
        <f>O189*H189</f>
        <v>0</v>
      </c>
      <c r="Q189" s="197">
        <v>0</v>
      </c>
      <c r="R189" s="197">
        <f>Q189*H189</f>
        <v>0</v>
      </c>
      <c r="S189" s="197">
        <v>0</v>
      </c>
      <c r="T189" s="198">
        <f>S189*H189</f>
        <v>0</v>
      </c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R189" s="199" t="s">
        <v>150</v>
      </c>
      <c r="AT189" s="199" t="s">
        <v>146</v>
      </c>
      <c r="AU189" s="199" t="s">
        <v>87</v>
      </c>
      <c r="AY189" s="16" t="s">
        <v>143</v>
      </c>
      <c r="BE189" s="200">
        <f>IF(N189="základní",J189,0)</f>
        <v>0</v>
      </c>
      <c r="BF189" s="200">
        <f>IF(N189="snížená",J189,0)</f>
        <v>0</v>
      </c>
      <c r="BG189" s="200">
        <f>IF(N189="zákl. přenesená",J189,0)</f>
        <v>0</v>
      </c>
      <c r="BH189" s="200">
        <f>IF(N189="sníž. přenesená",J189,0)</f>
        <v>0</v>
      </c>
      <c r="BI189" s="200">
        <f>IF(N189="nulová",J189,0)</f>
        <v>0</v>
      </c>
      <c r="BJ189" s="16" t="s">
        <v>85</v>
      </c>
      <c r="BK189" s="200">
        <f>ROUND(I189*H189,2)</f>
        <v>0</v>
      </c>
      <c r="BL189" s="16" t="s">
        <v>150</v>
      </c>
      <c r="BM189" s="199" t="s">
        <v>278</v>
      </c>
    </row>
    <row r="190" spans="1:65" s="2" customFormat="1" ht="29.25">
      <c r="A190" s="33"/>
      <c r="B190" s="34"/>
      <c r="C190" s="35"/>
      <c r="D190" s="201" t="s">
        <v>152</v>
      </c>
      <c r="E190" s="35"/>
      <c r="F190" s="202" t="s">
        <v>279</v>
      </c>
      <c r="G190" s="35"/>
      <c r="H190" s="35"/>
      <c r="I190" s="203"/>
      <c r="J190" s="35"/>
      <c r="K190" s="35"/>
      <c r="L190" s="38"/>
      <c r="M190" s="204"/>
      <c r="N190" s="205"/>
      <c r="O190" s="70"/>
      <c r="P190" s="70"/>
      <c r="Q190" s="70"/>
      <c r="R190" s="70"/>
      <c r="S190" s="70"/>
      <c r="T190" s="71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T190" s="16" t="s">
        <v>152</v>
      </c>
      <c r="AU190" s="16" t="s">
        <v>87</v>
      </c>
    </row>
    <row r="191" spans="1:65" s="13" customFormat="1" ht="11.25">
      <c r="B191" s="206"/>
      <c r="C191" s="207"/>
      <c r="D191" s="201" t="s">
        <v>154</v>
      </c>
      <c r="E191" s="208" t="s">
        <v>1</v>
      </c>
      <c r="F191" s="209" t="s">
        <v>280</v>
      </c>
      <c r="G191" s="207"/>
      <c r="H191" s="210">
        <v>16</v>
      </c>
      <c r="I191" s="211"/>
      <c r="J191" s="207"/>
      <c r="K191" s="207"/>
      <c r="L191" s="212"/>
      <c r="M191" s="213"/>
      <c r="N191" s="214"/>
      <c r="O191" s="214"/>
      <c r="P191" s="214"/>
      <c r="Q191" s="214"/>
      <c r="R191" s="214"/>
      <c r="S191" s="214"/>
      <c r="T191" s="215"/>
      <c r="AT191" s="216" t="s">
        <v>154</v>
      </c>
      <c r="AU191" s="216" t="s">
        <v>87</v>
      </c>
      <c r="AV191" s="13" t="s">
        <v>87</v>
      </c>
      <c r="AW191" s="13" t="s">
        <v>33</v>
      </c>
      <c r="AX191" s="13" t="s">
        <v>85</v>
      </c>
      <c r="AY191" s="216" t="s">
        <v>143</v>
      </c>
    </row>
    <row r="192" spans="1:65" s="2" customFormat="1" ht="21.75" customHeight="1">
      <c r="A192" s="33"/>
      <c r="B192" s="34"/>
      <c r="C192" s="187" t="s">
        <v>281</v>
      </c>
      <c r="D192" s="187" t="s">
        <v>146</v>
      </c>
      <c r="E192" s="188" t="s">
        <v>282</v>
      </c>
      <c r="F192" s="189" t="s">
        <v>283</v>
      </c>
      <c r="G192" s="190" t="s">
        <v>158</v>
      </c>
      <c r="H192" s="191">
        <v>8</v>
      </c>
      <c r="I192" s="192"/>
      <c r="J192" s="193">
        <f>ROUND(I192*H192,2)</f>
        <v>0</v>
      </c>
      <c r="K192" s="194"/>
      <c r="L192" s="38"/>
      <c r="M192" s="195" t="s">
        <v>1</v>
      </c>
      <c r="N192" s="196" t="s">
        <v>42</v>
      </c>
      <c r="O192" s="70"/>
      <c r="P192" s="197">
        <f>O192*H192</f>
        <v>0</v>
      </c>
      <c r="Q192" s="197">
        <v>0</v>
      </c>
      <c r="R192" s="197">
        <f>Q192*H192</f>
        <v>0</v>
      </c>
      <c r="S192" s="197">
        <v>0</v>
      </c>
      <c r="T192" s="198">
        <f>S192*H192</f>
        <v>0</v>
      </c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R192" s="199" t="s">
        <v>150</v>
      </c>
      <c r="AT192" s="199" t="s">
        <v>146</v>
      </c>
      <c r="AU192" s="199" t="s">
        <v>87</v>
      </c>
      <c r="AY192" s="16" t="s">
        <v>143</v>
      </c>
      <c r="BE192" s="200">
        <f>IF(N192="základní",J192,0)</f>
        <v>0</v>
      </c>
      <c r="BF192" s="200">
        <f>IF(N192="snížená",J192,0)</f>
        <v>0</v>
      </c>
      <c r="BG192" s="200">
        <f>IF(N192="zákl. přenesená",J192,0)</f>
        <v>0</v>
      </c>
      <c r="BH192" s="200">
        <f>IF(N192="sníž. přenesená",J192,0)</f>
        <v>0</v>
      </c>
      <c r="BI192" s="200">
        <f>IF(N192="nulová",J192,0)</f>
        <v>0</v>
      </c>
      <c r="BJ192" s="16" t="s">
        <v>85</v>
      </c>
      <c r="BK192" s="200">
        <f>ROUND(I192*H192,2)</f>
        <v>0</v>
      </c>
      <c r="BL192" s="16" t="s">
        <v>150</v>
      </c>
      <c r="BM192" s="199" t="s">
        <v>284</v>
      </c>
    </row>
    <row r="193" spans="1:65" s="2" customFormat="1" ht="29.25">
      <c r="A193" s="33"/>
      <c r="B193" s="34"/>
      <c r="C193" s="35"/>
      <c r="D193" s="201" t="s">
        <v>152</v>
      </c>
      <c r="E193" s="35"/>
      <c r="F193" s="202" t="s">
        <v>285</v>
      </c>
      <c r="G193" s="35"/>
      <c r="H193" s="35"/>
      <c r="I193" s="203"/>
      <c r="J193" s="35"/>
      <c r="K193" s="35"/>
      <c r="L193" s="38"/>
      <c r="M193" s="204"/>
      <c r="N193" s="205"/>
      <c r="O193" s="70"/>
      <c r="P193" s="70"/>
      <c r="Q193" s="70"/>
      <c r="R193" s="70"/>
      <c r="S193" s="70"/>
      <c r="T193" s="71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T193" s="16" t="s">
        <v>152</v>
      </c>
      <c r="AU193" s="16" t="s">
        <v>87</v>
      </c>
    </row>
    <row r="194" spans="1:65" s="13" customFormat="1" ht="11.25">
      <c r="B194" s="206"/>
      <c r="C194" s="207"/>
      <c r="D194" s="201" t="s">
        <v>154</v>
      </c>
      <c r="E194" s="208" t="s">
        <v>1</v>
      </c>
      <c r="F194" s="209" t="s">
        <v>286</v>
      </c>
      <c r="G194" s="207"/>
      <c r="H194" s="210">
        <v>8</v>
      </c>
      <c r="I194" s="211"/>
      <c r="J194" s="207"/>
      <c r="K194" s="207"/>
      <c r="L194" s="212"/>
      <c r="M194" s="213"/>
      <c r="N194" s="214"/>
      <c r="O194" s="214"/>
      <c r="P194" s="214"/>
      <c r="Q194" s="214"/>
      <c r="R194" s="214"/>
      <c r="S194" s="214"/>
      <c r="T194" s="215"/>
      <c r="AT194" s="216" t="s">
        <v>154</v>
      </c>
      <c r="AU194" s="216" t="s">
        <v>87</v>
      </c>
      <c r="AV194" s="13" t="s">
        <v>87</v>
      </c>
      <c r="AW194" s="13" t="s">
        <v>33</v>
      </c>
      <c r="AX194" s="13" t="s">
        <v>85</v>
      </c>
      <c r="AY194" s="216" t="s">
        <v>143</v>
      </c>
    </row>
    <row r="195" spans="1:65" s="2" customFormat="1" ht="21.75" customHeight="1">
      <c r="A195" s="33"/>
      <c r="B195" s="34"/>
      <c r="C195" s="187" t="s">
        <v>287</v>
      </c>
      <c r="D195" s="187" t="s">
        <v>146</v>
      </c>
      <c r="E195" s="188" t="s">
        <v>288</v>
      </c>
      <c r="F195" s="189" t="s">
        <v>289</v>
      </c>
      <c r="G195" s="190" t="s">
        <v>164</v>
      </c>
      <c r="H195" s="191">
        <v>16</v>
      </c>
      <c r="I195" s="192"/>
      <c r="J195" s="193">
        <f>ROUND(I195*H195,2)</f>
        <v>0</v>
      </c>
      <c r="K195" s="194"/>
      <c r="L195" s="38"/>
      <c r="M195" s="195" t="s">
        <v>1</v>
      </c>
      <c r="N195" s="196" t="s">
        <v>42</v>
      </c>
      <c r="O195" s="70"/>
      <c r="P195" s="197">
        <f>O195*H195</f>
        <v>0</v>
      </c>
      <c r="Q195" s="197">
        <v>0</v>
      </c>
      <c r="R195" s="197">
        <f>Q195*H195</f>
        <v>0</v>
      </c>
      <c r="S195" s="197">
        <v>0</v>
      </c>
      <c r="T195" s="198">
        <f>S195*H195</f>
        <v>0</v>
      </c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R195" s="199" t="s">
        <v>150</v>
      </c>
      <c r="AT195" s="199" t="s">
        <v>146</v>
      </c>
      <c r="AU195" s="199" t="s">
        <v>87</v>
      </c>
      <c r="AY195" s="16" t="s">
        <v>143</v>
      </c>
      <c r="BE195" s="200">
        <f>IF(N195="základní",J195,0)</f>
        <v>0</v>
      </c>
      <c r="BF195" s="200">
        <f>IF(N195="snížená",J195,0)</f>
        <v>0</v>
      </c>
      <c r="BG195" s="200">
        <f>IF(N195="zákl. přenesená",J195,0)</f>
        <v>0</v>
      </c>
      <c r="BH195" s="200">
        <f>IF(N195="sníž. přenesená",J195,0)</f>
        <v>0</v>
      </c>
      <c r="BI195" s="200">
        <f>IF(N195="nulová",J195,0)</f>
        <v>0</v>
      </c>
      <c r="BJ195" s="16" t="s">
        <v>85</v>
      </c>
      <c r="BK195" s="200">
        <f>ROUND(I195*H195,2)</f>
        <v>0</v>
      </c>
      <c r="BL195" s="16" t="s">
        <v>150</v>
      </c>
      <c r="BM195" s="199" t="s">
        <v>290</v>
      </c>
    </row>
    <row r="196" spans="1:65" s="2" customFormat="1" ht="29.25">
      <c r="A196" s="33"/>
      <c r="B196" s="34"/>
      <c r="C196" s="35"/>
      <c r="D196" s="201" t="s">
        <v>152</v>
      </c>
      <c r="E196" s="35"/>
      <c r="F196" s="202" t="s">
        <v>291</v>
      </c>
      <c r="G196" s="35"/>
      <c r="H196" s="35"/>
      <c r="I196" s="203"/>
      <c r="J196" s="35"/>
      <c r="K196" s="35"/>
      <c r="L196" s="38"/>
      <c r="M196" s="204"/>
      <c r="N196" s="205"/>
      <c r="O196" s="70"/>
      <c r="P196" s="70"/>
      <c r="Q196" s="70"/>
      <c r="R196" s="70"/>
      <c r="S196" s="70"/>
      <c r="T196" s="71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T196" s="16" t="s">
        <v>152</v>
      </c>
      <c r="AU196" s="16" t="s">
        <v>87</v>
      </c>
    </row>
    <row r="197" spans="1:65" s="13" customFormat="1" ht="11.25">
      <c r="B197" s="206"/>
      <c r="C197" s="207"/>
      <c r="D197" s="201" t="s">
        <v>154</v>
      </c>
      <c r="E197" s="208" t="s">
        <v>1</v>
      </c>
      <c r="F197" s="209" t="s">
        <v>292</v>
      </c>
      <c r="G197" s="207"/>
      <c r="H197" s="210">
        <v>16</v>
      </c>
      <c r="I197" s="211"/>
      <c r="J197" s="207"/>
      <c r="K197" s="207"/>
      <c r="L197" s="212"/>
      <c r="M197" s="213"/>
      <c r="N197" s="214"/>
      <c r="O197" s="214"/>
      <c r="P197" s="214"/>
      <c r="Q197" s="214"/>
      <c r="R197" s="214"/>
      <c r="S197" s="214"/>
      <c r="T197" s="215"/>
      <c r="AT197" s="216" t="s">
        <v>154</v>
      </c>
      <c r="AU197" s="216" t="s">
        <v>87</v>
      </c>
      <c r="AV197" s="13" t="s">
        <v>87</v>
      </c>
      <c r="AW197" s="13" t="s">
        <v>33</v>
      </c>
      <c r="AX197" s="13" t="s">
        <v>85</v>
      </c>
      <c r="AY197" s="216" t="s">
        <v>143</v>
      </c>
    </row>
    <row r="198" spans="1:65" s="2" customFormat="1" ht="21.75" customHeight="1">
      <c r="A198" s="33"/>
      <c r="B198" s="34"/>
      <c r="C198" s="187" t="s">
        <v>293</v>
      </c>
      <c r="D198" s="187" t="s">
        <v>146</v>
      </c>
      <c r="E198" s="188" t="s">
        <v>294</v>
      </c>
      <c r="F198" s="189" t="s">
        <v>295</v>
      </c>
      <c r="G198" s="190" t="s">
        <v>164</v>
      </c>
      <c r="H198" s="191">
        <v>16</v>
      </c>
      <c r="I198" s="192"/>
      <c r="J198" s="193">
        <f>ROUND(I198*H198,2)</f>
        <v>0</v>
      </c>
      <c r="K198" s="194"/>
      <c r="L198" s="38"/>
      <c r="M198" s="195" t="s">
        <v>1</v>
      </c>
      <c r="N198" s="196" t="s">
        <v>42</v>
      </c>
      <c r="O198" s="70"/>
      <c r="P198" s="197">
        <f>O198*H198</f>
        <v>0</v>
      </c>
      <c r="Q198" s="197">
        <v>0</v>
      </c>
      <c r="R198" s="197">
        <f>Q198*H198</f>
        <v>0</v>
      </c>
      <c r="S198" s="197">
        <v>0</v>
      </c>
      <c r="T198" s="198">
        <f>S198*H198</f>
        <v>0</v>
      </c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R198" s="199" t="s">
        <v>150</v>
      </c>
      <c r="AT198" s="199" t="s">
        <v>146</v>
      </c>
      <c r="AU198" s="199" t="s">
        <v>87</v>
      </c>
      <c r="AY198" s="16" t="s">
        <v>143</v>
      </c>
      <c r="BE198" s="200">
        <f>IF(N198="základní",J198,0)</f>
        <v>0</v>
      </c>
      <c r="BF198" s="200">
        <f>IF(N198="snížená",J198,0)</f>
        <v>0</v>
      </c>
      <c r="BG198" s="200">
        <f>IF(N198="zákl. přenesená",J198,0)</f>
        <v>0</v>
      </c>
      <c r="BH198" s="200">
        <f>IF(N198="sníž. přenesená",J198,0)</f>
        <v>0</v>
      </c>
      <c r="BI198" s="200">
        <f>IF(N198="nulová",J198,0)</f>
        <v>0</v>
      </c>
      <c r="BJ198" s="16" t="s">
        <v>85</v>
      </c>
      <c r="BK198" s="200">
        <f>ROUND(I198*H198,2)</f>
        <v>0</v>
      </c>
      <c r="BL198" s="16" t="s">
        <v>150</v>
      </c>
      <c r="BM198" s="199" t="s">
        <v>296</v>
      </c>
    </row>
    <row r="199" spans="1:65" s="2" customFormat="1" ht="29.25">
      <c r="A199" s="33"/>
      <c r="B199" s="34"/>
      <c r="C199" s="35"/>
      <c r="D199" s="201" t="s">
        <v>152</v>
      </c>
      <c r="E199" s="35"/>
      <c r="F199" s="202" t="s">
        <v>297</v>
      </c>
      <c r="G199" s="35"/>
      <c r="H199" s="35"/>
      <c r="I199" s="203"/>
      <c r="J199" s="35"/>
      <c r="K199" s="35"/>
      <c r="L199" s="38"/>
      <c r="M199" s="204"/>
      <c r="N199" s="205"/>
      <c r="O199" s="70"/>
      <c r="P199" s="70"/>
      <c r="Q199" s="70"/>
      <c r="R199" s="70"/>
      <c r="S199" s="70"/>
      <c r="T199" s="71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T199" s="16" t="s">
        <v>152</v>
      </c>
      <c r="AU199" s="16" t="s">
        <v>87</v>
      </c>
    </row>
    <row r="200" spans="1:65" s="13" customFormat="1" ht="11.25">
      <c r="B200" s="206"/>
      <c r="C200" s="207"/>
      <c r="D200" s="201" t="s">
        <v>154</v>
      </c>
      <c r="E200" s="208" t="s">
        <v>1</v>
      </c>
      <c r="F200" s="209" t="s">
        <v>298</v>
      </c>
      <c r="G200" s="207"/>
      <c r="H200" s="210">
        <v>16</v>
      </c>
      <c r="I200" s="211"/>
      <c r="J200" s="207"/>
      <c r="K200" s="207"/>
      <c r="L200" s="212"/>
      <c r="M200" s="213"/>
      <c r="N200" s="214"/>
      <c r="O200" s="214"/>
      <c r="P200" s="214"/>
      <c r="Q200" s="214"/>
      <c r="R200" s="214"/>
      <c r="S200" s="214"/>
      <c r="T200" s="215"/>
      <c r="AT200" s="216" t="s">
        <v>154</v>
      </c>
      <c r="AU200" s="216" t="s">
        <v>87</v>
      </c>
      <c r="AV200" s="13" t="s">
        <v>87</v>
      </c>
      <c r="AW200" s="13" t="s">
        <v>33</v>
      </c>
      <c r="AX200" s="13" t="s">
        <v>85</v>
      </c>
      <c r="AY200" s="216" t="s">
        <v>143</v>
      </c>
    </row>
    <row r="201" spans="1:65" s="2" customFormat="1" ht="21.75" customHeight="1">
      <c r="A201" s="33"/>
      <c r="B201" s="34"/>
      <c r="C201" s="187" t="s">
        <v>299</v>
      </c>
      <c r="D201" s="187" t="s">
        <v>146</v>
      </c>
      <c r="E201" s="188" t="s">
        <v>300</v>
      </c>
      <c r="F201" s="189" t="s">
        <v>301</v>
      </c>
      <c r="G201" s="190" t="s">
        <v>164</v>
      </c>
      <c r="H201" s="191">
        <v>12</v>
      </c>
      <c r="I201" s="192"/>
      <c r="J201" s="193">
        <f>ROUND(I201*H201,2)</f>
        <v>0</v>
      </c>
      <c r="K201" s="194"/>
      <c r="L201" s="38"/>
      <c r="M201" s="195" t="s">
        <v>1</v>
      </c>
      <c r="N201" s="196" t="s">
        <v>42</v>
      </c>
      <c r="O201" s="70"/>
      <c r="P201" s="197">
        <f>O201*H201</f>
        <v>0</v>
      </c>
      <c r="Q201" s="197">
        <v>0</v>
      </c>
      <c r="R201" s="197">
        <f>Q201*H201</f>
        <v>0</v>
      </c>
      <c r="S201" s="197">
        <v>0</v>
      </c>
      <c r="T201" s="198">
        <f>S201*H201</f>
        <v>0</v>
      </c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R201" s="199" t="s">
        <v>150</v>
      </c>
      <c r="AT201" s="199" t="s">
        <v>146</v>
      </c>
      <c r="AU201" s="199" t="s">
        <v>87</v>
      </c>
      <c r="AY201" s="16" t="s">
        <v>143</v>
      </c>
      <c r="BE201" s="200">
        <f>IF(N201="základní",J201,0)</f>
        <v>0</v>
      </c>
      <c r="BF201" s="200">
        <f>IF(N201="snížená",J201,0)</f>
        <v>0</v>
      </c>
      <c r="BG201" s="200">
        <f>IF(N201="zákl. přenesená",J201,0)</f>
        <v>0</v>
      </c>
      <c r="BH201" s="200">
        <f>IF(N201="sníž. přenesená",J201,0)</f>
        <v>0</v>
      </c>
      <c r="BI201" s="200">
        <f>IF(N201="nulová",J201,0)</f>
        <v>0</v>
      </c>
      <c r="BJ201" s="16" t="s">
        <v>85</v>
      </c>
      <c r="BK201" s="200">
        <f>ROUND(I201*H201,2)</f>
        <v>0</v>
      </c>
      <c r="BL201" s="16" t="s">
        <v>150</v>
      </c>
      <c r="BM201" s="199" t="s">
        <v>302</v>
      </c>
    </row>
    <row r="202" spans="1:65" s="2" customFormat="1" ht="19.5">
      <c r="A202" s="33"/>
      <c r="B202" s="34"/>
      <c r="C202" s="35"/>
      <c r="D202" s="201" t="s">
        <v>152</v>
      </c>
      <c r="E202" s="35"/>
      <c r="F202" s="202" t="s">
        <v>303</v>
      </c>
      <c r="G202" s="35"/>
      <c r="H202" s="35"/>
      <c r="I202" s="203"/>
      <c r="J202" s="35"/>
      <c r="K202" s="35"/>
      <c r="L202" s="38"/>
      <c r="M202" s="204"/>
      <c r="N202" s="205"/>
      <c r="O202" s="70"/>
      <c r="P202" s="70"/>
      <c r="Q202" s="70"/>
      <c r="R202" s="70"/>
      <c r="S202" s="70"/>
      <c r="T202" s="71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T202" s="16" t="s">
        <v>152</v>
      </c>
      <c r="AU202" s="16" t="s">
        <v>87</v>
      </c>
    </row>
    <row r="203" spans="1:65" s="13" customFormat="1" ht="11.25">
      <c r="B203" s="206"/>
      <c r="C203" s="207"/>
      <c r="D203" s="201" t="s">
        <v>154</v>
      </c>
      <c r="E203" s="208" t="s">
        <v>94</v>
      </c>
      <c r="F203" s="209" t="s">
        <v>304</v>
      </c>
      <c r="G203" s="207"/>
      <c r="H203" s="210">
        <v>12</v>
      </c>
      <c r="I203" s="211"/>
      <c r="J203" s="207"/>
      <c r="K203" s="207"/>
      <c r="L203" s="212"/>
      <c r="M203" s="213"/>
      <c r="N203" s="214"/>
      <c r="O203" s="214"/>
      <c r="P203" s="214"/>
      <c r="Q203" s="214"/>
      <c r="R203" s="214"/>
      <c r="S203" s="214"/>
      <c r="T203" s="215"/>
      <c r="AT203" s="216" t="s">
        <v>154</v>
      </c>
      <c r="AU203" s="216" t="s">
        <v>87</v>
      </c>
      <c r="AV203" s="13" t="s">
        <v>87</v>
      </c>
      <c r="AW203" s="13" t="s">
        <v>33</v>
      </c>
      <c r="AX203" s="13" t="s">
        <v>85</v>
      </c>
      <c r="AY203" s="216" t="s">
        <v>143</v>
      </c>
    </row>
    <row r="204" spans="1:65" s="2" customFormat="1" ht="21.75" customHeight="1">
      <c r="A204" s="33"/>
      <c r="B204" s="34"/>
      <c r="C204" s="187" t="s">
        <v>305</v>
      </c>
      <c r="D204" s="187" t="s">
        <v>146</v>
      </c>
      <c r="E204" s="188" t="s">
        <v>306</v>
      </c>
      <c r="F204" s="189" t="s">
        <v>307</v>
      </c>
      <c r="G204" s="190" t="s">
        <v>308</v>
      </c>
      <c r="H204" s="191">
        <v>12</v>
      </c>
      <c r="I204" s="192"/>
      <c r="J204" s="193">
        <f>ROUND(I204*H204,2)</f>
        <v>0</v>
      </c>
      <c r="K204" s="194"/>
      <c r="L204" s="38"/>
      <c r="M204" s="195" t="s">
        <v>1</v>
      </c>
      <c r="N204" s="196" t="s">
        <v>42</v>
      </c>
      <c r="O204" s="70"/>
      <c r="P204" s="197">
        <f>O204*H204</f>
        <v>0</v>
      </c>
      <c r="Q204" s="197">
        <v>0</v>
      </c>
      <c r="R204" s="197">
        <f>Q204*H204</f>
        <v>0</v>
      </c>
      <c r="S204" s="197">
        <v>0</v>
      </c>
      <c r="T204" s="198">
        <f>S204*H204</f>
        <v>0</v>
      </c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33"/>
      <c r="AR204" s="199" t="s">
        <v>150</v>
      </c>
      <c r="AT204" s="199" t="s">
        <v>146</v>
      </c>
      <c r="AU204" s="199" t="s">
        <v>87</v>
      </c>
      <c r="AY204" s="16" t="s">
        <v>143</v>
      </c>
      <c r="BE204" s="200">
        <f>IF(N204="základní",J204,0)</f>
        <v>0</v>
      </c>
      <c r="BF204" s="200">
        <f>IF(N204="snížená",J204,0)</f>
        <v>0</v>
      </c>
      <c r="BG204" s="200">
        <f>IF(N204="zákl. přenesená",J204,0)</f>
        <v>0</v>
      </c>
      <c r="BH204" s="200">
        <f>IF(N204="sníž. přenesená",J204,0)</f>
        <v>0</v>
      </c>
      <c r="BI204" s="200">
        <f>IF(N204="nulová",J204,0)</f>
        <v>0</v>
      </c>
      <c r="BJ204" s="16" t="s">
        <v>85</v>
      </c>
      <c r="BK204" s="200">
        <f>ROUND(I204*H204,2)</f>
        <v>0</v>
      </c>
      <c r="BL204" s="16" t="s">
        <v>150</v>
      </c>
      <c r="BM204" s="199" t="s">
        <v>309</v>
      </c>
    </row>
    <row r="205" spans="1:65" s="2" customFormat="1" ht="29.25">
      <c r="A205" s="33"/>
      <c r="B205" s="34"/>
      <c r="C205" s="35"/>
      <c r="D205" s="201" t="s">
        <v>152</v>
      </c>
      <c r="E205" s="35"/>
      <c r="F205" s="202" t="s">
        <v>310</v>
      </c>
      <c r="G205" s="35"/>
      <c r="H205" s="35"/>
      <c r="I205" s="203"/>
      <c r="J205" s="35"/>
      <c r="K205" s="35"/>
      <c r="L205" s="38"/>
      <c r="M205" s="204"/>
      <c r="N205" s="205"/>
      <c r="O205" s="70"/>
      <c r="P205" s="70"/>
      <c r="Q205" s="70"/>
      <c r="R205" s="70"/>
      <c r="S205" s="70"/>
      <c r="T205" s="71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T205" s="16" t="s">
        <v>152</v>
      </c>
      <c r="AU205" s="16" t="s">
        <v>87</v>
      </c>
    </row>
    <row r="206" spans="1:65" s="13" customFormat="1" ht="11.25">
      <c r="B206" s="206"/>
      <c r="C206" s="207"/>
      <c r="D206" s="201" t="s">
        <v>154</v>
      </c>
      <c r="E206" s="208" t="s">
        <v>104</v>
      </c>
      <c r="F206" s="209" t="s">
        <v>311</v>
      </c>
      <c r="G206" s="207"/>
      <c r="H206" s="210">
        <v>12</v>
      </c>
      <c r="I206" s="211"/>
      <c r="J206" s="207"/>
      <c r="K206" s="207"/>
      <c r="L206" s="212"/>
      <c r="M206" s="213"/>
      <c r="N206" s="214"/>
      <c r="O206" s="214"/>
      <c r="P206" s="214"/>
      <c r="Q206" s="214"/>
      <c r="R206" s="214"/>
      <c r="S206" s="214"/>
      <c r="T206" s="215"/>
      <c r="AT206" s="216" t="s">
        <v>154</v>
      </c>
      <c r="AU206" s="216" t="s">
        <v>87</v>
      </c>
      <c r="AV206" s="13" t="s">
        <v>87</v>
      </c>
      <c r="AW206" s="13" t="s">
        <v>33</v>
      </c>
      <c r="AX206" s="13" t="s">
        <v>85</v>
      </c>
      <c r="AY206" s="216" t="s">
        <v>143</v>
      </c>
    </row>
    <row r="207" spans="1:65" s="2" customFormat="1" ht="21.75" customHeight="1">
      <c r="A207" s="33"/>
      <c r="B207" s="34"/>
      <c r="C207" s="187" t="s">
        <v>312</v>
      </c>
      <c r="D207" s="187" t="s">
        <v>146</v>
      </c>
      <c r="E207" s="188" t="s">
        <v>313</v>
      </c>
      <c r="F207" s="189" t="s">
        <v>314</v>
      </c>
      <c r="G207" s="190" t="s">
        <v>164</v>
      </c>
      <c r="H207" s="191">
        <v>12</v>
      </c>
      <c r="I207" s="192"/>
      <c r="J207" s="193">
        <f>ROUND(I207*H207,2)</f>
        <v>0</v>
      </c>
      <c r="K207" s="194"/>
      <c r="L207" s="38"/>
      <c r="M207" s="195" t="s">
        <v>1</v>
      </c>
      <c r="N207" s="196" t="s">
        <v>42</v>
      </c>
      <c r="O207" s="70"/>
      <c r="P207" s="197">
        <f>O207*H207</f>
        <v>0</v>
      </c>
      <c r="Q207" s="197">
        <v>0</v>
      </c>
      <c r="R207" s="197">
        <f>Q207*H207</f>
        <v>0</v>
      </c>
      <c r="S207" s="197">
        <v>0</v>
      </c>
      <c r="T207" s="198">
        <f>S207*H207</f>
        <v>0</v>
      </c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33"/>
      <c r="AR207" s="199" t="s">
        <v>150</v>
      </c>
      <c r="AT207" s="199" t="s">
        <v>146</v>
      </c>
      <c r="AU207" s="199" t="s">
        <v>87</v>
      </c>
      <c r="AY207" s="16" t="s">
        <v>143</v>
      </c>
      <c r="BE207" s="200">
        <f>IF(N207="základní",J207,0)</f>
        <v>0</v>
      </c>
      <c r="BF207" s="200">
        <f>IF(N207="snížená",J207,0)</f>
        <v>0</v>
      </c>
      <c r="BG207" s="200">
        <f>IF(N207="zákl. přenesená",J207,0)</f>
        <v>0</v>
      </c>
      <c r="BH207" s="200">
        <f>IF(N207="sníž. přenesená",J207,0)</f>
        <v>0</v>
      </c>
      <c r="BI207" s="200">
        <f>IF(N207="nulová",J207,0)</f>
        <v>0</v>
      </c>
      <c r="BJ207" s="16" t="s">
        <v>85</v>
      </c>
      <c r="BK207" s="200">
        <f>ROUND(I207*H207,2)</f>
        <v>0</v>
      </c>
      <c r="BL207" s="16" t="s">
        <v>150</v>
      </c>
      <c r="BM207" s="199" t="s">
        <v>315</v>
      </c>
    </row>
    <row r="208" spans="1:65" s="2" customFormat="1" ht="48.75">
      <c r="A208" s="33"/>
      <c r="B208" s="34"/>
      <c r="C208" s="35"/>
      <c r="D208" s="201" t="s">
        <v>152</v>
      </c>
      <c r="E208" s="35"/>
      <c r="F208" s="202" t="s">
        <v>316</v>
      </c>
      <c r="G208" s="35"/>
      <c r="H208" s="35"/>
      <c r="I208" s="203"/>
      <c r="J208" s="35"/>
      <c r="K208" s="35"/>
      <c r="L208" s="38"/>
      <c r="M208" s="204"/>
      <c r="N208" s="205"/>
      <c r="O208" s="70"/>
      <c r="P208" s="70"/>
      <c r="Q208" s="70"/>
      <c r="R208" s="70"/>
      <c r="S208" s="70"/>
      <c r="T208" s="71"/>
      <c r="U208" s="33"/>
      <c r="V208" s="33"/>
      <c r="W208" s="33"/>
      <c r="X208" s="33"/>
      <c r="Y208" s="33"/>
      <c r="Z208" s="33"/>
      <c r="AA208" s="33"/>
      <c r="AB208" s="33"/>
      <c r="AC208" s="33"/>
      <c r="AD208" s="33"/>
      <c r="AE208" s="33"/>
      <c r="AT208" s="16" t="s">
        <v>152</v>
      </c>
      <c r="AU208" s="16" t="s">
        <v>87</v>
      </c>
    </row>
    <row r="209" spans="1:65" s="13" customFormat="1" ht="11.25">
      <c r="B209" s="206"/>
      <c r="C209" s="207"/>
      <c r="D209" s="201" t="s">
        <v>154</v>
      </c>
      <c r="E209" s="208" t="s">
        <v>1</v>
      </c>
      <c r="F209" s="209" t="s">
        <v>317</v>
      </c>
      <c r="G209" s="207"/>
      <c r="H209" s="210">
        <v>12</v>
      </c>
      <c r="I209" s="211"/>
      <c r="J209" s="207"/>
      <c r="K209" s="207"/>
      <c r="L209" s="212"/>
      <c r="M209" s="213"/>
      <c r="N209" s="214"/>
      <c r="O209" s="214"/>
      <c r="P209" s="214"/>
      <c r="Q209" s="214"/>
      <c r="R209" s="214"/>
      <c r="S209" s="214"/>
      <c r="T209" s="215"/>
      <c r="AT209" s="216" t="s">
        <v>154</v>
      </c>
      <c r="AU209" s="216" t="s">
        <v>87</v>
      </c>
      <c r="AV209" s="13" t="s">
        <v>87</v>
      </c>
      <c r="AW209" s="13" t="s">
        <v>33</v>
      </c>
      <c r="AX209" s="13" t="s">
        <v>85</v>
      </c>
      <c r="AY209" s="216" t="s">
        <v>143</v>
      </c>
    </row>
    <row r="210" spans="1:65" s="2" customFormat="1" ht="21.75" customHeight="1">
      <c r="A210" s="33"/>
      <c r="B210" s="34"/>
      <c r="C210" s="187" t="s">
        <v>318</v>
      </c>
      <c r="D210" s="187" t="s">
        <v>146</v>
      </c>
      <c r="E210" s="188" t="s">
        <v>319</v>
      </c>
      <c r="F210" s="189" t="s">
        <v>320</v>
      </c>
      <c r="G210" s="190" t="s">
        <v>308</v>
      </c>
      <c r="H210" s="191">
        <v>24</v>
      </c>
      <c r="I210" s="192"/>
      <c r="J210" s="193">
        <f>ROUND(I210*H210,2)</f>
        <v>0</v>
      </c>
      <c r="K210" s="194"/>
      <c r="L210" s="38"/>
      <c r="M210" s="195" t="s">
        <v>1</v>
      </c>
      <c r="N210" s="196" t="s">
        <v>42</v>
      </c>
      <c r="O210" s="70"/>
      <c r="P210" s="197">
        <f>O210*H210</f>
        <v>0</v>
      </c>
      <c r="Q210" s="197">
        <v>0</v>
      </c>
      <c r="R210" s="197">
        <f>Q210*H210</f>
        <v>0</v>
      </c>
      <c r="S210" s="197">
        <v>0</v>
      </c>
      <c r="T210" s="198">
        <f>S210*H210</f>
        <v>0</v>
      </c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R210" s="199" t="s">
        <v>150</v>
      </c>
      <c r="AT210" s="199" t="s">
        <v>146</v>
      </c>
      <c r="AU210" s="199" t="s">
        <v>87</v>
      </c>
      <c r="AY210" s="16" t="s">
        <v>143</v>
      </c>
      <c r="BE210" s="200">
        <f>IF(N210="základní",J210,0)</f>
        <v>0</v>
      </c>
      <c r="BF210" s="200">
        <f>IF(N210="snížená",J210,0)</f>
        <v>0</v>
      </c>
      <c r="BG210" s="200">
        <f>IF(N210="zákl. přenesená",J210,0)</f>
        <v>0</v>
      </c>
      <c r="BH210" s="200">
        <f>IF(N210="sníž. přenesená",J210,0)</f>
        <v>0</v>
      </c>
      <c r="BI210" s="200">
        <f>IF(N210="nulová",J210,0)</f>
        <v>0</v>
      </c>
      <c r="BJ210" s="16" t="s">
        <v>85</v>
      </c>
      <c r="BK210" s="200">
        <f>ROUND(I210*H210,2)</f>
        <v>0</v>
      </c>
      <c r="BL210" s="16" t="s">
        <v>150</v>
      </c>
      <c r="BM210" s="199" t="s">
        <v>321</v>
      </c>
    </row>
    <row r="211" spans="1:65" s="2" customFormat="1" ht="48.75">
      <c r="A211" s="33"/>
      <c r="B211" s="34"/>
      <c r="C211" s="35"/>
      <c r="D211" s="201" t="s">
        <v>152</v>
      </c>
      <c r="E211" s="35"/>
      <c r="F211" s="202" t="s">
        <v>322</v>
      </c>
      <c r="G211" s="35"/>
      <c r="H211" s="35"/>
      <c r="I211" s="203"/>
      <c r="J211" s="35"/>
      <c r="K211" s="35"/>
      <c r="L211" s="38"/>
      <c r="M211" s="204"/>
      <c r="N211" s="205"/>
      <c r="O211" s="70"/>
      <c r="P211" s="70"/>
      <c r="Q211" s="70"/>
      <c r="R211" s="70"/>
      <c r="S211" s="70"/>
      <c r="T211" s="71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  <c r="AT211" s="16" t="s">
        <v>152</v>
      </c>
      <c r="AU211" s="16" t="s">
        <v>87</v>
      </c>
    </row>
    <row r="212" spans="1:65" s="13" customFormat="1" ht="11.25">
      <c r="B212" s="206"/>
      <c r="C212" s="207"/>
      <c r="D212" s="201" t="s">
        <v>154</v>
      </c>
      <c r="E212" s="208" t="s">
        <v>1</v>
      </c>
      <c r="F212" s="209" t="s">
        <v>323</v>
      </c>
      <c r="G212" s="207"/>
      <c r="H212" s="210">
        <v>24</v>
      </c>
      <c r="I212" s="211"/>
      <c r="J212" s="207"/>
      <c r="K212" s="207"/>
      <c r="L212" s="212"/>
      <c r="M212" s="213"/>
      <c r="N212" s="214"/>
      <c r="O212" s="214"/>
      <c r="P212" s="214"/>
      <c r="Q212" s="214"/>
      <c r="R212" s="214"/>
      <c r="S212" s="214"/>
      <c r="T212" s="215"/>
      <c r="AT212" s="216" t="s">
        <v>154</v>
      </c>
      <c r="AU212" s="216" t="s">
        <v>87</v>
      </c>
      <c r="AV212" s="13" t="s">
        <v>87</v>
      </c>
      <c r="AW212" s="13" t="s">
        <v>33</v>
      </c>
      <c r="AX212" s="13" t="s">
        <v>85</v>
      </c>
      <c r="AY212" s="216" t="s">
        <v>143</v>
      </c>
    </row>
    <row r="213" spans="1:65" s="2" customFormat="1" ht="21.75" customHeight="1">
      <c r="A213" s="33"/>
      <c r="B213" s="34"/>
      <c r="C213" s="187" t="s">
        <v>324</v>
      </c>
      <c r="D213" s="187" t="s">
        <v>146</v>
      </c>
      <c r="E213" s="188" t="s">
        <v>325</v>
      </c>
      <c r="F213" s="189" t="s">
        <v>326</v>
      </c>
      <c r="G213" s="190" t="s">
        <v>158</v>
      </c>
      <c r="H213" s="191">
        <v>4</v>
      </c>
      <c r="I213" s="192"/>
      <c r="J213" s="193">
        <f>ROUND(I213*H213,2)</f>
        <v>0</v>
      </c>
      <c r="K213" s="194"/>
      <c r="L213" s="38"/>
      <c r="M213" s="195" t="s">
        <v>1</v>
      </c>
      <c r="N213" s="196" t="s">
        <v>42</v>
      </c>
      <c r="O213" s="70"/>
      <c r="P213" s="197">
        <f>O213*H213</f>
        <v>0</v>
      </c>
      <c r="Q213" s="197">
        <v>0</v>
      </c>
      <c r="R213" s="197">
        <f>Q213*H213</f>
        <v>0</v>
      </c>
      <c r="S213" s="197">
        <v>0</v>
      </c>
      <c r="T213" s="198">
        <f>S213*H213</f>
        <v>0</v>
      </c>
      <c r="U213" s="33"/>
      <c r="V213" s="33"/>
      <c r="W213" s="33"/>
      <c r="X213" s="33"/>
      <c r="Y213" s="33"/>
      <c r="Z213" s="33"/>
      <c r="AA213" s="33"/>
      <c r="AB213" s="33"/>
      <c r="AC213" s="33"/>
      <c r="AD213" s="33"/>
      <c r="AE213" s="33"/>
      <c r="AR213" s="199" t="s">
        <v>150</v>
      </c>
      <c r="AT213" s="199" t="s">
        <v>146</v>
      </c>
      <c r="AU213" s="199" t="s">
        <v>87</v>
      </c>
      <c r="AY213" s="16" t="s">
        <v>143</v>
      </c>
      <c r="BE213" s="200">
        <f>IF(N213="základní",J213,0)</f>
        <v>0</v>
      </c>
      <c r="BF213" s="200">
        <f>IF(N213="snížená",J213,0)</f>
        <v>0</v>
      </c>
      <c r="BG213" s="200">
        <f>IF(N213="zákl. přenesená",J213,0)</f>
        <v>0</v>
      </c>
      <c r="BH213" s="200">
        <f>IF(N213="sníž. přenesená",J213,0)</f>
        <v>0</v>
      </c>
      <c r="BI213" s="200">
        <f>IF(N213="nulová",J213,0)</f>
        <v>0</v>
      </c>
      <c r="BJ213" s="16" t="s">
        <v>85</v>
      </c>
      <c r="BK213" s="200">
        <f>ROUND(I213*H213,2)</f>
        <v>0</v>
      </c>
      <c r="BL213" s="16" t="s">
        <v>150</v>
      </c>
      <c r="BM213" s="199" t="s">
        <v>327</v>
      </c>
    </row>
    <row r="214" spans="1:65" s="2" customFormat="1" ht="39">
      <c r="A214" s="33"/>
      <c r="B214" s="34"/>
      <c r="C214" s="35"/>
      <c r="D214" s="201" t="s">
        <v>152</v>
      </c>
      <c r="E214" s="35"/>
      <c r="F214" s="202" t="s">
        <v>328</v>
      </c>
      <c r="G214" s="35"/>
      <c r="H214" s="35"/>
      <c r="I214" s="203"/>
      <c r="J214" s="35"/>
      <c r="K214" s="35"/>
      <c r="L214" s="38"/>
      <c r="M214" s="204"/>
      <c r="N214" s="205"/>
      <c r="O214" s="70"/>
      <c r="P214" s="70"/>
      <c r="Q214" s="70"/>
      <c r="R214" s="70"/>
      <c r="S214" s="70"/>
      <c r="T214" s="71"/>
      <c r="U214" s="33"/>
      <c r="V214" s="33"/>
      <c r="W214" s="33"/>
      <c r="X214" s="33"/>
      <c r="Y214" s="33"/>
      <c r="Z214" s="33"/>
      <c r="AA214" s="33"/>
      <c r="AB214" s="33"/>
      <c r="AC214" s="33"/>
      <c r="AD214" s="33"/>
      <c r="AE214" s="33"/>
      <c r="AT214" s="16" t="s">
        <v>152</v>
      </c>
      <c r="AU214" s="16" t="s">
        <v>87</v>
      </c>
    </row>
    <row r="215" spans="1:65" s="13" customFormat="1" ht="11.25">
      <c r="B215" s="206"/>
      <c r="C215" s="207"/>
      <c r="D215" s="201" t="s">
        <v>154</v>
      </c>
      <c r="E215" s="208" t="s">
        <v>1</v>
      </c>
      <c r="F215" s="209" t="s">
        <v>329</v>
      </c>
      <c r="G215" s="207"/>
      <c r="H215" s="210">
        <v>4</v>
      </c>
      <c r="I215" s="211"/>
      <c r="J215" s="207"/>
      <c r="K215" s="207"/>
      <c r="L215" s="212"/>
      <c r="M215" s="213"/>
      <c r="N215" s="214"/>
      <c r="O215" s="214"/>
      <c r="P215" s="214"/>
      <c r="Q215" s="214"/>
      <c r="R215" s="214"/>
      <c r="S215" s="214"/>
      <c r="T215" s="215"/>
      <c r="AT215" s="216" t="s">
        <v>154</v>
      </c>
      <c r="AU215" s="216" t="s">
        <v>87</v>
      </c>
      <c r="AV215" s="13" t="s">
        <v>87</v>
      </c>
      <c r="AW215" s="13" t="s">
        <v>33</v>
      </c>
      <c r="AX215" s="13" t="s">
        <v>85</v>
      </c>
      <c r="AY215" s="216" t="s">
        <v>143</v>
      </c>
    </row>
    <row r="216" spans="1:65" s="12" customFormat="1" ht="25.9" customHeight="1">
      <c r="B216" s="171"/>
      <c r="C216" s="172"/>
      <c r="D216" s="173" t="s">
        <v>76</v>
      </c>
      <c r="E216" s="174" t="s">
        <v>330</v>
      </c>
      <c r="F216" s="174" t="s">
        <v>331</v>
      </c>
      <c r="G216" s="172"/>
      <c r="H216" s="172"/>
      <c r="I216" s="175"/>
      <c r="J216" s="176">
        <f>BK216</f>
        <v>3275288</v>
      </c>
      <c r="K216" s="172"/>
      <c r="L216" s="177"/>
      <c r="M216" s="178"/>
      <c r="N216" s="179"/>
      <c r="O216" s="179"/>
      <c r="P216" s="180">
        <f>SUM(P217:P232)</f>
        <v>0</v>
      </c>
      <c r="Q216" s="179"/>
      <c r="R216" s="180">
        <f>SUM(R217:R232)</f>
        <v>732.65600000000006</v>
      </c>
      <c r="S216" s="179"/>
      <c r="T216" s="181">
        <f>SUM(T217:T232)</f>
        <v>0</v>
      </c>
      <c r="AR216" s="182" t="s">
        <v>161</v>
      </c>
      <c r="AT216" s="183" t="s">
        <v>76</v>
      </c>
      <c r="AU216" s="183" t="s">
        <v>77</v>
      </c>
      <c r="AY216" s="182" t="s">
        <v>143</v>
      </c>
      <c r="BK216" s="184">
        <f>SUM(BK217:BK232)</f>
        <v>3275288</v>
      </c>
    </row>
    <row r="217" spans="1:65" s="2" customFormat="1" ht="21.75" customHeight="1">
      <c r="A217" s="33"/>
      <c r="B217" s="34"/>
      <c r="C217" s="228" t="s">
        <v>332</v>
      </c>
      <c r="D217" s="228" t="s">
        <v>330</v>
      </c>
      <c r="E217" s="229" t="s">
        <v>333</v>
      </c>
      <c r="F217" s="230" t="s">
        <v>334</v>
      </c>
      <c r="G217" s="231" t="s">
        <v>335</v>
      </c>
      <c r="H217" s="232">
        <v>564.077</v>
      </c>
      <c r="I217" s="233"/>
      <c r="J217" s="234">
        <f>ROUND(I217*H217,2)</f>
        <v>0</v>
      </c>
      <c r="K217" s="235"/>
      <c r="L217" s="236"/>
      <c r="M217" s="237" t="s">
        <v>1</v>
      </c>
      <c r="N217" s="238" t="s">
        <v>42</v>
      </c>
      <c r="O217" s="70"/>
      <c r="P217" s="197">
        <f>O217*H217</f>
        <v>0</v>
      </c>
      <c r="Q217" s="197">
        <v>1</v>
      </c>
      <c r="R217" s="197">
        <f>Q217*H217</f>
        <v>564.077</v>
      </c>
      <c r="S217" s="197">
        <v>0</v>
      </c>
      <c r="T217" s="198">
        <f>S217*H217</f>
        <v>0</v>
      </c>
      <c r="U217" s="33"/>
      <c r="V217" s="33"/>
      <c r="W217" s="33"/>
      <c r="X217" s="33"/>
      <c r="Y217" s="33"/>
      <c r="Z217" s="33"/>
      <c r="AA217" s="33"/>
      <c r="AB217" s="33"/>
      <c r="AC217" s="33"/>
      <c r="AD217" s="33"/>
      <c r="AE217" s="33"/>
      <c r="AR217" s="199" t="s">
        <v>336</v>
      </c>
      <c r="AT217" s="199" t="s">
        <v>330</v>
      </c>
      <c r="AU217" s="199" t="s">
        <v>85</v>
      </c>
      <c r="AY217" s="16" t="s">
        <v>143</v>
      </c>
      <c r="BE217" s="200">
        <f>IF(N217="základní",J217,0)</f>
        <v>0</v>
      </c>
      <c r="BF217" s="200">
        <f>IF(N217="snížená",J217,0)</f>
        <v>0</v>
      </c>
      <c r="BG217" s="200">
        <f>IF(N217="zákl. přenesená",J217,0)</f>
        <v>0</v>
      </c>
      <c r="BH217" s="200">
        <f>IF(N217="sníž. přenesená",J217,0)</f>
        <v>0</v>
      </c>
      <c r="BI217" s="200">
        <f>IF(N217="nulová",J217,0)</f>
        <v>0</v>
      </c>
      <c r="BJ217" s="16" t="s">
        <v>85</v>
      </c>
      <c r="BK217" s="200">
        <f>ROUND(I217*H217,2)</f>
        <v>0</v>
      </c>
      <c r="BL217" s="16" t="s">
        <v>337</v>
      </c>
      <c r="BM217" s="199" t="s">
        <v>338</v>
      </c>
    </row>
    <row r="218" spans="1:65" s="2" customFormat="1" ht="11.25">
      <c r="A218" s="33"/>
      <c r="B218" s="34"/>
      <c r="C218" s="35"/>
      <c r="D218" s="201" t="s">
        <v>152</v>
      </c>
      <c r="E218" s="35"/>
      <c r="F218" s="202" t="s">
        <v>334</v>
      </c>
      <c r="G218" s="35"/>
      <c r="H218" s="35"/>
      <c r="I218" s="203"/>
      <c r="J218" s="35"/>
      <c r="K218" s="35"/>
      <c r="L218" s="38"/>
      <c r="M218" s="204"/>
      <c r="N218" s="205"/>
      <c r="O218" s="70"/>
      <c r="P218" s="70"/>
      <c r="Q218" s="70"/>
      <c r="R218" s="70"/>
      <c r="S218" s="70"/>
      <c r="T218" s="71"/>
      <c r="U218" s="33"/>
      <c r="V218" s="33"/>
      <c r="W218" s="33"/>
      <c r="X218" s="33"/>
      <c r="Y218" s="33"/>
      <c r="Z218" s="33"/>
      <c r="AA218" s="33"/>
      <c r="AB218" s="33"/>
      <c r="AC218" s="33"/>
      <c r="AD218" s="33"/>
      <c r="AE218" s="33"/>
      <c r="AT218" s="16" t="s">
        <v>152</v>
      </c>
      <c r="AU218" s="16" t="s">
        <v>85</v>
      </c>
    </row>
    <row r="219" spans="1:65" s="13" customFormat="1" ht="11.25">
      <c r="B219" s="206"/>
      <c r="C219" s="207"/>
      <c r="D219" s="201" t="s">
        <v>154</v>
      </c>
      <c r="E219" s="208" t="s">
        <v>113</v>
      </c>
      <c r="F219" s="209" t="s">
        <v>339</v>
      </c>
      <c r="G219" s="207"/>
      <c r="H219" s="210">
        <v>564.077</v>
      </c>
      <c r="I219" s="211"/>
      <c r="J219" s="207"/>
      <c r="K219" s="207"/>
      <c r="L219" s="212"/>
      <c r="M219" s="213"/>
      <c r="N219" s="214"/>
      <c r="O219" s="214"/>
      <c r="P219" s="214"/>
      <c r="Q219" s="214"/>
      <c r="R219" s="214"/>
      <c r="S219" s="214"/>
      <c r="T219" s="215"/>
      <c r="AT219" s="216" t="s">
        <v>154</v>
      </c>
      <c r="AU219" s="216" t="s">
        <v>85</v>
      </c>
      <c r="AV219" s="13" t="s">
        <v>87</v>
      </c>
      <c r="AW219" s="13" t="s">
        <v>33</v>
      </c>
      <c r="AX219" s="13" t="s">
        <v>85</v>
      </c>
      <c r="AY219" s="216" t="s">
        <v>143</v>
      </c>
    </row>
    <row r="220" spans="1:65" s="2" customFormat="1" ht="21.75" customHeight="1">
      <c r="A220" s="33"/>
      <c r="B220" s="34"/>
      <c r="C220" s="228" t="s">
        <v>340</v>
      </c>
      <c r="D220" s="228" t="s">
        <v>330</v>
      </c>
      <c r="E220" s="229" t="s">
        <v>341</v>
      </c>
      <c r="F220" s="230" t="s">
        <v>342</v>
      </c>
      <c r="G220" s="231" t="s">
        <v>158</v>
      </c>
      <c r="H220" s="232">
        <v>34</v>
      </c>
      <c r="I220" s="233">
        <v>96332</v>
      </c>
      <c r="J220" s="234">
        <f>ROUND(I220*H220,2)</f>
        <v>3275288</v>
      </c>
      <c r="K220" s="235"/>
      <c r="L220" s="236"/>
      <c r="M220" s="237" t="s">
        <v>1</v>
      </c>
      <c r="N220" s="238" t="s">
        <v>42</v>
      </c>
      <c r="O220" s="70"/>
      <c r="P220" s="197">
        <f>O220*H220</f>
        <v>0</v>
      </c>
      <c r="Q220" s="197">
        <v>4.8734999999999999</v>
      </c>
      <c r="R220" s="197">
        <f>Q220*H220</f>
        <v>165.69900000000001</v>
      </c>
      <c r="S220" s="197">
        <v>0</v>
      </c>
      <c r="T220" s="198">
        <f>S220*H220</f>
        <v>0</v>
      </c>
      <c r="U220" s="33"/>
      <c r="V220" s="33"/>
      <c r="W220" s="33"/>
      <c r="X220" s="33"/>
      <c r="Y220" s="33"/>
      <c r="Z220" s="33"/>
      <c r="AA220" s="33"/>
      <c r="AB220" s="33"/>
      <c r="AC220" s="33"/>
      <c r="AD220" s="33"/>
      <c r="AE220" s="33"/>
      <c r="AR220" s="199" t="s">
        <v>336</v>
      </c>
      <c r="AT220" s="199" t="s">
        <v>330</v>
      </c>
      <c r="AU220" s="199" t="s">
        <v>85</v>
      </c>
      <c r="AY220" s="16" t="s">
        <v>143</v>
      </c>
      <c r="BE220" s="200">
        <f>IF(N220="základní",J220,0)</f>
        <v>3275288</v>
      </c>
      <c r="BF220" s="200">
        <f>IF(N220="snížená",J220,0)</f>
        <v>0</v>
      </c>
      <c r="BG220" s="200">
        <f>IF(N220="zákl. přenesená",J220,0)</f>
        <v>0</v>
      </c>
      <c r="BH220" s="200">
        <f>IF(N220="sníž. přenesená",J220,0)</f>
        <v>0</v>
      </c>
      <c r="BI220" s="200">
        <f>IF(N220="nulová",J220,0)</f>
        <v>0</v>
      </c>
      <c r="BJ220" s="16" t="s">
        <v>85</v>
      </c>
      <c r="BK220" s="200">
        <f>ROUND(I220*H220,2)</f>
        <v>3275288</v>
      </c>
      <c r="BL220" s="16" t="s">
        <v>337</v>
      </c>
      <c r="BM220" s="199" t="s">
        <v>343</v>
      </c>
    </row>
    <row r="221" spans="1:65" s="2" customFormat="1" ht="11.25">
      <c r="A221" s="33"/>
      <c r="B221" s="34"/>
      <c r="C221" s="35"/>
      <c r="D221" s="201" t="s">
        <v>152</v>
      </c>
      <c r="E221" s="35"/>
      <c r="F221" s="202" t="s">
        <v>344</v>
      </c>
      <c r="G221" s="35"/>
      <c r="H221" s="35"/>
      <c r="I221" s="203"/>
      <c r="J221" s="35"/>
      <c r="K221" s="35"/>
      <c r="L221" s="38"/>
      <c r="M221" s="204"/>
      <c r="N221" s="205"/>
      <c r="O221" s="70"/>
      <c r="P221" s="70"/>
      <c r="Q221" s="70"/>
      <c r="R221" s="70"/>
      <c r="S221" s="70"/>
      <c r="T221" s="71"/>
      <c r="U221" s="33"/>
      <c r="V221" s="33"/>
      <c r="W221" s="33"/>
      <c r="X221" s="33"/>
      <c r="Y221" s="33"/>
      <c r="Z221" s="33"/>
      <c r="AA221" s="33"/>
      <c r="AB221" s="33"/>
      <c r="AC221" s="33"/>
      <c r="AD221" s="33"/>
      <c r="AE221" s="33"/>
      <c r="AT221" s="16" t="s">
        <v>152</v>
      </c>
      <c r="AU221" s="16" t="s">
        <v>85</v>
      </c>
    </row>
    <row r="222" spans="1:65" s="13" customFormat="1" ht="11.25">
      <c r="B222" s="206"/>
      <c r="C222" s="207"/>
      <c r="D222" s="201" t="s">
        <v>154</v>
      </c>
      <c r="E222" s="208" t="s">
        <v>106</v>
      </c>
      <c r="F222" s="209" t="s">
        <v>107</v>
      </c>
      <c r="G222" s="207"/>
      <c r="H222" s="210">
        <v>34</v>
      </c>
      <c r="I222" s="211"/>
      <c r="J222" s="207"/>
      <c r="K222" s="207"/>
      <c r="L222" s="212"/>
      <c r="M222" s="213"/>
      <c r="N222" s="214"/>
      <c r="O222" s="214"/>
      <c r="P222" s="214"/>
      <c r="Q222" s="214"/>
      <c r="R222" s="214"/>
      <c r="S222" s="214"/>
      <c r="T222" s="215"/>
      <c r="AT222" s="216" t="s">
        <v>154</v>
      </c>
      <c r="AU222" s="216" t="s">
        <v>85</v>
      </c>
      <c r="AV222" s="13" t="s">
        <v>87</v>
      </c>
      <c r="AW222" s="13" t="s">
        <v>33</v>
      </c>
      <c r="AX222" s="13" t="s">
        <v>85</v>
      </c>
      <c r="AY222" s="216" t="s">
        <v>143</v>
      </c>
    </row>
    <row r="223" spans="1:65" s="2" customFormat="1" ht="16.5" customHeight="1">
      <c r="A223" s="33"/>
      <c r="B223" s="34"/>
      <c r="C223" s="228" t="s">
        <v>345</v>
      </c>
      <c r="D223" s="228" t="s">
        <v>330</v>
      </c>
      <c r="E223" s="229" t="s">
        <v>346</v>
      </c>
      <c r="F223" s="230" t="s">
        <v>347</v>
      </c>
      <c r="G223" s="231" t="s">
        <v>158</v>
      </c>
      <c r="H223" s="232">
        <v>2</v>
      </c>
      <c r="I223" s="233"/>
      <c r="J223" s="234">
        <f>ROUND(I223*H223,2)</f>
        <v>0</v>
      </c>
      <c r="K223" s="235"/>
      <c r="L223" s="236"/>
      <c r="M223" s="237" t="s">
        <v>1</v>
      </c>
      <c r="N223" s="238" t="s">
        <v>42</v>
      </c>
      <c r="O223" s="70"/>
      <c r="P223" s="197">
        <f>O223*H223</f>
        <v>0</v>
      </c>
      <c r="Q223" s="197">
        <v>0</v>
      </c>
      <c r="R223" s="197">
        <f>Q223*H223</f>
        <v>0</v>
      </c>
      <c r="S223" s="197">
        <v>0</v>
      </c>
      <c r="T223" s="198">
        <f>S223*H223</f>
        <v>0</v>
      </c>
      <c r="U223" s="33"/>
      <c r="V223" s="33"/>
      <c r="W223" s="33"/>
      <c r="X223" s="33"/>
      <c r="Y223" s="33"/>
      <c r="Z223" s="33"/>
      <c r="AA223" s="33"/>
      <c r="AB223" s="33"/>
      <c r="AC223" s="33"/>
      <c r="AD223" s="33"/>
      <c r="AE223" s="33"/>
      <c r="AR223" s="199" t="s">
        <v>348</v>
      </c>
      <c r="AT223" s="199" t="s">
        <v>330</v>
      </c>
      <c r="AU223" s="199" t="s">
        <v>85</v>
      </c>
      <c r="AY223" s="16" t="s">
        <v>143</v>
      </c>
      <c r="BE223" s="200">
        <f>IF(N223="základní",J223,0)</f>
        <v>0</v>
      </c>
      <c r="BF223" s="200">
        <f>IF(N223="snížená",J223,0)</f>
        <v>0</v>
      </c>
      <c r="BG223" s="200">
        <f>IF(N223="zákl. přenesená",J223,0)</f>
        <v>0</v>
      </c>
      <c r="BH223" s="200">
        <f>IF(N223="sníž. přenesená",J223,0)</f>
        <v>0</v>
      </c>
      <c r="BI223" s="200">
        <f>IF(N223="nulová",J223,0)</f>
        <v>0</v>
      </c>
      <c r="BJ223" s="16" t="s">
        <v>85</v>
      </c>
      <c r="BK223" s="200">
        <f>ROUND(I223*H223,2)</f>
        <v>0</v>
      </c>
      <c r="BL223" s="16" t="s">
        <v>348</v>
      </c>
      <c r="BM223" s="199" t="s">
        <v>349</v>
      </c>
    </row>
    <row r="224" spans="1:65" s="2" customFormat="1" ht="11.25">
      <c r="A224" s="33"/>
      <c r="B224" s="34"/>
      <c r="C224" s="35"/>
      <c r="D224" s="201" t="s">
        <v>152</v>
      </c>
      <c r="E224" s="35"/>
      <c r="F224" s="202" t="s">
        <v>347</v>
      </c>
      <c r="G224" s="35"/>
      <c r="H224" s="35"/>
      <c r="I224" s="203"/>
      <c r="J224" s="35"/>
      <c r="K224" s="35"/>
      <c r="L224" s="38"/>
      <c r="M224" s="204"/>
      <c r="N224" s="205"/>
      <c r="O224" s="70"/>
      <c r="P224" s="70"/>
      <c r="Q224" s="70"/>
      <c r="R224" s="70"/>
      <c r="S224" s="70"/>
      <c r="T224" s="71"/>
      <c r="U224" s="33"/>
      <c r="V224" s="33"/>
      <c r="W224" s="33"/>
      <c r="X224" s="33"/>
      <c r="Y224" s="33"/>
      <c r="Z224" s="33"/>
      <c r="AA224" s="33"/>
      <c r="AB224" s="33"/>
      <c r="AC224" s="33"/>
      <c r="AD224" s="33"/>
      <c r="AE224" s="33"/>
      <c r="AT224" s="16" t="s">
        <v>152</v>
      </c>
      <c r="AU224" s="16" t="s">
        <v>85</v>
      </c>
    </row>
    <row r="225" spans="1:65" s="2" customFormat="1" ht="16.5" customHeight="1">
      <c r="A225" s="33"/>
      <c r="B225" s="34"/>
      <c r="C225" s="228" t="s">
        <v>107</v>
      </c>
      <c r="D225" s="228" t="s">
        <v>330</v>
      </c>
      <c r="E225" s="229" t="s">
        <v>350</v>
      </c>
      <c r="F225" s="230" t="s">
        <v>351</v>
      </c>
      <c r="G225" s="231" t="s">
        <v>158</v>
      </c>
      <c r="H225" s="232">
        <v>2</v>
      </c>
      <c r="I225" s="233"/>
      <c r="J225" s="234">
        <f>ROUND(I225*H225,2)</f>
        <v>0</v>
      </c>
      <c r="K225" s="235"/>
      <c r="L225" s="236"/>
      <c r="M225" s="237" t="s">
        <v>1</v>
      </c>
      <c r="N225" s="238" t="s">
        <v>42</v>
      </c>
      <c r="O225" s="70"/>
      <c r="P225" s="197">
        <f>O225*H225</f>
        <v>0</v>
      </c>
      <c r="Q225" s="197">
        <v>0</v>
      </c>
      <c r="R225" s="197">
        <f>Q225*H225</f>
        <v>0</v>
      </c>
      <c r="S225" s="197">
        <v>0</v>
      </c>
      <c r="T225" s="198">
        <f>S225*H225</f>
        <v>0</v>
      </c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  <c r="AR225" s="199" t="s">
        <v>348</v>
      </c>
      <c r="AT225" s="199" t="s">
        <v>330</v>
      </c>
      <c r="AU225" s="199" t="s">
        <v>85</v>
      </c>
      <c r="AY225" s="16" t="s">
        <v>143</v>
      </c>
      <c r="BE225" s="200">
        <f>IF(N225="základní",J225,0)</f>
        <v>0</v>
      </c>
      <c r="BF225" s="200">
        <f>IF(N225="snížená",J225,0)</f>
        <v>0</v>
      </c>
      <c r="BG225" s="200">
        <f>IF(N225="zákl. přenesená",J225,0)</f>
        <v>0</v>
      </c>
      <c r="BH225" s="200">
        <f>IF(N225="sníž. přenesená",J225,0)</f>
        <v>0</v>
      </c>
      <c r="BI225" s="200">
        <f>IF(N225="nulová",J225,0)</f>
        <v>0</v>
      </c>
      <c r="BJ225" s="16" t="s">
        <v>85</v>
      </c>
      <c r="BK225" s="200">
        <f>ROUND(I225*H225,2)</f>
        <v>0</v>
      </c>
      <c r="BL225" s="16" t="s">
        <v>348</v>
      </c>
      <c r="BM225" s="199" t="s">
        <v>352</v>
      </c>
    </row>
    <row r="226" spans="1:65" s="2" customFormat="1" ht="11.25">
      <c r="A226" s="33"/>
      <c r="B226" s="34"/>
      <c r="C226" s="35"/>
      <c r="D226" s="201" t="s">
        <v>152</v>
      </c>
      <c r="E226" s="35"/>
      <c r="F226" s="202" t="s">
        <v>351</v>
      </c>
      <c r="G226" s="35"/>
      <c r="H226" s="35"/>
      <c r="I226" s="203"/>
      <c r="J226" s="35"/>
      <c r="K226" s="35"/>
      <c r="L226" s="38"/>
      <c r="M226" s="204"/>
      <c r="N226" s="205"/>
      <c r="O226" s="70"/>
      <c r="P226" s="70"/>
      <c r="Q226" s="70"/>
      <c r="R226" s="70"/>
      <c r="S226" s="70"/>
      <c r="T226" s="71"/>
      <c r="U226" s="33"/>
      <c r="V226" s="33"/>
      <c r="W226" s="33"/>
      <c r="X226" s="33"/>
      <c r="Y226" s="33"/>
      <c r="Z226" s="33"/>
      <c r="AA226" s="33"/>
      <c r="AB226" s="33"/>
      <c r="AC226" s="33"/>
      <c r="AD226" s="33"/>
      <c r="AE226" s="33"/>
      <c r="AT226" s="16" t="s">
        <v>152</v>
      </c>
      <c r="AU226" s="16" t="s">
        <v>85</v>
      </c>
    </row>
    <row r="227" spans="1:65" s="2" customFormat="1" ht="21.75" customHeight="1">
      <c r="A227" s="33"/>
      <c r="B227" s="34"/>
      <c r="C227" s="228" t="s">
        <v>353</v>
      </c>
      <c r="D227" s="228" t="s">
        <v>330</v>
      </c>
      <c r="E227" s="229" t="s">
        <v>354</v>
      </c>
      <c r="F227" s="230" t="s">
        <v>355</v>
      </c>
      <c r="G227" s="231" t="s">
        <v>335</v>
      </c>
      <c r="H227" s="232">
        <v>2.88</v>
      </c>
      <c r="I227" s="233"/>
      <c r="J227" s="234">
        <f>ROUND(I227*H227,2)</f>
        <v>0</v>
      </c>
      <c r="K227" s="235"/>
      <c r="L227" s="236"/>
      <c r="M227" s="237" t="s">
        <v>1</v>
      </c>
      <c r="N227" s="238" t="s">
        <v>42</v>
      </c>
      <c r="O227" s="70"/>
      <c r="P227" s="197">
        <f>O227*H227</f>
        <v>0</v>
      </c>
      <c r="Q227" s="197">
        <v>1</v>
      </c>
      <c r="R227" s="197">
        <f>Q227*H227</f>
        <v>2.88</v>
      </c>
      <c r="S227" s="197">
        <v>0</v>
      </c>
      <c r="T227" s="198">
        <f>S227*H227</f>
        <v>0</v>
      </c>
      <c r="U227" s="33"/>
      <c r="V227" s="33"/>
      <c r="W227" s="33"/>
      <c r="X227" s="33"/>
      <c r="Y227" s="33"/>
      <c r="Z227" s="33"/>
      <c r="AA227" s="33"/>
      <c r="AB227" s="33"/>
      <c r="AC227" s="33"/>
      <c r="AD227" s="33"/>
      <c r="AE227" s="33"/>
      <c r="AR227" s="199" t="s">
        <v>348</v>
      </c>
      <c r="AT227" s="199" t="s">
        <v>330</v>
      </c>
      <c r="AU227" s="199" t="s">
        <v>85</v>
      </c>
      <c r="AY227" s="16" t="s">
        <v>143</v>
      </c>
      <c r="BE227" s="200">
        <f>IF(N227="základní",J227,0)</f>
        <v>0</v>
      </c>
      <c r="BF227" s="200">
        <f>IF(N227="snížená",J227,0)</f>
        <v>0</v>
      </c>
      <c r="BG227" s="200">
        <f>IF(N227="zákl. přenesená",J227,0)</f>
        <v>0</v>
      </c>
      <c r="BH227" s="200">
        <f>IF(N227="sníž. přenesená",J227,0)</f>
        <v>0</v>
      </c>
      <c r="BI227" s="200">
        <f>IF(N227="nulová",J227,0)</f>
        <v>0</v>
      </c>
      <c r="BJ227" s="16" t="s">
        <v>85</v>
      </c>
      <c r="BK227" s="200">
        <f>ROUND(I227*H227,2)</f>
        <v>0</v>
      </c>
      <c r="BL227" s="16" t="s">
        <v>348</v>
      </c>
      <c r="BM227" s="199" t="s">
        <v>356</v>
      </c>
    </row>
    <row r="228" spans="1:65" s="2" customFormat="1" ht="11.25">
      <c r="A228" s="33"/>
      <c r="B228" s="34"/>
      <c r="C228" s="35"/>
      <c r="D228" s="201" t="s">
        <v>152</v>
      </c>
      <c r="E228" s="35"/>
      <c r="F228" s="202" t="s">
        <v>355</v>
      </c>
      <c r="G228" s="35"/>
      <c r="H228" s="35"/>
      <c r="I228" s="203"/>
      <c r="J228" s="35"/>
      <c r="K228" s="35"/>
      <c r="L228" s="38"/>
      <c r="M228" s="204"/>
      <c r="N228" s="205"/>
      <c r="O228" s="70"/>
      <c r="P228" s="70"/>
      <c r="Q228" s="70"/>
      <c r="R228" s="70"/>
      <c r="S228" s="70"/>
      <c r="T228" s="71"/>
      <c r="U228" s="33"/>
      <c r="V228" s="33"/>
      <c r="W228" s="33"/>
      <c r="X228" s="33"/>
      <c r="Y228" s="33"/>
      <c r="Z228" s="33"/>
      <c r="AA228" s="33"/>
      <c r="AB228" s="33"/>
      <c r="AC228" s="33"/>
      <c r="AD228" s="33"/>
      <c r="AE228" s="33"/>
      <c r="AT228" s="16" t="s">
        <v>152</v>
      </c>
      <c r="AU228" s="16" t="s">
        <v>85</v>
      </c>
    </row>
    <row r="229" spans="1:65" s="13" customFormat="1" ht="11.25">
      <c r="B229" s="206"/>
      <c r="C229" s="207"/>
      <c r="D229" s="201" t="s">
        <v>154</v>
      </c>
      <c r="E229" s="208" t="s">
        <v>99</v>
      </c>
      <c r="F229" s="209" t="s">
        <v>357</v>
      </c>
      <c r="G229" s="207"/>
      <c r="H229" s="210">
        <v>2.88</v>
      </c>
      <c r="I229" s="211"/>
      <c r="J229" s="207"/>
      <c r="K229" s="207"/>
      <c r="L229" s="212"/>
      <c r="M229" s="213"/>
      <c r="N229" s="214"/>
      <c r="O229" s="214"/>
      <c r="P229" s="214"/>
      <c r="Q229" s="214"/>
      <c r="R229" s="214"/>
      <c r="S229" s="214"/>
      <c r="T229" s="215"/>
      <c r="AT229" s="216" t="s">
        <v>154</v>
      </c>
      <c r="AU229" s="216" t="s">
        <v>85</v>
      </c>
      <c r="AV229" s="13" t="s">
        <v>87</v>
      </c>
      <c r="AW229" s="13" t="s">
        <v>33</v>
      </c>
      <c r="AX229" s="13" t="s">
        <v>85</v>
      </c>
      <c r="AY229" s="216" t="s">
        <v>143</v>
      </c>
    </row>
    <row r="230" spans="1:65" s="2" customFormat="1" ht="16.5" customHeight="1">
      <c r="A230" s="33"/>
      <c r="B230" s="34"/>
      <c r="C230" s="228" t="s">
        <v>358</v>
      </c>
      <c r="D230" s="228" t="s">
        <v>330</v>
      </c>
      <c r="E230" s="229" t="s">
        <v>359</v>
      </c>
      <c r="F230" s="230" t="s">
        <v>360</v>
      </c>
      <c r="G230" s="231" t="s">
        <v>164</v>
      </c>
      <c r="H230" s="232">
        <v>12</v>
      </c>
      <c r="I230" s="233"/>
      <c r="J230" s="234">
        <f>ROUND(I230*H230,2)</f>
        <v>0</v>
      </c>
      <c r="K230" s="235"/>
      <c r="L230" s="236"/>
      <c r="M230" s="237" t="s">
        <v>1</v>
      </c>
      <c r="N230" s="238" t="s">
        <v>42</v>
      </c>
      <c r="O230" s="70"/>
      <c r="P230" s="197">
        <f>O230*H230</f>
        <v>0</v>
      </c>
      <c r="Q230" s="197">
        <v>0</v>
      </c>
      <c r="R230" s="197">
        <f>Q230*H230</f>
        <v>0</v>
      </c>
      <c r="S230" s="197">
        <v>0</v>
      </c>
      <c r="T230" s="198">
        <f>S230*H230</f>
        <v>0</v>
      </c>
      <c r="U230" s="33"/>
      <c r="V230" s="33"/>
      <c r="W230" s="33"/>
      <c r="X230" s="33"/>
      <c r="Y230" s="33"/>
      <c r="Z230" s="33"/>
      <c r="AA230" s="33"/>
      <c r="AB230" s="33"/>
      <c r="AC230" s="33"/>
      <c r="AD230" s="33"/>
      <c r="AE230" s="33"/>
      <c r="AR230" s="199" t="s">
        <v>348</v>
      </c>
      <c r="AT230" s="199" t="s">
        <v>330</v>
      </c>
      <c r="AU230" s="199" t="s">
        <v>85</v>
      </c>
      <c r="AY230" s="16" t="s">
        <v>143</v>
      </c>
      <c r="BE230" s="200">
        <f>IF(N230="základní",J230,0)</f>
        <v>0</v>
      </c>
      <c r="BF230" s="200">
        <f>IF(N230="snížená",J230,0)</f>
        <v>0</v>
      </c>
      <c r="BG230" s="200">
        <f>IF(N230="zákl. přenesená",J230,0)</f>
        <v>0</v>
      </c>
      <c r="BH230" s="200">
        <f>IF(N230="sníž. přenesená",J230,0)</f>
        <v>0</v>
      </c>
      <c r="BI230" s="200">
        <f>IF(N230="nulová",J230,0)</f>
        <v>0</v>
      </c>
      <c r="BJ230" s="16" t="s">
        <v>85</v>
      </c>
      <c r="BK230" s="200">
        <f>ROUND(I230*H230,2)</f>
        <v>0</v>
      </c>
      <c r="BL230" s="16" t="s">
        <v>348</v>
      </c>
      <c r="BM230" s="199" t="s">
        <v>361</v>
      </c>
    </row>
    <row r="231" spans="1:65" s="2" customFormat="1" ht="11.25">
      <c r="A231" s="33"/>
      <c r="B231" s="34"/>
      <c r="C231" s="35"/>
      <c r="D231" s="201" t="s">
        <v>152</v>
      </c>
      <c r="E231" s="35"/>
      <c r="F231" s="202" t="s">
        <v>360</v>
      </c>
      <c r="G231" s="35"/>
      <c r="H231" s="35"/>
      <c r="I231" s="203"/>
      <c r="J231" s="35"/>
      <c r="K231" s="35"/>
      <c r="L231" s="38"/>
      <c r="M231" s="204"/>
      <c r="N231" s="205"/>
      <c r="O231" s="70"/>
      <c r="P231" s="70"/>
      <c r="Q231" s="70"/>
      <c r="R231" s="70"/>
      <c r="S231" s="70"/>
      <c r="T231" s="71"/>
      <c r="U231" s="33"/>
      <c r="V231" s="33"/>
      <c r="W231" s="33"/>
      <c r="X231" s="33"/>
      <c r="Y231" s="33"/>
      <c r="Z231" s="33"/>
      <c r="AA231" s="33"/>
      <c r="AB231" s="33"/>
      <c r="AC231" s="33"/>
      <c r="AD231" s="33"/>
      <c r="AE231" s="33"/>
      <c r="AT231" s="16" t="s">
        <v>152</v>
      </c>
      <c r="AU231" s="16" t="s">
        <v>85</v>
      </c>
    </row>
    <row r="232" spans="1:65" s="13" customFormat="1" ht="11.25">
      <c r="B232" s="206"/>
      <c r="C232" s="207"/>
      <c r="D232" s="201" t="s">
        <v>154</v>
      </c>
      <c r="E232" s="208" t="s">
        <v>1</v>
      </c>
      <c r="F232" s="209" t="s">
        <v>94</v>
      </c>
      <c r="G232" s="207"/>
      <c r="H232" s="210">
        <v>12</v>
      </c>
      <c r="I232" s="211"/>
      <c r="J232" s="207"/>
      <c r="K232" s="207"/>
      <c r="L232" s="212"/>
      <c r="M232" s="213"/>
      <c r="N232" s="214"/>
      <c r="O232" s="214"/>
      <c r="P232" s="214"/>
      <c r="Q232" s="214"/>
      <c r="R232" s="214"/>
      <c r="S232" s="214"/>
      <c r="T232" s="215"/>
      <c r="AT232" s="216" t="s">
        <v>154</v>
      </c>
      <c r="AU232" s="216" t="s">
        <v>85</v>
      </c>
      <c r="AV232" s="13" t="s">
        <v>87</v>
      </c>
      <c r="AW232" s="13" t="s">
        <v>33</v>
      </c>
      <c r="AX232" s="13" t="s">
        <v>85</v>
      </c>
      <c r="AY232" s="216" t="s">
        <v>143</v>
      </c>
    </row>
    <row r="233" spans="1:65" s="12" customFormat="1" ht="25.9" customHeight="1">
      <c r="B233" s="171"/>
      <c r="C233" s="172"/>
      <c r="D233" s="173" t="s">
        <v>76</v>
      </c>
      <c r="E233" s="174" t="s">
        <v>362</v>
      </c>
      <c r="F233" s="174" t="s">
        <v>363</v>
      </c>
      <c r="G233" s="172"/>
      <c r="H233" s="172"/>
      <c r="I233" s="175"/>
      <c r="J233" s="176">
        <f>BK233</f>
        <v>0</v>
      </c>
      <c r="K233" s="172"/>
      <c r="L233" s="177"/>
      <c r="M233" s="178"/>
      <c r="N233" s="179"/>
      <c r="O233" s="179"/>
      <c r="P233" s="180">
        <f>SUM(P234:P254)</f>
        <v>0</v>
      </c>
      <c r="Q233" s="179"/>
      <c r="R233" s="180">
        <f>SUM(R234:R254)</f>
        <v>0</v>
      </c>
      <c r="S233" s="179"/>
      <c r="T233" s="181">
        <f>SUM(T234:T254)</f>
        <v>0</v>
      </c>
      <c r="AR233" s="182" t="s">
        <v>150</v>
      </c>
      <c r="AT233" s="183" t="s">
        <v>76</v>
      </c>
      <c r="AU233" s="183" t="s">
        <v>77</v>
      </c>
      <c r="AY233" s="182" t="s">
        <v>143</v>
      </c>
      <c r="BK233" s="184">
        <f>SUM(BK234:BK254)</f>
        <v>0</v>
      </c>
    </row>
    <row r="234" spans="1:65" s="2" customFormat="1" ht="16.5" customHeight="1">
      <c r="A234" s="33"/>
      <c r="B234" s="34"/>
      <c r="C234" s="187" t="s">
        <v>364</v>
      </c>
      <c r="D234" s="187" t="s">
        <v>146</v>
      </c>
      <c r="E234" s="188" t="s">
        <v>365</v>
      </c>
      <c r="F234" s="189" t="s">
        <v>366</v>
      </c>
      <c r="G234" s="190" t="s">
        <v>158</v>
      </c>
      <c r="H234" s="191">
        <v>40</v>
      </c>
      <c r="I234" s="192"/>
      <c r="J234" s="193">
        <f>ROUND(I234*H234,2)</f>
        <v>0</v>
      </c>
      <c r="K234" s="194"/>
      <c r="L234" s="38"/>
      <c r="M234" s="195" t="s">
        <v>1</v>
      </c>
      <c r="N234" s="196" t="s">
        <v>42</v>
      </c>
      <c r="O234" s="70"/>
      <c r="P234" s="197">
        <f>O234*H234</f>
        <v>0</v>
      </c>
      <c r="Q234" s="197">
        <v>0</v>
      </c>
      <c r="R234" s="197">
        <f>Q234*H234</f>
        <v>0</v>
      </c>
      <c r="S234" s="197">
        <v>0</v>
      </c>
      <c r="T234" s="198">
        <f>S234*H234</f>
        <v>0</v>
      </c>
      <c r="U234" s="33"/>
      <c r="V234" s="33"/>
      <c r="W234" s="33"/>
      <c r="X234" s="33"/>
      <c r="Y234" s="33"/>
      <c r="Z234" s="33"/>
      <c r="AA234" s="33"/>
      <c r="AB234" s="33"/>
      <c r="AC234" s="33"/>
      <c r="AD234" s="33"/>
      <c r="AE234" s="33"/>
      <c r="AR234" s="199" t="s">
        <v>348</v>
      </c>
      <c r="AT234" s="199" t="s">
        <v>146</v>
      </c>
      <c r="AU234" s="199" t="s">
        <v>85</v>
      </c>
      <c r="AY234" s="16" t="s">
        <v>143</v>
      </c>
      <c r="BE234" s="200">
        <f>IF(N234="základní",J234,0)</f>
        <v>0</v>
      </c>
      <c r="BF234" s="200">
        <f>IF(N234="snížená",J234,0)</f>
        <v>0</v>
      </c>
      <c r="BG234" s="200">
        <f>IF(N234="zákl. přenesená",J234,0)</f>
        <v>0</v>
      </c>
      <c r="BH234" s="200">
        <f>IF(N234="sníž. přenesená",J234,0)</f>
        <v>0</v>
      </c>
      <c r="BI234" s="200">
        <f>IF(N234="nulová",J234,0)</f>
        <v>0</v>
      </c>
      <c r="BJ234" s="16" t="s">
        <v>85</v>
      </c>
      <c r="BK234" s="200">
        <f>ROUND(I234*H234,2)</f>
        <v>0</v>
      </c>
      <c r="BL234" s="16" t="s">
        <v>348</v>
      </c>
      <c r="BM234" s="199" t="s">
        <v>367</v>
      </c>
    </row>
    <row r="235" spans="1:65" s="2" customFormat="1" ht="19.5">
      <c r="A235" s="33"/>
      <c r="B235" s="34"/>
      <c r="C235" s="35"/>
      <c r="D235" s="201" t="s">
        <v>152</v>
      </c>
      <c r="E235" s="35"/>
      <c r="F235" s="202" t="s">
        <v>368</v>
      </c>
      <c r="G235" s="35"/>
      <c r="H235" s="35"/>
      <c r="I235" s="203"/>
      <c r="J235" s="35"/>
      <c r="K235" s="35"/>
      <c r="L235" s="38"/>
      <c r="M235" s="204"/>
      <c r="N235" s="205"/>
      <c r="O235" s="70"/>
      <c r="P235" s="70"/>
      <c r="Q235" s="70"/>
      <c r="R235" s="70"/>
      <c r="S235" s="70"/>
      <c r="T235" s="71"/>
      <c r="U235" s="33"/>
      <c r="V235" s="33"/>
      <c r="W235" s="33"/>
      <c r="X235" s="33"/>
      <c r="Y235" s="33"/>
      <c r="Z235" s="33"/>
      <c r="AA235" s="33"/>
      <c r="AB235" s="33"/>
      <c r="AC235" s="33"/>
      <c r="AD235" s="33"/>
      <c r="AE235" s="33"/>
      <c r="AT235" s="16" t="s">
        <v>152</v>
      </c>
      <c r="AU235" s="16" t="s">
        <v>85</v>
      </c>
    </row>
    <row r="236" spans="1:65" s="2" customFormat="1" ht="21.75" customHeight="1">
      <c r="A236" s="33"/>
      <c r="B236" s="34"/>
      <c r="C236" s="187" t="s">
        <v>112</v>
      </c>
      <c r="D236" s="187" t="s">
        <v>146</v>
      </c>
      <c r="E236" s="188" t="s">
        <v>369</v>
      </c>
      <c r="F236" s="189" t="s">
        <v>370</v>
      </c>
      <c r="G236" s="190" t="s">
        <v>158</v>
      </c>
      <c r="H236" s="191">
        <v>2</v>
      </c>
      <c r="I236" s="192"/>
      <c r="J236" s="193">
        <f>ROUND(I236*H236,2)</f>
        <v>0</v>
      </c>
      <c r="K236" s="194"/>
      <c r="L236" s="38"/>
      <c r="M236" s="195" t="s">
        <v>1</v>
      </c>
      <c r="N236" s="196" t="s">
        <v>42</v>
      </c>
      <c r="O236" s="70"/>
      <c r="P236" s="197">
        <f>O236*H236</f>
        <v>0</v>
      </c>
      <c r="Q236" s="197">
        <v>0</v>
      </c>
      <c r="R236" s="197">
        <f>Q236*H236</f>
        <v>0</v>
      </c>
      <c r="S236" s="197">
        <v>0</v>
      </c>
      <c r="T236" s="198">
        <f>S236*H236</f>
        <v>0</v>
      </c>
      <c r="U236" s="33"/>
      <c r="V236" s="33"/>
      <c r="W236" s="33"/>
      <c r="X236" s="33"/>
      <c r="Y236" s="33"/>
      <c r="Z236" s="33"/>
      <c r="AA236" s="33"/>
      <c r="AB236" s="33"/>
      <c r="AC236" s="33"/>
      <c r="AD236" s="33"/>
      <c r="AE236" s="33"/>
      <c r="AR236" s="199" t="s">
        <v>348</v>
      </c>
      <c r="AT236" s="199" t="s">
        <v>146</v>
      </c>
      <c r="AU236" s="199" t="s">
        <v>85</v>
      </c>
      <c r="AY236" s="16" t="s">
        <v>143</v>
      </c>
      <c r="BE236" s="200">
        <f>IF(N236="základní",J236,0)</f>
        <v>0</v>
      </c>
      <c r="BF236" s="200">
        <f>IF(N236="snížená",J236,0)</f>
        <v>0</v>
      </c>
      <c r="BG236" s="200">
        <f>IF(N236="zákl. přenesená",J236,0)</f>
        <v>0</v>
      </c>
      <c r="BH236" s="200">
        <f>IF(N236="sníž. přenesená",J236,0)</f>
        <v>0</v>
      </c>
      <c r="BI236" s="200">
        <f>IF(N236="nulová",J236,0)</f>
        <v>0</v>
      </c>
      <c r="BJ236" s="16" t="s">
        <v>85</v>
      </c>
      <c r="BK236" s="200">
        <f>ROUND(I236*H236,2)</f>
        <v>0</v>
      </c>
      <c r="BL236" s="16" t="s">
        <v>348</v>
      </c>
      <c r="BM236" s="199" t="s">
        <v>371</v>
      </c>
    </row>
    <row r="237" spans="1:65" s="2" customFormat="1" ht="39">
      <c r="A237" s="33"/>
      <c r="B237" s="34"/>
      <c r="C237" s="35"/>
      <c r="D237" s="201" t="s">
        <v>152</v>
      </c>
      <c r="E237" s="35"/>
      <c r="F237" s="202" t="s">
        <v>372</v>
      </c>
      <c r="G237" s="35"/>
      <c r="H237" s="35"/>
      <c r="I237" s="203"/>
      <c r="J237" s="35"/>
      <c r="K237" s="35"/>
      <c r="L237" s="38"/>
      <c r="M237" s="204"/>
      <c r="N237" s="205"/>
      <c r="O237" s="70"/>
      <c r="P237" s="70"/>
      <c r="Q237" s="70"/>
      <c r="R237" s="70"/>
      <c r="S237" s="70"/>
      <c r="T237" s="71"/>
      <c r="U237" s="33"/>
      <c r="V237" s="33"/>
      <c r="W237" s="33"/>
      <c r="X237" s="33"/>
      <c r="Y237" s="33"/>
      <c r="Z237" s="33"/>
      <c r="AA237" s="33"/>
      <c r="AB237" s="33"/>
      <c r="AC237" s="33"/>
      <c r="AD237" s="33"/>
      <c r="AE237" s="33"/>
      <c r="AT237" s="16" t="s">
        <v>152</v>
      </c>
      <c r="AU237" s="16" t="s">
        <v>85</v>
      </c>
    </row>
    <row r="238" spans="1:65" s="2" customFormat="1" ht="55.5" customHeight="1">
      <c r="A238" s="33"/>
      <c r="B238" s="34"/>
      <c r="C238" s="187" t="s">
        <v>373</v>
      </c>
      <c r="D238" s="187" t="s">
        <v>146</v>
      </c>
      <c r="E238" s="188" t="s">
        <v>374</v>
      </c>
      <c r="F238" s="189" t="s">
        <v>375</v>
      </c>
      <c r="G238" s="190" t="s">
        <v>335</v>
      </c>
      <c r="H238" s="191">
        <v>5.76</v>
      </c>
      <c r="I238" s="192"/>
      <c r="J238" s="193">
        <f>ROUND(I238*H238,2)</f>
        <v>0</v>
      </c>
      <c r="K238" s="194"/>
      <c r="L238" s="38"/>
      <c r="M238" s="195" t="s">
        <v>1</v>
      </c>
      <c r="N238" s="196" t="s">
        <v>42</v>
      </c>
      <c r="O238" s="70"/>
      <c r="P238" s="197">
        <f>O238*H238</f>
        <v>0</v>
      </c>
      <c r="Q238" s="197">
        <v>0</v>
      </c>
      <c r="R238" s="197">
        <f>Q238*H238</f>
        <v>0</v>
      </c>
      <c r="S238" s="197">
        <v>0</v>
      </c>
      <c r="T238" s="198">
        <f>S238*H238</f>
        <v>0</v>
      </c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  <c r="AR238" s="199" t="s">
        <v>348</v>
      </c>
      <c r="AT238" s="199" t="s">
        <v>146</v>
      </c>
      <c r="AU238" s="199" t="s">
        <v>85</v>
      </c>
      <c r="AY238" s="16" t="s">
        <v>143</v>
      </c>
      <c r="BE238" s="200">
        <f>IF(N238="základní",J238,0)</f>
        <v>0</v>
      </c>
      <c r="BF238" s="200">
        <f>IF(N238="snížená",J238,0)</f>
        <v>0</v>
      </c>
      <c r="BG238" s="200">
        <f>IF(N238="zákl. přenesená",J238,0)</f>
        <v>0</v>
      </c>
      <c r="BH238" s="200">
        <f>IF(N238="sníž. přenesená",J238,0)</f>
        <v>0</v>
      </c>
      <c r="BI238" s="200">
        <f>IF(N238="nulová",J238,0)</f>
        <v>0</v>
      </c>
      <c r="BJ238" s="16" t="s">
        <v>85</v>
      </c>
      <c r="BK238" s="200">
        <f>ROUND(I238*H238,2)</f>
        <v>0</v>
      </c>
      <c r="BL238" s="16" t="s">
        <v>348</v>
      </c>
      <c r="BM238" s="199" t="s">
        <v>376</v>
      </c>
    </row>
    <row r="239" spans="1:65" s="2" customFormat="1" ht="78">
      <c r="A239" s="33"/>
      <c r="B239" s="34"/>
      <c r="C239" s="35"/>
      <c r="D239" s="201" t="s">
        <v>152</v>
      </c>
      <c r="E239" s="35"/>
      <c r="F239" s="202" t="s">
        <v>377</v>
      </c>
      <c r="G239" s="35"/>
      <c r="H239" s="35"/>
      <c r="I239" s="203"/>
      <c r="J239" s="35"/>
      <c r="K239" s="35"/>
      <c r="L239" s="38"/>
      <c r="M239" s="204"/>
      <c r="N239" s="205"/>
      <c r="O239" s="70"/>
      <c r="P239" s="70"/>
      <c r="Q239" s="70"/>
      <c r="R239" s="70"/>
      <c r="S239" s="70"/>
      <c r="T239" s="71"/>
      <c r="U239" s="33"/>
      <c r="V239" s="33"/>
      <c r="W239" s="33"/>
      <c r="X239" s="33"/>
      <c r="Y239" s="33"/>
      <c r="Z239" s="33"/>
      <c r="AA239" s="33"/>
      <c r="AB239" s="33"/>
      <c r="AC239" s="33"/>
      <c r="AD239" s="33"/>
      <c r="AE239" s="33"/>
      <c r="AT239" s="16" t="s">
        <v>152</v>
      </c>
      <c r="AU239" s="16" t="s">
        <v>85</v>
      </c>
    </row>
    <row r="240" spans="1:65" s="13" customFormat="1" ht="11.25">
      <c r="B240" s="206"/>
      <c r="C240" s="207"/>
      <c r="D240" s="201" t="s">
        <v>154</v>
      </c>
      <c r="E240" s="208" t="s">
        <v>1</v>
      </c>
      <c r="F240" s="209" t="s">
        <v>378</v>
      </c>
      <c r="G240" s="207"/>
      <c r="H240" s="210">
        <v>5.76</v>
      </c>
      <c r="I240" s="211"/>
      <c r="J240" s="207"/>
      <c r="K240" s="207"/>
      <c r="L240" s="212"/>
      <c r="M240" s="213"/>
      <c r="N240" s="214"/>
      <c r="O240" s="214"/>
      <c r="P240" s="214"/>
      <c r="Q240" s="214"/>
      <c r="R240" s="214"/>
      <c r="S240" s="214"/>
      <c r="T240" s="215"/>
      <c r="AT240" s="216" t="s">
        <v>154</v>
      </c>
      <c r="AU240" s="216" t="s">
        <v>85</v>
      </c>
      <c r="AV240" s="13" t="s">
        <v>87</v>
      </c>
      <c r="AW240" s="13" t="s">
        <v>33</v>
      </c>
      <c r="AX240" s="13" t="s">
        <v>85</v>
      </c>
      <c r="AY240" s="216" t="s">
        <v>143</v>
      </c>
    </row>
    <row r="241" spans="1:65" s="2" customFormat="1" ht="55.5" customHeight="1">
      <c r="A241" s="33"/>
      <c r="B241" s="34"/>
      <c r="C241" s="187" t="s">
        <v>379</v>
      </c>
      <c r="D241" s="187" t="s">
        <v>146</v>
      </c>
      <c r="E241" s="188" t="s">
        <v>380</v>
      </c>
      <c r="F241" s="189" t="s">
        <v>381</v>
      </c>
      <c r="G241" s="190" t="s">
        <v>335</v>
      </c>
      <c r="H241" s="191">
        <v>564.077</v>
      </c>
      <c r="I241" s="192"/>
      <c r="J241" s="193">
        <f>ROUND(I241*H241,2)</f>
        <v>0</v>
      </c>
      <c r="K241" s="194"/>
      <c r="L241" s="38"/>
      <c r="M241" s="195" t="s">
        <v>1</v>
      </c>
      <c r="N241" s="196" t="s">
        <v>42</v>
      </c>
      <c r="O241" s="70"/>
      <c r="P241" s="197">
        <f>O241*H241</f>
        <v>0</v>
      </c>
      <c r="Q241" s="197">
        <v>0</v>
      </c>
      <c r="R241" s="197">
        <f>Q241*H241</f>
        <v>0</v>
      </c>
      <c r="S241" s="197">
        <v>0</v>
      </c>
      <c r="T241" s="198">
        <f>S241*H241</f>
        <v>0</v>
      </c>
      <c r="U241" s="33"/>
      <c r="V241" s="33"/>
      <c r="W241" s="33"/>
      <c r="X241" s="33"/>
      <c r="Y241" s="33"/>
      <c r="Z241" s="33"/>
      <c r="AA241" s="33"/>
      <c r="AB241" s="33"/>
      <c r="AC241" s="33"/>
      <c r="AD241" s="33"/>
      <c r="AE241" s="33"/>
      <c r="AR241" s="199" t="s">
        <v>348</v>
      </c>
      <c r="AT241" s="199" t="s">
        <v>146</v>
      </c>
      <c r="AU241" s="199" t="s">
        <v>85</v>
      </c>
      <c r="AY241" s="16" t="s">
        <v>143</v>
      </c>
      <c r="BE241" s="200">
        <f>IF(N241="základní",J241,0)</f>
        <v>0</v>
      </c>
      <c r="BF241" s="200">
        <f>IF(N241="snížená",J241,0)</f>
        <v>0</v>
      </c>
      <c r="BG241" s="200">
        <f>IF(N241="zákl. přenesená",J241,0)</f>
        <v>0</v>
      </c>
      <c r="BH241" s="200">
        <f>IF(N241="sníž. přenesená",J241,0)</f>
        <v>0</v>
      </c>
      <c r="BI241" s="200">
        <f>IF(N241="nulová",J241,0)</f>
        <v>0</v>
      </c>
      <c r="BJ241" s="16" t="s">
        <v>85</v>
      </c>
      <c r="BK241" s="200">
        <f>ROUND(I241*H241,2)</f>
        <v>0</v>
      </c>
      <c r="BL241" s="16" t="s">
        <v>348</v>
      </c>
      <c r="BM241" s="199" t="s">
        <v>382</v>
      </c>
    </row>
    <row r="242" spans="1:65" s="2" customFormat="1" ht="136.5">
      <c r="A242" s="33"/>
      <c r="B242" s="34"/>
      <c r="C242" s="35"/>
      <c r="D242" s="201" t="s">
        <v>152</v>
      </c>
      <c r="E242" s="35"/>
      <c r="F242" s="202" t="s">
        <v>383</v>
      </c>
      <c r="G242" s="35"/>
      <c r="H242" s="35"/>
      <c r="I242" s="203"/>
      <c r="J242" s="35"/>
      <c r="K242" s="35"/>
      <c r="L242" s="38"/>
      <c r="M242" s="204"/>
      <c r="N242" s="205"/>
      <c r="O242" s="70"/>
      <c r="P242" s="70"/>
      <c r="Q242" s="70"/>
      <c r="R242" s="70"/>
      <c r="S242" s="70"/>
      <c r="T242" s="71"/>
      <c r="U242" s="33"/>
      <c r="V242" s="33"/>
      <c r="W242" s="33"/>
      <c r="X242" s="33"/>
      <c r="Y242" s="33"/>
      <c r="Z242" s="33"/>
      <c r="AA242" s="33"/>
      <c r="AB242" s="33"/>
      <c r="AC242" s="33"/>
      <c r="AD242" s="33"/>
      <c r="AE242" s="33"/>
      <c r="AT242" s="16" t="s">
        <v>152</v>
      </c>
      <c r="AU242" s="16" t="s">
        <v>85</v>
      </c>
    </row>
    <row r="243" spans="1:65" s="13" customFormat="1" ht="11.25">
      <c r="B243" s="206"/>
      <c r="C243" s="207"/>
      <c r="D243" s="201" t="s">
        <v>154</v>
      </c>
      <c r="E243" s="208" t="s">
        <v>1</v>
      </c>
      <c r="F243" s="209" t="s">
        <v>113</v>
      </c>
      <c r="G243" s="207"/>
      <c r="H243" s="210">
        <v>564.077</v>
      </c>
      <c r="I243" s="211"/>
      <c r="J243" s="207"/>
      <c r="K243" s="207"/>
      <c r="L243" s="212"/>
      <c r="M243" s="213"/>
      <c r="N243" s="214"/>
      <c r="O243" s="214"/>
      <c r="P243" s="214"/>
      <c r="Q243" s="214"/>
      <c r="R243" s="214"/>
      <c r="S243" s="214"/>
      <c r="T243" s="215"/>
      <c r="AT243" s="216" t="s">
        <v>154</v>
      </c>
      <c r="AU243" s="216" t="s">
        <v>85</v>
      </c>
      <c r="AV243" s="13" t="s">
        <v>87</v>
      </c>
      <c r="AW243" s="13" t="s">
        <v>33</v>
      </c>
      <c r="AX243" s="13" t="s">
        <v>85</v>
      </c>
      <c r="AY243" s="216" t="s">
        <v>143</v>
      </c>
    </row>
    <row r="244" spans="1:65" s="2" customFormat="1" ht="66.75" customHeight="1">
      <c r="A244" s="33"/>
      <c r="B244" s="34"/>
      <c r="C244" s="187" t="s">
        <v>384</v>
      </c>
      <c r="D244" s="187" t="s">
        <v>146</v>
      </c>
      <c r="E244" s="188" t="s">
        <v>385</v>
      </c>
      <c r="F244" s="189" t="s">
        <v>386</v>
      </c>
      <c r="G244" s="190" t="s">
        <v>335</v>
      </c>
      <c r="H244" s="191">
        <v>175.149</v>
      </c>
      <c r="I244" s="192"/>
      <c r="J244" s="193">
        <f>ROUND(I244*H244,2)</f>
        <v>0</v>
      </c>
      <c r="K244" s="194"/>
      <c r="L244" s="38"/>
      <c r="M244" s="195" t="s">
        <v>1</v>
      </c>
      <c r="N244" s="196" t="s">
        <v>42</v>
      </c>
      <c r="O244" s="70"/>
      <c r="P244" s="197">
        <f>O244*H244</f>
        <v>0</v>
      </c>
      <c r="Q244" s="197">
        <v>0</v>
      </c>
      <c r="R244" s="197">
        <f>Q244*H244</f>
        <v>0</v>
      </c>
      <c r="S244" s="197">
        <v>0</v>
      </c>
      <c r="T244" s="198">
        <f>S244*H244</f>
        <v>0</v>
      </c>
      <c r="U244" s="33"/>
      <c r="V244" s="33"/>
      <c r="W244" s="33"/>
      <c r="X244" s="33"/>
      <c r="Y244" s="33"/>
      <c r="Z244" s="33"/>
      <c r="AA244" s="33"/>
      <c r="AB244" s="33"/>
      <c r="AC244" s="33"/>
      <c r="AD244" s="33"/>
      <c r="AE244" s="33"/>
      <c r="AR244" s="199" t="s">
        <v>348</v>
      </c>
      <c r="AT244" s="199" t="s">
        <v>146</v>
      </c>
      <c r="AU244" s="199" t="s">
        <v>85</v>
      </c>
      <c r="AY244" s="16" t="s">
        <v>143</v>
      </c>
      <c r="BE244" s="200">
        <f>IF(N244="základní",J244,0)</f>
        <v>0</v>
      </c>
      <c r="BF244" s="200">
        <f>IF(N244="snížená",J244,0)</f>
        <v>0</v>
      </c>
      <c r="BG244" s="200">
        <f>IF(N244="zákl. přenesená",J244,0)</f>
        <v>0</v>
      </c>
      <c r="BH244" s="200">
        <f>IF(N244="sníž. přenesená",J244,0)</f>
        <v>0</v>
      </c>
      <c r="BI244" s="200">
        <f>IF(N244="nulová",J244,0)</f>
        <v>0</v>
      </c>
      <c r="BJ244" s="16" t="s">
        <v>85</v>
      </c>
      <c r="BK244" s="200">
        <f>ROUND(I244*H244,2)</f>
        <v>0</v>
      </c>
      <c r="BL244" s="16" t="s">
        <v>348</v>
      </c>
      <c r="BM244" s="199" t="s">
        <v>387</v>
      </c>
    </row>
    <row r="245" spans="1:65" s="2" customFormat="1" ht="136.5">
      <c r="A245" s="33"/>
      <c r="B245" s="34"/>
      <c r="C245" s="35"/>
      <c r="D245" s="201" t="s">
        <v>152</v>
      </c>
      <c r="E245" s="35"/>
      <c r="F245" s="202" t="s">
        <v>388</v>
      </c>
      <c r="G245" s="35"/>
      <c r="H245" s="35"/>
      <c r="I245" s="203"/>
      <c r="J245" s="35"/>
      <c r="K245" s="35"/>
      <c r="L245" s="38"/>
      <c r="M245" s="204"/>
      <c r="N245" s="205"/>
      <c r="O245" s="70"/>
      <c r="P245" s="70"/>
      <c r="Q245" s="70"/>
      <c r="R245" s="70"/>
      <c r="S245" s="70"/>
      <c r="T245" s="71"/>
      <c r="U245" s="33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  <c r="AT245" s="16" t="s">
        <v>152</v>
      </c>
      <c r="AU245" s="16" t="s">
        <v>85</v>
      </c>
    </row>
    <row r="246" spans="1:65" s="13" customFormat="1" ht="11.25">
      <c r="B246" s="206"/>
      <c r="C246" s="207"/>
      <c r="D246" s="201" t="s">
        <v>154</v>
      </c>
      <c r="E246" s="208" t="s">
        <v>1</v>
      </c>
      <c r="F246" s="209" t="s">
        <v>389</v>
      </c>
      <c r="G246" s="207"/>
      <c r="H246" s="210">
        <v>175.149</v>
      </c>
      <c r="I246" s="211"/>
      <c r="J246" s="207"/>
      <c r="K246" s="207"/>
      <c r="L246" s="212"/>
      <c r="M246" s="213"/>
      <c r="N246" s="214"/>
      <c r="O246" s="214"/>
      <c r="P246" s="214"/>
      <c r="Q246" s="214"/>
      <c r="R246" s="214"/>
      <c r="S246" s="214"/>
      <c r="T246" s="215"/>
      <c r="AT246" s="216" t="s">
        <v>154</v>
      </c>
      <c r="AU246" s="216" t="s">
        <v>85</v>
      </c>
      <c r="AV246" s="13" t="s">
        <v>87</v>
      </c>
      <c r="AW246" s="13" t="s">
        <v>33</v>
      </c>
      <c r="AX246" s="13" t="s">
        <v>85</v>
      </c>
      <c r="AY246" s="216" t="s">
        <v>143</v>
      </c>
    </row>
    <row r="247" spans="1:65" s="2" customFormat="1" ht="21.75" customHeight="1">
      <c r="A247" s="33"/>
      <c r="B247" s="34"/>
      <c r="C247" s="187" t="s">
        <v>390</v>
      </c>
      <c r="D247" s="187" t="s">
        <v>146</v>
      </c>
      <c r="E247" s="188" t="s">
        <v>391</v>
      </c>
      <c r="F247" s="189" t="s">
        <v>392</v>
      </c>
      <c r="G247" s="190" t="s">
        <v>158</v>
      </c>
      <c r="H247" s="191">
        <v>1</v>
      </c>
      <c r="I247" s="192"/>
      <c r="J247" s="193">
        <f>ROUND(I247*H247,2)</f>
        <v>0</v>
      </c>
      <c r="K247" s="194"/>
      <c r="L247" s="38"/>
      <c r="M247" s="195" t="s">
        <v>1</v>
      </c>
      <c r="N247" s="196" t="s">
        <v>42</v>
      </c>
      <c r="O247" s="70"/>
      <c r="P247" s="197">
        <f>O247*H247</f>
        <v>0</v>
      </c>
      <c r="Q247" s="197">
        <v>0</v>
      </c>
      <c r="R247" s="197">
        <f>Q247*H247</f>
        <v>0</v>
      </c>
      <c r="S247" s="197">
        <v>0</v>
      </c>
      <c r="T247" s="198">
        <f>S247*H247</f>
        <v>0</v>
      </c>
      <c r="U247" s="33"/>
      <c r="V247" s="33"/>
      <c r="W247" s="33"/>
      <c r="X247" s="33"/>
      <c r="Y247" s="33"/>
      <c r="Z247" s="33"/>
      <c r="AA247" s="33"/>
      <c r="AB247" s="33"/>
      <c r="AC247" s="33"/>
      <c r="AD247" s="33"/>
      <c r="AE247" s="33"/>
      <c r="AR247" s="199" t="s">
        <v>348</v>
      </c>
      <c r="AT247" s="199" t="s">
        <v>146</v>
      </c>
      <c r="AU247" s="199" t="s">
        <v>85</v>
      </c>
      <c r="AY247" s="16" t="s">
        <v>143</v>
      </c>
      <c r="BE247" s="200">
        <f>IF(N247="základní",J247,0)</f>
        <v>0</v>
      </c>
      <c r="BF247" s="200">
        <f>IF(N247="snížená",J247,0)</f>
        <v>0</v>
      </c>
      <c r="BG247" s="200">
        <f>IF(N247="zákl. přenesená",J247,0)</f>
        <v>0</v>
      </c>
      <c r="BH247" s="200">
        <f>IF(N247="sníž. přenesená",J247,0)</f>
        <v>0</v>
      </c>
      <c r="BI247" s="200">
        <f>IF(N247="nulová",J247,0)</f>
        <v>0</v>
      </c>
      <c r="BJ247" s="16" t="s">
        <v>85</v>
      </c>
      <c r="BK247" s="200">
        <f>ROUND(I247*H247,2)</f>
        <v>0</v>
      </c>
      <c r="BL247" s="16" t="s">
        <v>348</v>
      </c>
      <c r="BM247" s="199" t="s">
        <v>393</v>
      </c>
    </row>
    <row r="248" spans="1:65" s="2" customFormat="1" ht="58.5">
      <c r="A248" s="33"/>
      <c r="B248" s="34"/>
      <c r="C248" s="35"/>
      <c r="D248" s="201" t="s">
        <v>152</v>
      </c>
      <c r="E248" s="35"/>
      <c r="F248" s="202" t="s">
        <v>394</v>
      </c>
      <c r="G248" s="35"/>
      <c r="H248" s="35"/>
      <c r="I248" s="203"/>
      <c r="J248" s="35"/>
      <c r="K248" s="35"/>
      <c r="L248" s="38"/>
      <c r="M248" s="204"/>
      <c r="N248" s="205"/>
      <c r="O248" s="70"/>
      <c r="P248" s="70"/>
      <c r="Q248" s="70"/>
      <c r="R248" s="70"/>
      <c r="S248" s="70"/>
      <c r="T248" s="71"/>
      <c r="U248" s="33"/>
      <c r="V248" s="33"/>
      <c r="W248" s="33"/>
      <c r="X248" s="33"/>
      <c r="Y248" s="33"/>
      <c r="Z248" s="33"/>
      <c r="AA248" s="33"/>
      <c r="AB248" s="33"/>
      <c r="AC248" s="33"/>
      <c r="AD248" s="33"/>
      <c r="AE248" s="33"/>
      <c r="AT248" s="16" t="s">
        <v>152</v>
      </c>
      <c r="AU248" s="16" t="s">
        <v>85</v>
      </c>
    </row>
    <row r="249" spans="1:65" s="2" customFormat="1" ht="33" customHeight="1">
      <c r="A249" s="33"/>
      <c r="B249" s="34"/>
      <c r="C249" s="187" t="s">
        <v>395</v>
      </c>
      <c r="D249" s="187" t="s">
        <v>146</v>
      </c>
      <c r="E249" s="188" t="s">
        <v>396</v>
      </c>
      <c r="F249" s="189" t="s">
        <v>397</v>
      </c>
      <c r="G249" s="190" t="s">
        <v>158</v>
      </c>
      <c r="H249" s="191">
        <v>4</v>
      </c>
      <c r="I249" s="192"/>
      <c r="J249" s="193">
        <f>ROUND(I249*H249,2)</f>
        <v>0</v>
      </c>
      <c r="K249" s="194"/>
      <c r="L249" s="38"/>
      <c r="M249" s="195" t="s">
        <v>1</v>
      </c>
      <c r="N249" s="196" t="s">
        <v>42</v>
      </c>
      <c r="O249" s="70"/>
      <c r="P249" s="197">
        <f>O249*H249</f>
        <v>0</v>
      </c>
      <c r="Q249" s="197">
        <v>0</v>
      </c>
      <c r="R249" s="197">
        <f>Q249*H249</f>
        <v>0</v>
      </c>
      <c r="S249" s="197">
        <v>0</v>
      </c>
      <c r="T249" s="198">
        <f>S249*H249</f>
        <v>0</v>
      </c>
      <c r="U249" s="33"/>
      <c r="V249" s="33"/>
      <c r="W249" s="33"/>
      <c r="X249" s="33"/>
      <c r="Y249" s="33"/>
      <c r="Z249" s="33"/>
      <c r="AA249" s="33"/>
      <c r="AB249" s="33"/>
      <c r="AC249" s="33"/>
      <c r="AD249" s="33"/>
      <c r="AE249" s="33"/>
      <c r="AR249" s="199" t="s">
        <v>348</v>
      </c>
      <c r="AT249" s="199" t="s">
        <v>146</v>
      </c>
      <c r="AU249" s="199" t="s">
        <v>85</v>
      </c>
      <c r="AY249" s="16" t="s">
        <v>143</v>
      </c>
      <c r="BE249" s="200">
        <f>IF(N249="základní",J249,0)</f>
        <v>0</v>
      </c>
      <c r="BF249" s="200">
        <f>IF(N249="snížená",J249,0)</f>
        <v>0</v>
      </c>
      <c r="BG249" s="200">
        <f>IF(N249="zákl. přenesená",J249,0)</f>
        <v>0</v>
      </c>
      <c r="BH249" s="200">
        <f>IF(N249="sníž. přenesená",J249,0)</f>
        <v>0</v>
      </c>
      <c r="BI249" s="200">
        <f>IF(N249="nulová",J249,0)</f>
        <v>0</v>
      </c>
      <c r="BJ249" s="16" t="s">
        <v>85</v>
      </c>
      <c r="BK249" s="200">
        <f>ROUND(I249*H249,2)</f>
        <v>0</v>
      </c>
      <c r="BL249" s="16" t="s">
        <v>348</v>
      </c>
      <c r="BM249" s="199" t="s">
        <v>398</v>
      </c>
    </row>
    <row r="250" spans="1:65" s="2" customFormat="1" ht="58.5">
      <c r="A250" s="33"/>
      <c r="B250" s="34"/>
      <c r="C250" s="35"/>
      <c r="D250" s="201" t="s">
        <v>152</v>
      </c>
      <c r="E250" s="35"/>
      <c r="F250" s="202" t="s">
        <v>399</v>
      </c>
      <c r="G250" s="35"/>
      <c r="H250" s="35"/>
      <c r="I250" s="203"/>
      <c r="J250" s="35"/>
      <c r="K250" s="35"/>
      <c r="L250" s="38"/>
      <c r="M250" s="204"/>
      <c r="N250" s="205"/>
      <c r="O250" s="70"/>
      <c r="P250" s="70"/>
      <c r="Q250" s="70"/>
      <c r="R250" s="70"/>
      <c r="S250" s="70"/>
      <c r="T250" s="71"/>
      <c r="U250" s="33"/>
      <c r="V250" s="33"/>
      <c r="W250" s="33"/>
      <c r="X250" s="33"/>
      <c r="Y250" s="33"/>
      <c r="Z250" s="33"/>
      <c r="AA250" s="33"/>
      <c r="AB250" s="33"/>
      <c r="AC250" s="33"/>
      <c r="AD250" s="33"/>
      <c r="AE250" s="33"/>
      <c r="AT250" s="16" t="s">
        <v>152</v>
      </c>
      <c r="AU250" s="16" t="s">
        <v>85</v>
      </c>
    </row>
    <row r="251" spans="1:65" s="13" customFormat="1" ht="11.25">
      <c r="B251" s="206"/>
      <c r="C251" s="207"/>
      <c r="D251" s="201" t="s">
        <v>154</v>
      </c>
      <c r="E251" s="208" t="s">
        <v>1</v>
      </c>
      <c r="F251" s="209" t="s">
        <v>400</v>
      </c>
      <c r="G251" s="207"/>
      <c r="H251" s="210">
        <v>4</v>
      </c>
      <c r="I251" s="211"/>
      <c r="J251" s="207"/>
      <c r="K251" s="207"/>
      <c r="L251" s="212"/>
      <c r="M251" s="213"/>
      <c r="N251" s="214"/>
      <c r="O251" s="214"/>
      <c r="P251" s="214"/>
      <c r="Q251" s="214"/>
      <c r="R251" s="214"/>
      <c r="S251" s="214"/>
      <c r="T251" s="215"/>
      <c r="AT251" s="216" t="s">
        <v>154</v>
      </c>
      <c r="AU251" s="216" t="s">
        <v>85</v>
      </c>
      <c r="AV251" s="13" t="s">
        <v>87</v>
      </c>
      <c r="AW251" s="13" t="s">
        <v>33</v>
      </c>
      <c r="AX251" s="13" t="s">
        <v>85</v>
      </c>
      <c r="AY251" s="216" t="s">
        <v>143</v>
      </c>
    </row>
    <row r="252" spans="1:65" s="2" customFormat="1" ht="21.75" customHeight="1">
      <c r="A252" s="33"/>
      <c r="B252" s="34"/>
      <c r="C252" s="187" t="s">
        <v>401</v>
      </c>
      <c r="D252" s="187" t="s">
        <v>146</v>
      </c>
      <c r="E252" s="188" t="s">
        <v>402</v>
      </c>
      <c r="F252" s="189" t="s">
        <v>403</v>
      </c>
      <c r="G252" s="190" t="s">
        <v>335</v>
      </c>
      <c r="H252" s="191">
        <v>2.88</v>
      </c>
      <c r="I252" s="192"/>
      <c r="J252" s="193">
        <f>ROUND(I252*H252,2)</f>
        <v>0</v>
      </c>
      <c r="K252" s="194"/>
      <c r="L252" s="38"/>
      <c r="M252" s="195" t="s">
        <v>1</v>
      </c>
      <c r="N252" s="196" t="s">
        <v>42</v>
      </c>
      <c r="O252" s="70"/>
      <c r="P252" s="197">
        <f>O252*H252</f>
        <v>0</v>
      </c>
      <c r="Q252" s="197">
        <v>0</v>
      </c>
      <c r="R252" s="197">
        <f>Q252*H252</f>
        <v>0</v>
      </c>
      <c r="S252" s="197">
        <v>0</v>
      </c>
      <c r="T252" s="198">
        <f>S252*H252</f>
        <v>0</v>
      </c>
      <c r="U252" s="33"/>
      <c r="V252" s="33"/>
      <c r="W252" s="33"/>
      <c r="X252" s="33"/>
      <c r="Y252" s="33"/>
      <c r="Z252" s="33"/>
      <c r="AA252" s="33"/>
      <c r="AB252" s="33"/>
      <c r="AC252" s="33"/>
      <c r="AD252" s="33"/>
      <c r="AE252" s="33"/>
      <c r="AR252" s="199" t="s">
        <v>348</v>
      </c>
      <c r="AT252" s="199" t="s">
        <v>146</v>
      </c>
      <c r="AU252" s="199" t="s">
        <v>85</v>
      </c>
      <c r="AY252" s="16" t="s">
        <v>143</v>
      </c>
      <c r="BE252" s="200">
        <f>IF(N252="základní",J252,0)</f>
        <v>0</v>
      </c>
      <c r="BF252" s="200">
        <f>IF(N252="snížená",J252,0)</f>
        <v>0</v>
      </c>
      <c r="BG252" s="200">
        <f>IF(N252="zákl. přenesená",J252,0)</f>
        <v>0</v>
      </c>
      <c r="BH252" s="200">
        <f>IF(N252="sníž. přenesená",J252,0)</f>
        <v>0</v>
      </c>
      <c r="BI252" s="200">
        <f>IF(N252="nulová",J252,0)</f>
        <v>0</v>
      </c>
      <c r="BJ252" s="16" t="s">
        <v>85</v>
      </c>
      <c r="BK252" s="200">
        <f>ROUND(I252*H252,2)</f>
        <v>0</v>
      </c>
      <c r="BL252" s="16" t="s">
        <v>348</v>
      </c>
      <c r="BM252" s="199" t="s">
        <v>404</v>
      </c>
    </row>
    <row r="253" spans="1:65" s="2" customFormat="1" ht="58.5">
      <c r="A253" s="33"/>
      <c r="B253" s="34"/>
      <c r="C253" s="35"/>
      <c r="D253" s="201" t="s">
        <v>152</v>
      </c>
      <c r="E253" s="35"/>
      <c r="F253" s="202" t="s">
        <v>405</v>
      </c>
      <c r="G253" s="35"/>
      <c r="H253" s="35"/>
      <c r="I253" s="203"/>
      <c r="J253" s="35"/>
      <c r="K253" s="35"/>
      <c r="L253" s="38"/>
      <c r="M253" s="204"/>
      <c r="N253" s="205"/>
      <c r="O253" s="70"/>
      <c r="P253" s="70"/>
      <c r="Q253" s="70"/>
      <c r="R253" s="70"/>
      <c r="S253" s="70"/>
      <c r="T253" s="71"/>
      <c r="U253" s="33"/>
      <c r="V253" s="33"/>
      <c r="W253" s="33"/>
      <c r="X253" s="33"/>
      <c r="Y253" s="33"/>
      <c r="Z253" s="33"/>
      <c r="AA253" s="33"/>
      <c r="AB253" s="33"/>
      <c r="AC253" s="33"/>
      <c r="AD253" s="33"/>
      <c r="AE253" s="33"/>
      <c r="AT253" s="16" t="s">
        <v>152</v>
      </c>
      <c r="AU253" s="16" t="s">
        <v>85</v>
      </c>
    </row>
    <row r="254" spans="1:65" s="13" customFormat="1" ht="11.25">
      <c r="B254" s="206"/>
      <c r="C254" s="207"/>
      <c r="D254" s="201" t="s">
        <v>154</v>
      </c>
      <c r="E254" s="208" t="s">
        <v>96</v>
      </c>
      <c r="F254" s="209" t="s">
        <v>357</v>
      </c>
      <c r="G254" s="207"/>
      <c r="H254" s="210">
        <v>2.88</v>
      </c>
      <c r="I254" s="211"/>
      <c r="J254" s="207"/>
      <c r="K254" s="207"/>
      <c r="L254" s="212"/>
      <c r="M254" s="239"/>
      <c r="N254" s="240"/>
      <c r="O254" s="240"/>
      <c r="P254" s="240"/>
      <c r="Q254" s="240"/>
      <c r="R254" s="240"/>
      <c r="S254" s="240"/>
      <c r="T254" s="241"/>
      <c r="AT254" s="216" t="s">
        <v>154</v>
      </c>
      <c r="AU254" s="216" t="s">
        <v>85</v>
      </c>
      <c r="AV254" s="13" t="s">
        <v>87</v>
      </c>
      <c r="AW254" s="13" t="s">
        <v>33</v>
      </c>
      <c r="AX254" s="13" t="s">
        <v>85</v>
      </c>
      <c r="AY254" s="216" t="s">
        <v>143</v>
      </c>
    </row>
    <row r="255" spans="1:65" s="2" customFormat="1" ht="6.95" customHeight="1">
      <c r="A255" s="33"/>
      <c r="B255" s="53"/>
      <c r="C255" s="54"/>
      <c r="D255" s="54"/>
      <c r="E255" s="54"/>
      <c r="F255" s="54"/>
      <c r="G255" s="54"/>
      <c r="H255" s="54"/>
      <c r="I255" s="54"/>
      <c r="J255" s="54"/>
      <c r="K255" s="54"/>
      <c r="L255" s="38"/>
      <c r="M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  <c r="AB255" s="33"/>
      <c r="AC255" s="33"/>
      <c r="AD255" s="33"/>
      <c r="AE255" s="33"/>
    </row>
  </sheetData>
  <sheetProtection algorithmName="SHA-512" hashValue="bvROFefwuq3rwRLpTEmJAze6fsZIvr1s/nPUvz5Th4eKiy/vjVvnuICM+64+S/MlmIZyDM2a3By4D5wQfuLMtg==" saltValue="0J8qZWzVJj1S+Y5QU0HDFInsZQt1uNF1gHsopleJ2m9rP8lRiLtuJsp4jAadG5Hgq3vPtb/CSGRxH6TFqDy/6A==" spinCount="100000" sheet="1" objects="1" scenarios="1" formatColumns="0" formatRows="0" autoFilter="0"/>
  <autoFilter ref="C120:K254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76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56" s="1" customFormat="1" ht="36.950000000000003" customHeight="1"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AT2" s="16" t="s">
        <v>90</v>
      </c>
      <c r="AZ2" s="107" t="s">
        <v>100</v>
      </c>
      <c r="BA2" s="107" t="s">
        <v>1</v>
      </c>
      <c r="BB2" s="107" t="s">
        <v>1</v>
      </c>
      <c r="BC2" s="107" t="s">
        <v>406</v>
      </c>
      <c r="BD2" s="107" t="s">
        <v>87</v>
      </c>
    </row>
    <row r="3" spans="1:56" s="1" customFormat="1" ht="6.95" customHeight="1"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19"/>
      <c r="AT3" s="16" t="s">
        <v>87</v>
      </c>
      <c r="AZ3" s="107" t="s">
        <v>102</v>
      </c>
      <c r="BA3" s="107" t="s">
        <v>1</v>
      </c>
      <c r="BB3" s="107" t="s">
        <v>1</v>
      </c>
      <c r="BC3" s="107" t="s">
        <v>407</v>
      </c>
      <c r="BD3" s="107" t="s">
        <v>87</v>
      </c>
    </row>
    <row r="4" spans="1:56" s="1" customFormat="1" ht="24.95" customHeight="1">
      <c r="B4" s="19"/>
      <c r="D4" s="110" t="s">
        <v>98</v>
      </c>
      <c r="L4" s="19"/>
      <c r="M4" s="111" t="s">
        <v>10</v>
      </c>
      <c r="AT4" s="16" t="s">
        <v>4</v>
      </c>
      <c r="AZ4" s="107" t="s">
        <v>408</v>
      </c>
      <c r="BA4" s="107" t="s">
        <v>1</v>
      </c>
      <c r="BB4" s="107" t="s">
        <v>1</v>
      </c>
      <c r="BC4" s="107" t="s">
        <v>409</v>
      </c>
      <c r="BD4" s="107" t="s">
        <v>87</v>
      </c>
    </row>
    <row r="5" spans="1:56" s="1" customFormat="1" ht="6.95" customHeight="1">
      <c r="B5" s="19"/>
      <c r="L5" s="19"/>
      <c r="AZ5" s="107" t="s">
        <v>113</v>
      </c>
      <c r="BA5" s="107" t="s">
        <v>1</v>
      </c>
      <c r="BB5" s="107" t="s">
        <v>1</v>
      </c>
      <c r="BC5" s="107" t="s">
        <v>410</v>
      </c>
      <c r="BD5" s="107" t="s">
        <v>87</v>
      </c>
    </row>
    <row r="6" spans="1:56" s="1" customFormat="1" ht="12" customHeight="1">
      <c r="B6" s="19"/>
      <c r="D6" s="112" t="s">
        <v>16</v>
      </c>
      <c r="L6" s="19"/>
    </row>
    <row r="7" spans="1:56" s="1" customFormat="1" ht="16.5" customHeight="1">
      <c r="B7" s="19"/>
      <c r="E7" s="297" t="str">
        <f>'Rekapitulace stavby'!K6</f>
        <v>Oprava trati v úseku Kojetín - Valašské Meziříčí</v>
      </c>
      <c r="F7" s="298"/>
      <c r="G7" s="298"/>
      <c r="H7" s="298"/>
      <c r="L7" s="19"/>
    </row>
    <row r="8" spans="1:56" s="2" customFormat="1" ht="12" customHeight="1">
      <c r="A8" s="33"/>
      <c r="B8" s="38"/>
      <c r="C8" s="33"/>
      <c r="D8" s="112" t="s">
        <v>105</v>
      </c>
      <c r="E8" s="33"/>
      <c r="F8" s="33"/>
      <c r="G8" s="33"/>
      <c r="H8" s="33"/>
      <c r="I8" s="33"/>
      <c r="J8" s="33"/>
      <c r="K8" s="33"/>
      <c r="L8" s="50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</row>
    <row r="9" spans="1:56" s="2" customFormat="1" ht="16.5" customHeight="1">
      <c r="A9" s="33"/>
      <c r="B9" s="38"/>
      <c r="C9" s="33"/>
      <c r="D9" s="33"/>
      <c r="E9" s="299" t="s">
        <v>411</v>
      </c>
      <c r="F9" s="300"/>
      <c r="G9" s="300"/>
      <c r="H9" s="300"/>
      <c r="I9" s="33"/>
      <c r="J9" s="33"/>
      <c r="K9" s="33"/>
      <c r="L9" s="50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</row>
    <row r="10" spans="1:56" s="2" customFormat="1" ht="11.25">
      <c r="A10" s="33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50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56" s="2" customFormat="1" ht="12" customHeight="1">
      <c r="A11" s="33"/>
      <c r="B11" s="38"/>
      <c r="C11" s="33"/>
      <c r="D11" s="112" t="s">
        <v>18</v>
      </c>
      <c r="E11" s="33"/>
      <c r="F11" s="113" t="s">
        <v>1</v>
      </c>
      <c r="G11" s="33"/>
      <c r="H11" s="33"/>
      <c r="I11" s="112" t="s">
        <v>19</v>
      </c>
      <c r="J11" s="113" t="s">
        <v>1</v>
      </c>
      <c r="K11" s="33"/>
      <c r="L11" s="50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</row>
    <row r="12" spans="1:56" s="2" customFormat="1" ht="12" customHeight="1">
      <c r="A12" s="33"/>
      <c r="B12" s="38"/>
      <c r="C12" s="33"/>
      <c r="D12" s="112" t="s">
        <v>20</v>
      </c>
      <c r="E12" s="33"/>
      <c r="F12" s="113" t="s">
        <v>412</v>
      </c>
      <c r="G12" s="33"/>
      <c r="H12" s="33"/>
      <c r="I12" s="112" t="s">
        <v>22</v>
      </c>
      <c r="J12" s="114" t="str">
        <f>'Rekapitulace stavby'!AN8</f>
        <v>1. 3. 2021</v>
      </c>
      <c r="K12" s="33"/>
      <c r="L12" s="50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</row>
    <row r="13" spans="1:56" s="2" customFormat="1" ht="10.9" customHeight="1">
      <c r="A13" s="33"/>
      <c r="B13" s="38"/>
      <c r="C13" s="33"/>
      <c r="D13" s="33"/>
      <c r="E13" s="33"/>
      <c r="F13" s="33"/>
      <c r="G13" s="33"/>
      <c r="H13" s="33"/>
      <c r="I13" s="33"/>
      <c r="J13" s="33"/>
      <c r="K13" s="33"/>
      <c r="L13" s="50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spans="1:56" s="2" customFormat="1" ht="12" customHeight="1">
      <c r="A14" s="33"/>
      <c r="B14" s="38"/>
      <c r="C14" s="33"/>
      <c r="D14" s="112" t="s">
        <v>24</v>
      </c>
      <c r="E14" s="33"/>
      <c r="F14" s="33"/>
      <c r="G14" s="33"/>
      <c r="H14" s="33"/>
      <c r="I14" s="112" t="s">
        <v>25</v>
      </c>
      <c r="J14" s="113" t="s">
        <v>26</v>
      </c>
      <c r="K14" s="33"/>
      <c r="L14" s="50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</row>
    <row r="15" spans="1:56" s="2" customFormat="1" ht="18" customHeight="1">
      <c r="A15" s="33"/>
      <c r="B15" s="38"/>
      <c r="C15" s="33"/>
      <c r="D15" s="33"/>
      <c r="E15" s="113" t="s">
        <v>27</v>
      </c>
      <c r="F15" s="33"/>
      <c r="G15" s="33"/>
      <c r="H15" s="33"/>
      <c r="I15" s="112" t="s">
        <v>28</v>
      </c>
      <c r="J15" s="113" t="s">
        <v>1</v>
      </c>
      <c r="K15" s="33"/>
      <c r="L15" s="50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</row>
    <row r="16" spans="1:56" s="2" customFormat="1" ht="6.95" customHeight="1">
      <c r="A16" s="33"/>
      <c r="B16" s="38"/>
      <c r="C16" s="33"/>
      <c r="D16" s="33"/>
      <c r="E16" s="33"/>
      <c r="F16" s="33"/>
      <c r="G16" s="33"/>
      <c r="H16" s="33"/>
      <c r="I16" s="33"/>
      <c r="J16" s="33"/>
      <c r="K16" s="33"/>
      <c r="L16" s="50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</row>
    <row r="17" spans="1:31" s="2" customFormat="1" ht="12" customHeight="1">
      <c r="A17" s="33"/>
      <c r="B17" s="38"/>
      <c r="C17" s="33"/>
      <c r="D17" s="112" t="s">
        <v>29</v>
      </c>
      <c r="E17" s="33"/>
      <c r="F17" s="33"/>
      <c r="G17" s="33"/>
      <c r="H17" s="33"/>
      <c r="I17" s="112" t="s">
        <v>25</v>
      </c>
      <c r="J17" s="29" t="str">
        <f>'Rekapitulace stavby'!AN13</f>
        <v>Vyplň údaj</v>
      </c>
      <c r="K17" s="33"/>
      <c r="L17" s="50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spans="1:31" s="2" customFormat="1" ht="18" customHeight="1">
      <c r="A18" s="33"/>
      <c r="B18" s="38"/>
      <c r="C18" s="33"/>
      <c r="D18" s="33"/>
      <c r="E18" s="301" t="str">
        <f>'Rekapitulace stavby'!E14</f>
        <v>Vyplň údaj</v>
      </c>
      <c r="F18" s="302"/>
      <c r="G18" s="302"/>
      <c r="H18" s="302"/>
      <c r="I18" s="112" t="s">
        <v>28</v>
      </c>
      <c r="J18" s="29" t="str">
        <f>'Rekapitulace stavby'!AN14</f>
        <v>Vyplň údaj</v>
      </c>
      <c r="K18" s="33"/>
      <c r="L18" s="50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pans="1:31" s="2" customFormat="1" ht="6.95" customHeight="1">
      <c r="A19" s="33"/>
      <c r="B19" s="38"/>
      <c r="C19" s="33"/>
      <c r="D19" s="33"/>
      <c r="E19" s="33"/>
      <c r="F19" s="33"/>
      <c r="G19" s="33"/>
      <c r="H19" s="33"/>
      <c r="I19" s="33"/>
      <c r="J19" s="33"/>
      <c r="K19" s="33"/>
      <c r="L19" s="50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s="2" customFormat="1" ht="12" customHeight="1">
      <c r="A20" s="33"/>
      <c r="B20" s="38"/>
      <c r="C20" s="33"/>
      <c r="D20" s="112" t="s">
        <v>31</v>
      </c>
      <c r="E20" s="33"/>
      <c r="F20" s="33"/>
      <c r="G20" s="33"/>
      <c r="H20" s="33"/>
      <c r="I20" s="112" t="s">
        <v>25</v>
      </c>
      <c r="J20" s="113" t="str">
        <f>IF('Rekapitulace stavby'!AN16="","",'Rekapitulace stavby'!AN16)</f>
        <v/>
      </c>
      <c r="K20" s="33"/>
      <c r="L20" s="50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pans="1:31" s="2" customFormat="1" ht="18" customHeight="1">
      <c r="A21" s="33"/>
      <c r="B21" s="38"/>
      <c r="C21" s="33"/>
      <c r="D21" s="33"/>
      <c r="E21" s="113" t="str">
        <f>IF('Rekapitulace stavby'!E17="","",'Rekapitulace stavby'!E17)</f>
        <v xml:space="preserve"> </v>
      </c>
      <c r="F21" s="33"/>
      <c r="G21" s="33"/>
      <c r="H21" s="33"/>
      <c r="I21" s="112" t="s">
        <v>28</v>
      </c>
      <c r="J21" s="113" t="str">
        <f>IF('Rekapitulace stavby'!AN17="","",'Rekapitulace stavby'!AN17)</f>
        <v/>
      </c>
      <c r="K21" s="33"/>
      <c r="L21" s="50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1" s="2" customFormat="1" ht="6.95" customHeight="1">
      <c r="A22" s="33"/>
      <c r="B22" s="38"/>
      <c r="C22" s="33"/>
      <c r="D22" s="33"/>
      <c r="E22" s="33"/>
      <c r="F22" s="33"/>
      <c r="G22" s="33"/>
      <c r="H22" s="33"/>
      <c r="I22" s="33"/>
      <c r="J22" s="33"/>
      <c r="K22" s="33"/>
      <c r="L22" s="50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pans="1:31" s="2" customFormat="1" ht="12" customHeight="1">
      <c r="A23" s="33"/>
      <c r="B23" s="38"/>
      <c r="C23" s="33"/>
      <c r="D23" s="112" t="s">
        <v>34</v>
      </c>
      <c r="E23" s="33"/>
      <c r="F23" s="33"/>
      <c r="G23" s="33"/>
      <c r="H23" s="33"/>
      <c r="I23" s="112" t="s">
        <v>25</v>
      </c>
      <c r="J23" s="113" t="s">
        <v>1</v>
      </c>
      <c r="K23" s="33"/>
      <c r="L23" s="50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pans="1:31" s="2" customFormat="1" ht="18" customHeight="1">
      <c r="A24" s="33"/>
      <c r="B24" s="38"/>
      <c r="C24" s="33"/>
      <c r="D24" s="33"/>
      <c r="E24" s="113" t="s">
        <v>35</v>
      </c>
      <c r="F24" s="33"/>
      <c r="G24" s="33"/>
      <c r="H24" s="33"/>
      <c r="I24" s="112" t="s">
        <v>28</v>
      </c>
      <c r="J24" s="113" t="s">
        <v>1</v>
      </c>
      <c r="K24" s="33"/>
      <c r="L24" s="50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pans="1:31" s="2" customFormat="1" ht="6.95" customHeight="1">
      <c r="A25" s="33"/>
      <c r="B25" s="38"/>
      <c r="C25" s="33"/>
      <c r="D25" s="33"/>
      <c r="E25" s="33"/>
      <c r="F25" s="33"/>
      <c r="G25" s="33"/>
      <c r="H25" s="33"/>
      <c r="I25" s="33"/>
      <c r="J25" s="33"/>
      <c r="K25" s="33"/>
      <c r="L25" s="50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pans="1:31" s="2" customFormat="1" ht="12" customHeight="1">
      <c r="A26" s="33"/>
      <c r="B26" s="38"/>
      <c r="C26" s="33"/>
      <c r="D26" s="112" t="s">
        <v>36</v>
      </c>
      <c r="E26" s="33"/>
      <c r="F26" s="33"/>
      <c r="G26" s="33"/>
      <c r="H26" s="33"/>
      <c r="I26" s="33"/>
      <c r="J26" s="33"/>
      <c r="K26" s="33"/>
      <c r="L26" s="50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pans="1:31" s="8" customFormat="1" ht="16.5" customHeight="1">
      <c r="A27" s="115"/>
      <c r="B27" s="116"/>
      <c r="C27" s="115"/>
      <c r="D27" s="115"/>
      <c r="E27" s="303" t="s">
        <v>1</v>
      </c>
      <c r="F27" s="303"/>
      <c r="G27" s="303"/>
      <c r="H27" s="303"/>
      <c r="I27" s="115"/>
      <c r="J27" s="115"/>
      <c r="K27" s="115"/>
      <c r="L27" s="117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</row>
    <row r="28" spans="1:31" s="2" customFormat="1" ht="6.95" customHeight="1">
      <c r="A28" s="33"/>
      <c r="B28" s="38"/>
      <c r="C28" s="33"/>
      <c r="D28" s="33"/>
      <c r="E28" s="33"/>
      <c r="F28" s="33"/>
      <c r="G28" s="33"/>
      <c r="H28" s="33"/>
      <c r="I28" s="33"/>
      <c r="J28" s="33"/>
      <c r="K28" s="33"/>
      <c r="L28" s="50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pans="1:31" s="2" customFormat="1" ht="6.95" customHeight="1">
      <c r="A29" s="33"/>
      <c r="B29" s="38"/>
      <c r="C29" s="33"/>
      <c r="D29" s="118"/>
      <c r="E29" s="118"/>
      <c r="F29" s="118"/>
      <c r="G29" s="118"/>
      <c r="H29" s="118"/>
      <c r="I29" s="118"/>
      <c r="J29" s="118"/>
      <c r="K29" s="118"/>
      <c r="L29" s="50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pans="1:31" s="2" customFormat="1" ht="25.35" customHeight="1">
      <c r="A30" s="33"/>
      <c r="B30" s="38"/>
      <c r="C30" s="33"/>
      <c r="D30" s="119" t="s">
        <v>37</v>
      </c>
      <c r="E30" s="33"/>
      <c r="F30" s="33"/>
      <c r="G30" s="33"/>
      <c r="H30" s="33"/>
      <c r="I30" s="33"/>
      <c r="J30" s="120">
        <f>ROUND(J120, 2)</f>
        <v>0</v>
      </c>
      <c r="K30" s="33"/>
      <c r="L30" s="50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pans="1:31" s="2" customFormat="1" ht="6.95" customHeight="1">
      <c r="A31" s="33"/>
      <c r="B31" s="38"/>
      <c r="C31" s="33"/>
      <c r="D31" s="118"/>
      <c r="E31" s="118"/>
      <c r="F31" s="118"/>
      <c r="G31" s="118"/>
      <c r="H31" s="118"/>
      <c r="I31" s="118"/>
      <c r="J31" s="118"/>
      <c r="K31" s="118"/>
      <c r="L31" s="50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pans="1:31" s="2" customFormat="1" ht="14.45" customHeight="1">
      <c r="A32" s="33"/>
      <c r="B32" s="38"/>
      <c r="C32" s="33"/>
      <c r="D32" s="33"/>
      <c r="E32" s="33"/>
      <c r="F32" s="121" t="s">
        <v>39</v>
      </c>
      <c r="G32" s="33"/>
      <c r="H32" s="33"/>
      <c r="I32" s="121" t="s">
        <v>38</v>
      </c>
      <c r="J32" s="121" t="s">
        <v>40</v>
      </c>
      <c r="K32" s="33"/>
      <c r="L32" s="50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pans="1:31" s="2" customFormat="1" ht="14.45" customHeight="1">
      <c r="A33" s="33"/>
      <c r="B33" s="38"/>
      <c r="C33" s="33"/>
      <c r="D33" s="122" t="s">
        <v>41</v>
      </c>
      <c r="E33" s="112" t="s">
        <v>42</v>
      </c>
      <c r="F33" s="123">
        <f>ROUND((SUM(BE120:BE175)),  2)</f>
        <v>0</v>
      </c>
      <c r="G33" s="33"/>
      <c r="H33" s="33"/>
      <c r="I33" s="124">
        <v>0.21</v>
      </c>
      <c r="J33" s="123">
        <f>ROUND(((SUM(BE120:BE175))*I33),  2)</f>
        <v>0</v>
      </c>
      <c r="K33" s="33"/>
      <c r="L33" s="50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2" customFormat="1" ht="14.45" customHeight="1">
      <c r="A34" s="33"/>
      <c r="B34" s="38"/>
      <c r="C34" s="33"/>
      <c r="D34" s="33"/>
      <c r="E34" s="112" t="s">
        <v>43</v>
      </c>
      <c r="F34" s="123">
        <f>ROUND((SUM(BF120:BF175)),  2)</f>
        <v>0</v>
      </c>
      <c r="G34" s="33"/>
      <c r="H34" s="33"/>
      <c r="I34" s="124">
        <v>0.15</v>
      </c>
      <c r="J34" s="123">
        <f>ROUND(((SUM(BF120:BF175))*I34),  2)</f>
        <v>0</v>
      </c>
      <c r="K34" s="33"/>
      <c r="L34" s="50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spans="1:31" s="2" customFormat="1" ht="14.45" hidden="1" customHeight="1">
      <c r="A35" s="33"/>
      <c r="B35" s="38"/>
      <c r="C35" s="33"/>
      <c r="D35" s="33"/>
      <c r="E35" s="112" t="s">
        <v>44</v>
      </c>
      <c r="F35" s="123">
        <f>ROUND((SUM(BG120:BG175)),  2)</f>
        <v>0</v>
      </c>
      <c r="G35" s="33"/>
      <c r="H35" s="33"/>
      <c r="I35" s="124">
        <v>0.21</v>
      </c>
      <c r="J35" s="123">
        <f>0</f>
        <v>0</v>
      </c>
      <c r="K35" s="33"/>
      <c r="L35" s="50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spans="1:31" s="2" customFormat="1" ht="14.45" hidden="1" customHeight="1">
      <c r="A36" s="33"/>
      <c r="B36" s="38"/>
      <c r="C36" s="33"/>
      <c r="D36" s="33"/>
      <c r="E36" s="112" t="s">
        <v>45</v>
      </c>
      <c r="F36" s="123">
        <f>ROUND((SUM(BH120:BH175)),  2)</f>
        <v>0</v>
      </c>
      <c r="G36" s="33"/>
      <c r="H36" s="33"/>
      <c r="I36" s="124">
        <v>0.15</v>
      </c>
      <c r="J36" s="123">
        <f>0</f>
        <v>0</v>
      </c>
      <c r="K36" s="33"/>
      <c r="L36" s="50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spans="1:31" s="2" customFormat="1" ht="14.45" hidden="1" customHeight="1">
      <c r="A37" s="33"/>
      <c r="B37" s="38"/>
      <c r="C37" s="33"/>
      <c r="D37" s="33"/>
      <c r="E37" s="112" t="s">
        <v>46</v>
      </c>
      <c r="F37" s="123">
        <f>ROUND((SUM(BI120:BI175)),  2)</f>
        <v>0</v>
      </c>
      <c r="G37" s="33"/>
      <c r="H37" s="33"/>
      <c r="I37" s="124">
        <v>0</v>
      </c>
      <c r="J37" s="123">
        <f>0</f>
        <v>0</v>
      </c>
      <c r="K37" s="33"/>
      <c r="L37" s="50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pans="1:31" s="2" customFormat="1" ht="6.95" customHeight="1">
      <c r="A38" s="33"/>
      <c r="B38" s="38"/>
      <c r="C38" s="33"/>
      <c r="D38" s="33"/>
      <c r="E38" s="33"/>
      <c r="F38" s="33"/>
      <c r="G38" s="33"/>
      <c r="H38" s="33"/>
      <c r="I38" s="33"/>
      <c r="J38" s="33"/>
      <c r="K38" s="33"/>
      <c r="L38" s="50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pans="1:31" s="2" customFormat="1" ht="25.35" customHeight="1">
      <c r="A39" s="33"/>
      <c r="B39" s="38"/>
      <c r="C39" s="125"/>
      <c r="D39" s="126" t="s">
        <v>47</v>
      </c>
      <c r="E39" s="127"/>
      <c r="F39" s="127"/>
      <c r="G39" s="128" t="s">
        <v>48</v>
      </c>
      <c r="H39" s="129" t="s">
        <v>49</v>
      </c>
      <c r="I39" s="127"/>
      <c r="J39" s="130">
        <f>SUM(J30:J37)</f>
        <v>0</v>
      </c>
      <c r="K39" s="131"/>
      <c r="L39" s="50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pans="1:31" s="2" customFormat="1" ht="14.45" customHeight="1">
      <c r="A40" s="33"/>
      <c r="B40" s="38"/>
      <c r="C40" s="33"/>
      <c r="D40" s="33"/>
      <c r="E40" s="33"/>
      <c r="F40" s="33"/>
      <c r="G40" s="33"/>
      <c r="H40" s="33"/>
      <c r="I40" s="33"/>
      <c r="J40" s="33"/>
      <c r="K40" s="33"/>
      <c r="L40" s="50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1" spans="1:31" s="1" customFormat="1" ht="14.45" customHeight="1">
      <c r="B41" s="19"/>
      <c r="L41" s="19"/>
    </row>
    <row r="42" spans="1:31" s="1" customFormat="1" ht="14.45" customHeight="1">
      <c r="B42" s="19"/>
      <c r="L42" s="19"/>
    </row>
    <row r="43" spans="1:31" s="1" customFormat="1" ht="14.45" customHeight="1">
      <c r="B43" s="19"/>
      <c r="L43" s="19"/>
    </row>
    <row r="44" spans="1:31" s="1" customFormat="1" ht="14.45" customHeight="1">
      <c r="B44" s="19"/>
      <c r="L44" s="19"/>
    </row>
    <row r="45" spans="1:31" s="1" customFormat="1" ht="14.45" customHeight="1">
      <c r="B45" s="19"/>
      <c r="L45" s="19"/>
    </row>
    <row r="46" spans="1:31" s="1" customFormat="1" ht="14.45" customHeight="1">
      <c r="B46" s="19"/>
      <c r="L46" s="19"/>
    </row>
    <row r="47" spans="1:31" s="1" customFormat="1" ht="14.45" customHeight="1">
      <c r="B47" s="19"/>
      <c r="L47" s="19"/>
    </row>
    <row r="48" spans="1:31" s="1" customFormat="1" ht="14.45" customHeight="1">
      <c r="B48" s="19"/>
      <c r="L48" s="19"/>
    </row>
    <row r="49" spans="1:31" s="1" customFormat="1" ht="14.45" customHeight="1">
      <c r="B49" s="19"/>
      <c r="L49" s="19"/>
    </row>
    <row r="50" spans="1:31" s="2" customFormat="1" ht="14.45" customHeight="1">
      <c r="B50" s="50"/>
      <c r="D50" s="132" t="s">
        <v>50</v>
      </c>
      <c r="E50" s="133"/>
      <c r="F50" s="133"/>
      <c r="G50" s="132" t="s">
        <v>51</v>
      </c>
      <c r="H50" s="133"/>
      <c r="I50" s="133"/>
      <c r="J50" s="133"/>
      <c r="K50" s="133"/>
      <c r="L50" s="50"/>
    </row>
    <row r="51" spans="1:31" ht="11.25">
      <c r="B51" s="19"/>
      <c r="L51" s="19"/>
    </row>
    <row r="52" spans="1:31" ht="11.25">
      <c r="B52" s="19"/>
      <c r="L52" s="19"/>
    </row>
    <row r="53" spans="1:31" ht="11.25">
      <c r="B53" s="19"/>
      <c r="L53" s="19"/>
    </row>
    <row r="54" spans="1:31" ht="11.25">
      <c r="B54" s="19"/>
      <c r="L54" s="19"/>
    </row>
    <row r="55" spans="1:31" ht="11.25">
      <c r="B55" s="19"/>
      <c r="L55" s="19"/>
    </row>
    <row r="56" spans="1:31" ht="11.25">
      <c r="B56" s="19"/>
      <c r="L56" s="19"/>
    </row>
    <row r="57" spans="1:31" ht="11.25">
      <c r="B57" s="19"/>
      <c r="L57" s="19"/>
    </row>
    <row r="58" spans="1:31" ht="11.25">
      <c r="B58" s="19"/>
      <c r="L58" s="19"/>
    </row>
    <row r="59" spans="1:31" ht="11.25">
      <c r="B59" s="19"/>
      <c r="L59" s="19"/>
    </row>
    <row r="60" spans="1:31" ht="11.25">
      <c r="B60" s="19"/>
      <c r="L60" s="19"/>
    </row>
    <row r="61" spans="1:31" s="2" customFormat="1">
      <c r="A61" s="33"/>
      <c r="B61" s="38"/>
      <c r="C61" s="33"/>
      <c r="D61" s="134" t="s">
        <v>52</v>
      </c>
      <c r="E61" s="135"/>
      <c r="F61" s="136" t="s">
        <v>53</v>
      </c>
      <c r="G61" s="134" t="s">
        <v>52</v>
      </c>
      <c r="H61" s="135"/>
      <c r="I61" s="135"/>
      <c r="J61" s="137" t="s">
        <v>53</v>
      </c>
      <c r="K61" s="135"/>
      <c r="L61" s="50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</row>
    <row r="62" spans="1:31" ht="11.25">
      <c r="B62" s="19"/>
      <c r="L62" s="19"/>
    </row>
    <row r="63" spans="1:31" ht="11.25">
      <c r="B63" s="19"/>
      <c r="L63" s="19"/>
    </row>
    <row r="64" spans="1:31" ht="11.25">
      <c r="B64" s="19"/>
      <c r="L64" s="19"/>
    </row>
    <row r="65" spans="1:31" s="2" customFormat="1">
      <c r="A65" s="33"/>
      <c r="B65" s="38"/>
      <c r="C65" s="33"/>
      <c r="D65" s="132" t="s">
        <v>54</v>
      </c>
      <c r="E65" s="138"/>
      <c r="F65" s="138"/>
      <c r="G65" s="132" t="s">
        <v>55</v>
      </c>
      <c r="H65" s="138"/>
      <c r="I65" s="138"/>
      <c r="J65" s="138"/>
      <c r="K65" s="138"/>
      <c r="L65" s="50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</row>
    <row r="66" spans="1:31" ht="11.25">
      <c r="B66" s="19"/>
      <c r="L66" s="19"/>
    </row>
    <row r="67" spans="1:31" ht="11.25">
      <c r="B67" s="19"/>
      <c r="L67" s="19"/>
    </row>
    <row r="68" spans="1:31" ht="11.25">
      <c r="B68" s="19"/>
      <c r="L68" s="19"/>
    </row>
    <row r="69" spans="1:31" ht="11.25">
      <c r="B69" s="19"/>
      <c r="L69" s="19"/>
    </row>
    <row r="70" spans="1:31" ht="11.25">
      <c r="B70" s="19"/>
      <c r="L70" s="19"/>
    </row>
    <row r="71" spans="1:31" ht="11.25">
      <c r="B71" s="19"/>
      <c r="L71" s="19"/>
    </row>
    <row r="72" spans="1:31" ht="11.25">
      <c r="B72" s="19"/>
      <c r="L72" s="19"/>
    </row>
    <row r="73" spans="1:31" ht="11.25">
      <c r="B73" s="19"/>
      <c r="L73" s="19"/>
    </row>
    <row r="74" spans="1:31" ht="11.25">
      <c r="B74" s="19"/>
      <c r="L74" s="19"/>
    </row>
    <row r="75" spans="1:31" ht="11.25">
      <c r="B75" s="19"/>
      <c r="L75" s="19"/>
    </row>
    <row r="76" spans="1:31" s="2" customFormat="1">
      <c r="A76" s="33"/>
      <c r="B76" s="38"/>
      <c r="C76" s="33"/>
      <c r="D76" s="134" t="s">
        <v>52</v>
      </c>
      <c r="E76" s="135"/>
      <c r="F76" s="136" t="s">
        <v>53</v>
      </c>
      <c r="G76" s="134" t="s">
        <v>52</v>
      </c>
      <c r="H76" s="135"/>
      <c r="I76" s="135"/>
      <c r="J76" s="137" t="s">
        <v>53</v>
      </c>
      <c r="K76" s="135"/>
      <c r="L76" s="50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</row>
    <row r="77" spans="1:31" s="2" customFormat="1" ht="14.45" customHeight="1">
      <c r="A77" s="33"/>
      <c r="B77" s="139"/>
      <c r="C77" s="140"/>
      <c r="D77" s="140"/>
      <c r="E77" s="140"/>
      <c r="F77" s="140"/>
      <c r="G77" s="140"/>
      <c r="H77" s="140"/>
      <c r="I77" s="140"/>
      <c r="J77" s="140"/>
      <c r="K77" s="140"/>
      <c r="L77" s="50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</row>
    <row r="81" spans="1:47" s="2" customFormat="1" ht="6.95" customHeight="1">
      <c r="A81" s="33"/>
      <c r="B81" s="141"/>
      <c r="C81" s="142"/>
      <c r="D81" s="142"/>
      <c r="E81" s="142"/>
      <c r="F81" s="142"/>
      <c r="G81" s="142"/>
      <c r="H81" s="142"/>
      <c r="I81" s="142"/>
      <c r="J81" s="142"/>
      <c r="K81" s="142"/>
      <c r="L81" s="50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</row>
    <row r="82" spans="1:47" s="2" customFormat="1" ht="24.95" customHeight="1">
      <c r="A82" s="33"/>
      <c r="B82" s="34"/>
      <c r="C82" s="22" t="s">
        <v>118</v>
      </c>
      <c r="D82" s="35"/>
      <c r="E82" s="35"/>
      <c r="F82" s="35"/>
      <c r="G82" s="35"/>
      <c r="H82" s="35"/>
      <c r="I82" s="35"/>
      <c r="J82" s="35"/>
      <c r="K82" s="35"/>
      <c r="L82" s="50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</row>
    <row r="83" spans="1:47" s="2" customFormat="1" ht="6.95" customHeight="1">
      <c r="A83" s="33"/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50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</row>
    <row r="84" spans="1:47" s="2" customFormat="1" ht="12" customHeight="1">
      <c r="A84" s="33"/>
      <c r="B84" s="34"/>
      <c r="C84" s="28" t="s">
        <v>16</v>
      </c>
      <c r="D84" s="35"/>
      <c r="E84" s="35"/>
      <c r="F84" s="35"/>
      <c r="G84" s="35"/>
      <c r="H84" s="35"/>
      <c r="I84" s="35"/>
      <c r="J84" s="35"/>
      <c r="K84" s="35"/>
      <c r="L84" s="50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</row>
    <row r="85" spans="1:47" s="2" customFormat="1" ht="16.5" customHeight="1">
      <c r="A85" s="33"/>
      <c r="B85" s="34"/>
      <c r="C85" s="35"/>
      <c r="D85" s="35"/>
      <c r="E85" s="304" t="str">
        <f>E7</f>
        <v>Oprava trati v úseku Kojetín - Valašské Meziříčí</v>
      </c>
      <c r="F85" s="305"/>
      <c r="G85" s="305"/>
      <c r="H85" s="305"/>
      <c r="I85" s="35"/>
      <c r="J85" s="35"/>
      <c r="K85" s="35"/>
      <c r="L85" s="50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</row>
    <row r="86" spans="1:47" s="2" customFormat="1" ht="12" customHeight="1">
      <c r="A86" s="33"/>
      <c r="B86" s="34"/>
      <c r="C86" s="28" t="s">
        <v>105</v>
      </c>
      <c r="D86" s="35"/>
      <c r="E86" s="35"/>
      <c r="F86" s="35"/>
      <c r="G86" s="35"/>
      <c r="H86" s="35"/>
      <c r="I86" s="35"/>
      <c r="J86" s="35"/>
      <c r="K86" s="35"/>
      <c r="L86" s="50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</row>
    <row r="87" spans="1:47" s="2" customFormat="1" ht="16.5" customHeight="1">
      <c r="A87" s="33"/>
      <c r="B87" s="34"/>
      <c r="C87" s="35"/>
      <c r="D87" s="35"/>
      <c r="E87" s="275" t="str">
        <f>E9</f>
        <v>SO02 - Oprava přejezdu P7248 (km 13,945)</v>
      </c>
      <c r="F87" s="306"/>
      <c r="G87" s="306"/>
      <c r="H87" s="306"/>
      <c r="I87" s="35"/>
      <c r="J87" s="35"/>
      <c r="K87" s="35"/>
      <c r="L87" s="50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</row>
    <row r="88" spans="1:47" s="2" customFormat="1" ht="6.95" customHeight="1">
      <c r="A88" s="33"/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50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</row>
    <row r="89" spans="1:47" s="2" customFormat="1" ht="12" customHeight="1">
      <c r="A89" s="33"/>
      <c r="B89" s="34"/>
      <c r="C89" s="28" t="s">
        <v>20</v>
      </c>
      <c r="D89" s="35"/>
      <c r="E89" s="35"/>
      <c r="F89" s="26" t="str">
        <f>F12</f>
        <v>Hulín</v>
      </c>
      <c r="G89" s="35"/>
      <c r="H89" s="35"/>
      <c r="I89" s="28" t="s">
        <v>22</v>
      </c>
      <c r="J89" s="65" t="str">
        <f>IF(J12="","",J12)</f>
        <v>1. 3. 2021</v>
      </c>
      <c r="K89" s="35"/>
      <c r="L89" s="50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</row>
    <row r="90" spans="1:47" s="2" customFormat="1" ht="6.95" customHeight="1">
      <c r="A90" s="33"/>
      <c r="B90" s="34"/>
      <c r="C90" s="35"/>
      <c r="D90" s="35"/>
      <c r="E90" s="35"/>
      <c r="F90" s="35"/>
      <c r="G90" s="35"/>
      <c r="H90" s="35"/>
      <c r="I90" s="35"/>
      <c r="J90" s="35"/>
      <c r="K90" s="35"/>
      <c r="L90" s="50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</row>
    <row r="91" spans="1:47" s="2" customFormat="1" ht="15.2" customHeight="1">
      <c r="A91" s="33"/>
      <c r="B91" s="34"/>
      <c r="C91" s="28" t="s">
        <v>24</v>
      </c>
      <c r="D91" s="35"/>
      <c r="E91" s="35"/>
      <c r="F91" s="26" t="str">
        <f>E15</f>
        <v>Správa železnic, státní organizace</v>
      </c>
      <c r="G91" s="35"/>
      <c r="H91" s="35"/>
      <c r="I91" s="28" t="s">
        <v>31</v>
      </c>
      <c r="J91" s="31" t="str">
        <f>E21</f>
        <v xml:space="preserve"> </v>
      </c>
      <c r="K91" s="35"/>
      <c r="L91" s="50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</row>
    <row r="92" spans="1:47" s="2" customFormat="1" ht="15.2" customHeight="1">
      <c r="A92" s="33"/>
      <c r="B92" s="34"/>
      <c r="C92" s="28" t="s">
        <v>29</v>
      </c>
      <c r="D92" s="35"/>
      <c r="E92" s="35"/>
      <c r="F92" s="26" t="str">
        <f>IF(E18="","",E18)</f>
        <v>Vyplň údaj</v>
      </c>
      <c r="G92" s="35"/>
      <c r="H92" s="35"/>
      <c r="I92" s="28" t="s">
        <v>34</v>
      </c>
      <c r="J92" s="31" t="str">
        <f>E24</f>
        <v>Jiří Vendel</v>
      </c>
      <c r="K92" s="35"/>
      <c r="L92" s="50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</row>
    <row r="93" spans="1:47" s="2" customFormat="1" ht="10.35" customHeight="1">
      <c r="A93" s="33"/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50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</row>
    <row r="94" spans="1:47" s="2" customFormat="1" ht="29.25" customHeight="1">
      <c r="A94" s="33"/>
      <c r="B94" s="34"/>
      <c r="C94" s="143" t="s">
        <v>119</v>
      </c>
      <c r="D94" s="144"/>
      <c r="E94" s="144"/>
      <c r="F94" s="144"/>
      <c r="G94" s="144"/>
      <c r="H94" s="144"/>
      <c r="I94" s="144"/>
      <c r="J94" s="145" t="s">
        <v>120</v>
      </c>
      <c r="K94" s="144"/>
      <c r="L94" s="50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</row>
    <row r="95" spans="1:47" s="2" customFormat="1" ht="10.35" customHeight="1">
      <c r="A95" s="33"/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50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</row>
    <row r="96" spans="1:47" s="2" customFormat="1" ht="22.9" customHeight="1">
      <c r="A96" s="33"/>
      <c r="B96" s="34"/>
      <c r="C96" s="146" t="s">
        <v>121</v>
      </c>
      <c r="D96" s="35"/>
      <c r="E96" s="35"/>
      <c r="F96" s="35"/>
      <c r="G96" s="35"/>
      <c r="H96" s="35"/>
      <c r="I96" s="35"/>
      <c r="J96" s="83">
        <f>J120</f>
        <v>0</v>
      </c>
      <c r="K96" s="35"/>
      <c r="L96" s="50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U96" s="16" t="s">
        <v>122</v>
      </c>
    </row>
    <row r="97" spans="1:31" s="9" customFormat="1" ht="24.95" customHeight="1">
      <c r="B97" s="147"/>
      <c r="C97" s="148"/>
      <c r="D97" s="149" t="s">
        <v>123</v>
      </c>
      <c r="E97" s="150"/>
      <c r="F97" s="150"/>
      <c r="G97" s="150"/>
      <c r="H97" s="150"/>
      <c r="I97" s="150"/>
      <c r="J97" s="151">
        <f>J121</f>
        <v>0</v>
      </c>
      <c r="K97" s="148"/>
      <c r="L97" s="152"/>
    </row>
    <row r="98" spans="1:31" s="10" customFormat="1" ht="19.899999999999999" customHeight="1">
      <c r="B98" s="153"/>
      <c r="C98" s="154"/>
      <c r="D98" s="155" t="s">
        <v>124</v>
      </c>
      <c r="E98" s="156"/>
      <c r="F98" s="156"/>
      <c r="G98" s="156"/>
      <c r="H98" s="156"/>
      <c r="I98" s="156"/>
      <c r="J98" s="157">
        <f>J122</f>
        <v>0</v>
      </c>
      <c r="K98" s="154"/>
      <c r="L98" s="158"/>
    </row>
    <row r="99" spans="1:31" s="9" customFormat="1" ht="24.95" customHeight="1">
      <c r="B99" s="147"/>
      <c r="C99" s="148"/>
      <c r="D99" s="149" t="s">
        <v>126</v>
      </c>
      <c r="E99" s="150"/>
      <c r="F99" s="150"/>
      <c r="G99" s="150"/>
      <c r="H99" s="150"/>
      <c r="I99" s="150"/>
      <c r="J99" s="151">
        <f>J153</f>
        <v>0</v>
      </c>
      <c r="K99" s="148"/>
      <c r="L99" s="152"/>
    </row>
    <row r="100" spans="1:31" s="9" customFormat="1" ht="24.95" customHeight="1">
      <c r="B100" s="147"/>
      <c r="C100" s="148"/>
      <c r="D100" s="149" t="s">
        <v>127</v>
      </c>
      <c r="E100" s="150"/>
      <c r="F100" s="150"/>
      <c r="G100" s="150"/>
      <c r="H100" s="150"/>
      <c r="I100" s="150"/>
      <c r="J100" s="151">
        <f>J166</f>
        <v>0</v>
      </c>
      <c r="K100" s="148"/>
      <c r="L100" s="152"/>
    </row>
    <row r="101" spans="1:31" s="2" customFormat="1" ht="21.75" customHeight="1">
      <c r="A101" s="33"/>
      <c r="B101" s="34"/>
      <c r="C101" s="35"/>
      <c r="D101" s="35"/>
      <c r="E101" s="35"/>
      <c r="F101" s="35"/>
      <c r="G101" s="35"/>
      <c r="H101" s="35"/>
      <c r="I101" s="35"/>
      <c r="J101" s="35"/>
      <c r="K101" s="35"/>
      <c r="L101" s="50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</row>
    <row r="102" spans="1:31" s="2" customFormat="1" ht="6.95" customHeight="1">
      <c r="A102" s="33"/>
      <c r="B102" s="53"/>
      <c r="C102" s="54"/>
      <c r="D102" s="54"/>
      <c r="E102" s="54"/>
      <c r="F102" s="54"/>
      <c r="G102" s="54"/>
      <c r="H102" s="54"/>
      <c r="I102" s="54"/>
      <c r="J102" s="54"/>
      <c r="K102" s="54"/>
      <c r="L102" s="50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</row>
    <row r="106" spans="1:31" s="2" customFormat="1" ht="6.95" customHeight="1">
      <c r="A106" s="33"/>
      <c r="B106" s="55"/>
      <c r="C106" s="56"/>
      <c r="D106" s="56"/>
      <c r="E106" s="56"/>
      <c r="F106" s="56"/>
      <c r="G106" s="56"/>
      <c r="H106" s="56"/>
      <c r="I106" s="56"/>
      <c r="J106" s="56"/>
      <c r="K106" s="56"/>
      <c r="L106" s="50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</row>
    <row r="107" spans="1:31" s="2" customFormat="1" ht="24.95" customHeight="1">
      <c r="A107" s="33"/>
      <c r="B107" s="34"/>
      <c r="C107" s="22" t="s">
        <v>128</v>
      </c>
      <c r="D107" s="35"/>
      <c r="E107" s="35"/>
      <c r="F107" s="35"/>
      <c r="G107" s="35"/>
      <c r="H107" s="35"/>
      <c r="I107" s="35"/>
      <c r="J107" s="35"/>
      <c r="K107" s="35"/>
      <c r="L107" s="50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</row>
    <row r="108" spans="1:31" s="2" customFormat="1" ht="6.95" customHeight="1">
      <c r="A108" s="33"/>
      <c r="B108" s="34"/>
      <c r="C108" s="35"/>
      <c r="D108" s="35"/>
      <c r="E108" s="35"/>
      <c r="F108" s="35"/>
      <c r="G108" s="35"/>
      <c r="H108" s="35"/>
      <c r="I108" s="35"/>
      <c r="J108" s="35"/>
      <c r="K108" s="35"/>
      <c r="L108" s="50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</row>
    <row r="109" spans="1:31" s="2" customFormat="1" ht="12" customHeight="1">
      <c r="A109" s="33"/>
      <c r="B109" s="34"/>
      <c r="C109" s="28" t="s">
        <v>16</v>
      </c>
      <c r="D109" s="35"/>
      <c r="E109" s="35"/>
      <c r="F109" s="35"/>
      <c r="G109" s="35"/>
      <c r="H109" s="35"/>
      <c r="I109" s="35"/>
      <c r="J109" s="35"/>
      <c r="K109" s="35"/>
      <c r="L109" s="50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</row>
    <row r="110" spans="1:31" s="2" customFormat="1" ht="16.5" customHeight="1">
      <c r="A110" s="33"/>
      <c r="B110" s="34"/>
      <c r="C110" s="35"/>
      <c r="D110" s="35"/>
      <c r="E110" s="304" t="str">
        <f>E7</f>
        <v>Oprava trati v úseku Kojetín - Valašské Meziříčí</v>
      </c>
      <c r="F110" s="305"/>
      <c r="G110" s="305"/>
      <c r="H110" s="305"/>
      <c r="I110" s="35"/>
      <c r="J110" s="35"/>
      <c r="K110" s="35"/>
      <c r="L110" s="50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</row>
    <row r="111" spans="1:31" s="2" customFormat="1" ht="12" customHeight="1">
      <c r="A111" s="33"/>
      <c r="B111" s="34"/>
      <c r="C111" s="28" t="s">
        <v>105</v>
      </c>
      <c r="D111" s="35"/>
      <c r="E111" s="35"/>
      <c r="F111" s="35"/>
      <c r="G111" s="35"/>
      <c r="H111" s="35"/>
      <c r="I111" s="35"/>
      <c r="J111" s="35"/>
      <c r="K111" s="35"/>
      <c r="L111" s="50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</row>
    <row r="112" spans="1:31" s="2" customFormat="1" ht="16.5" customHeight="1">
      <c r="A112" s="33"/>
      <c r="B112" s="34"/>
      <c r="C112" s="35"/>
      <c r="D112" s="35"/>
      <c r="E112" s="275" t="str">
        <f>E9</f>
        <v>SO02 - Oprava přejezdu P7248 (km 13,945)</v>
      </c>
      <c r="F112" s="306"/>
      <c r="G112" s="306"/>
      <c r="H112" s="306"/>
      <c r="I112" s="35"/>
      <c r="J112" s="35"/>
      <c r="K112" s="35"/>
      <c r="L112" s="50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</row>
    <row r="113" spans="1:65" s="2" customFormat="1" ht="6.95" customHeight="1">
      <c r="A113" s="33"/>
      <c r="B113" s="34"/>
      <c r="C113" s="35"/>
      <c r="D113" s="35"/>
      <c r="E113" s="35"/>
      <c r="F113" s="35"/>
      <c r="G113" s="35"/>
      <c r="H113" s="35"/>
      <c r="I113" s="35"/>
      <c r="J113" s="35"/>
      <c r="K113" s="35"/>
      <c r="L113" s="50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</row>
    <row r="114" spans="1:65" s="2" customFormat="1" ht="12" customHeight="1">
      <c r="A114" s="33"/>
      <c r="B114" s="34"/>
      <c r="C114" s="28" t="s">
        <v>20</v>
      </c>
      <c r="D114" s="35"/>
      <c r="E114" s="35"/>
      <c r="F114" s="26" t="str">
        <f>F12</f>
        <v>Hulín</v>
      </c>
      <c r="G114" s="35"/>
      <c r="H114" s="35"/>
      <c r="I114" s="28" t="s">
        <v>22</v>
      </c>
      <c r="J114" s="65" t="str">
        <f>IF(J12="","",J12)</f>
        <v>1. 3. 2021</v>
      </c>
      <c r="K114" s="35"/>
      <c r="L114" s="50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</row>
    <row r="115" spans="1:65" s="2" customFormat="1" ht="6.95" customHeight="1">
      <c r="A115" s="33"/>
      <c r="B115" s="34"/>
      <c r="C115" s="35"/>
      <c r="D115" s="35"/>
      <c r="E115" s="35"/>
      <c r="F115" s="35"/>
      <c r="G115" s="35"/>
      <c r="H115" s="35"/>
      <c r="I115" s="35"/>
      <c r="J115" s="35"/>
      <c r="K115" s="35"/>
      <c r="L115" s="50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</row>
    <row r="116" spans="1:65" s="2" customFormat="1" ht="15.2" customHeight="1">
      <c r="A116" s="33"/>
      <c r="B116" s="34"/>
      <c r="C116" s="28" t="s">
        <v>24</v>
      </c>
      <c r="D116" s="35"/>
      <c r="E116" s="35"/>
      <c r="F116" s="26" t="str">
        <f>E15</f>
        <v>Správa železnic, státní organizace</v>
      </c>
      <c r="G116" s="35"/>
      <c r="H116" s="35"/>
      <c r="I116" s="28" t="s">
        <v>31</v>
      </c>
      <c r="J116" s="31" t="str">
        <f>E21</f>
        <v xml:space="preserve"> </v>
      </c>
      <c r="K116" s="35"/>
      <c r="L116" s="50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</row>
    <row r="117" spans="1:65" s="2" customFormat="1" ht="15.2" customHeight="1">
      <c r="A117" s="33"/>
      <c r="B117" s="34"/>
      <c r="C117" s="28" t="s">
        <v>29</v>
      </c>
      <c r="D117" s="35"/>
      <c r="E117" s="35"/>
      <c r="F117" s="26" t="str">
        <f>IF(E18="","",E18)</f>
        <v>Vyplň údaj</v>
      </c>
      <c r="G117" s="35"/>
      <c r="H117" s="35"/>
      <c r="I117" s="28" t="s">
        <v>34</v>
      </c>
      <c r="J117" s="31" t="str">
        <f>E24</f>
        <v>Jiří Vendel</v>
      </c>
      <c r="K117" s="35"/>
      <c r="L117" s="50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</row>
    <row r="118" spans="1:65" s="2" customFormat="1" ht="10.35" customHeight="1">
      <c r="A118" s="33"/>
      <c r="B118" s="34"/>
      <c r="C118" s="35"/>
      <c r="D118" s="35"/>
      <c r="E118" s="35"/>
      <c r="F118" s="35"/>
      <c r="G118" s="35"/>
      <c r="H118" s="35"/>
      <c r="I118" s="35"/>
      <c r="J118" s="35"/>
      <c r="K118" s="35"/>
      <c r="L118" s="50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</row>
    <row r="119" spans="1:65" s="11" customFormat="1" ht="29.25" customHeight="1">
      <c r="A119" s="159"/>
      <c r="B119" s="160"/>
      <c r="C119" s="161" t="s">
        <v>129</v>
      </c>
      <c r="D119" s="162" t="s">
        <v>62</v>
      </c>
      <c r="E119" s="162" t="s">
        <v>58</v>
      </c>
      <c r="F119" s="162" t="s">
        <v>59</v>
      </c>
      <c r="G119" s="162" t="s">
        <v>130</v>
      </c>
      <c r="H119" s="162" t="s">
        <v>131</v>
      </c>
      <c r="I119" s="162" t="s">
        <v>132</v>
      </c>
      <c r="J119" s="163" t="s">
        <v>120</v>
      </c>
      <c r="K119" s="164" t="s">
        <v>133</v>
      </c>
      <c r="L119" s="165"/>
      <c r="M119" s="74" t="s">
        <v>1</v>
      </c>
      <c r="N119" s="75" t="s">
        <v>41</v>
      </c>
      <c r="O119" s="75" t="s">
        <v>134</v>
      </c>
      <c r="P119" s="75" t="s">
        <v>135</v>
      </c>
      <c r="Q119" s="75" t="s">
        <v>136</v>
      </c>
      <c r="R119" s="75" t="s">
        <v>137</v>
      </c>
      <c r="S119" s="75" t="s">
        <v>138</v>
      </c>
      <c r="T119" s="76" t="s">
        <v>139</v>
      </c>
      <c r="U119" s="159"/>
      <c r="V119" s="159"/>
      <c r="W119" s="159"/>
      <c r="X119" s="159"/>
      <c r="Y119" s="159"/>
      <c r="Z119" s="159"/>
      <c r="AA119" s="159"/>
      <c r="AB119" s="159"/>
      <c r="AC119" s="159"/>
      <c r="AD119" s="159"/>
      <c r="AE119" s="159"/>
    </row>
    <row r="120" spans="1:65" s="2" customFormat="1" ht="22.9" customHeight="1">
      <c r="A120" s="33"/>
      <c r="B120" s="34"/>
      <c r="C120" s="81" t="s">
        <v>140</v>
      </c>
      <c r="D120" s="35"/>
      <c r="E120" s="35"/>
      <c r="F120" s="35"/>
      <c r="G120" s="35"/>
      <c r="H120" s="35"/>
      <c r="I120" s="35"/>
      <c r="J120" s="166">
        <f>BK120</f>
        <v>0</v>
      </c>
      <c r="K120" s="35"/>
      <c r="L120" s="38"/>
      <c r="M120" s="77"/>
      <c r="N120" s="167"/>
      <c r="O120" s="78"/>
      <c r="P120" s="168">
        <f>P121+P153+P166</f>
        <v>0</v>
      </c>
      <c r="Q120" s="78"/>
      <c r="R120" s="168">
        <f>R121+R153+R166</f>
        <v>204.01715999999999</v>
      </c>
      <c r="S120" s="78"/>
      <c r="T120" s="169">
        <f>T121+T153+T166</f>
        <v>0</v>
      </c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T120" s="16" t="s">
        <v>76</v>
      </c>
      <c r="AU120" s="16" t="s">
        <v>122</v>
      </c>
      <c r="BK120" s="170">
        <f>BK121+BK153+BK166</f>
        <v>0</v>
      </c>
    </row>
    <row r="121" spans="1:65" s="12" customFormat="1" ht="25.9" customHeight="1">
      <c r="B121" s="171"/>
      <c r="C121" s="172"/>
      <c r="D121" s="173" t="s">
        <v>76</v>
      </c>
      <c r="E121" s="174" t="s">
        <v>141</v>
      </c>
      <c r="F121" s="174" t="s">
        <v>142</v>
      </c>
      <c r="G121" s="172"/>
      <c r="H121" s="172"/>
      <c r="I121" s="175"/>
      <c r="J121" s="176">
        <f>BK121</f>
        <v>0</v>
      </c>
      <c r="K121" s="172"/>
      <c r="L121" s="177"/>
      <c r="M121" s="178"/>
      <c r="N121" s="179"/>
      <c r="O121" s="179"/>
      <c r="P121" s="180">
        <f>P122</f>
        <v>0</v>
      </c>
      <c r="Q121" s="179"/>
      <c r="R121" s="180">
        <f>R122</f>
        <v>0</v>
      </c>
      <c r="S121" s="179"/>
      <c r="T121" s="181">
        <f>T122</f>
        <v>0</v>
      </c>
      <c r="AR121" s="182" t="s">
        <v>85</v>
      </c>
      <c r="AT121" s="183" t="s">
        <v>76</v>
      </c>
      <c r="AU121" s="183" t="s">
        <v>77</v>
      </c>
      <c r="AY121" s="182" t="s">
        <v>143</v>
      </c>
      <c r="BK121" s="184">
        <f>BK122</f>
        <v>0</v>
      </c>
    </row>
    <row r="122" spans="1:65" s="12" customFormat="1" ht="22.9" customHeight="1">
      <c r="B122" s="171"/>
      <c r="C122" s="172"/>
      <c r="D122" s="173" t="s">
        <v>76</v>
      </c>
      <c r="E122" s="185" t="s">
        <v>144</v>
      </c>
      <c r="F122" s="185" t="s">
        <v>145</v>
      </c>
      <c r="G122" s="172"/>
      <c r="H122" s="172"/>
      <c r="I122" s="175"/>
      <c r="J122" s="186">
        <f>BK122</f>
        <v>0</v>
      </c>
      <c r="K122" s="172"/>
      <c r="L122" s="177"/>
      <c r="M122" s="178"/>
      <c r="N122" s="179"/>
      <c r="O122" s="179"/>
      <c r="P122" s="180">
        <f>SUM(P123:P152)</f>
        <v>0</v>
      </c>
      <c r="Q122" s="179"/>
      <c r="R122" s="180">
        <f>SUM(R123:R152)</f>
        <v>0</v>
      </c>
      <c r="S122" s="179"/>
      <c r="T122" s="181">
        <f>SUM(T123:T152)</f>
        <v>0</v>
      </c>
      <c r="AR122" s="182" t="s">
        <v>85</v>
      </c>
      <c r="AT122" s="183" t="s">
        <v>76</v>
      </c>
      <c r="AU122" s="183" t="s">
        <v>85</v>
      </c>
      <c r="AY122" s="182" t="s">
        <v>143</v>
      </c>
      <c r="BK122" s="184">
        <f>SUM(BK123:BK152)</f>
        <v>0</v>
      </c>
    </row>
    <row r="123" spans="1:65" s="2" customFormat="1" ht="21.75" customHeight="1">
      <c r="A123" s="33"/>
      <c r="B123" s="34"/>
      <c r="C123" s="187" t="s">
        <v>85</v>
      </c>
      <c r="D123" s="187" t="s">
        <v>146</v>
      </c>
      <c r="E123" s="188" t="s">
        <v>413</v>
      </c>
      <c r="F123" s="189" t="s">
        <v>414</v>
      </c>
      <c r="G123" s="190" t="s">
        <v>149</v>
      </c>
      <c r="H123" s="191">
        <v>9.7200000000000006</v>
      </c>
      <c r="I123" s="192"/>
      <c r="J123" s="193">
        <f>ROUND(I123*H123,2)</f>
        <v>0</v>
      </c>
      <c r="K123" s="194"/>
      <c r="L123" s="38"/>
      <c r="M123" s="195" t="s">
        <v>1</v>
      </c>
      <c r="N123" s="196" t="s">
        <v>42</v>
      </c>
      <c r="O123" s="70"/>
      <c r="P123" s="197">
        <f>O123*H123</f>
        <v>0</v>
      </c>
      <c r="Q123" s="197">
        <v>0</v>
      </c>
      <c r="R123" s="197">
        <f>Q123*H123</f>
        <v>0</v>
      </c>
      <c r="S123" s="197">
        <v>0</v>
      </c>
      <c r="T123" s="198">
        <f>S123*H123</f>
        <v>0</v>
      </c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R123" s="199" t="s">
        <v>150</v>
      </c>
      <c r="AT123" s="199" t="s">
        <v>146</v>
      </c>
      <c r="AU123" s="199" t="s">
        <v>87</v>
      </c>
      <c r="AY123" s="16" t="s">
        <v>143</v>
      </c>
      <c r="BE123" s="200">
        <f>IF(N123="základní",J123,0)</f>
        <v>0</v>
      </c>
      <c r="BF123" s="200">
        <f>IF(N123="snížená",J123,0)</f>
        <v>0</v>
      </c>
      <c r="BG123" s="200">
        <f>IF(N123="zákl. přenesená",J123,0)</f>
        <v>0</v>
      </c>
      <c r="BH123" s="200">
        <f>IF(N123="sníž. přenesená",J123,0)</f>
        <v>0</v>
      </c>
      <c r="BI123" s="200">
        <f>IF(N123="nulová",J123,0)</f>
        <v>0</v>
      </c>
      <c r="BJ123" s="16" t="s">
        <v>85</v>
      </c>
      <c r="BK123" s="200">
        <f>ROUND(I123*H123,2)</f>
        <v>0</v>
      </c>
      <c r="BL123" s="16" t="s">
        <v>150</v>
      </c>
      <c r="BM123" s="199" t="s">
        <v>415</v>
      </c>
    </row>
    <row r="124" spans="1:65" s="2" customFormat="1" ht="78">
      <c r="A124" s="33"/>
      <c r="B124" s="34"/>
      <c r="C124" s="35"/>
      <c r="D124" s="201" t="s">
        <v>152</v>
      </c>
      <c r="E124" s="35"/>
      <c r="F124" s="202" t="s">
        <v>416</v>
      </c>
      <c r="G124" s="35"/>
      <c r="H124" s="35"/>
      <c r="I124" s="203"/>
      <c r="J124" s="35"/>
      <c r="K124" s="35"/>
      <c r="L124" s="38"/>
      <c r="M124" s="204"/>
      <c r="N124" s="205"/>
      <c r="O124" s="70"/>
      <c r="P124" s="70"/>
      <c r="Q124" s="70"/>
      <c r="R124" s="70"/>
      <c r="S124" s="70"/>
      <c r="T124" s="71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T124" s="16" t="s">
        <v>152</v>
      </c>
      <c r="AU124" s="16" t="s">
        <v>87</v>
      </c>
    </row>
    <row r="125" spans="1:65" s="13" customFormat="1" ht="11.25">
      <c r="B125" s="206"/>
      <c r="C125" s="207"/>
      <c r="D125" s="201" t="s">
        <v>154</v>
      </c>
      <c r="E125" s="208" t="s">
        <v>408</v>
      </c>
      <c r="F125" s="209" t="s">
        <v>417</v>
      </c>
      <c r="G125" s="207"/>
      <c r="H125" s="210">
        <v>9.7200000000000006</v>
      </c>
      <c r="I125" s="211"/>
      <c r="J125" s="207"/>
      <c r="K125" s="207"/>
      <c r="L125" s="212"/>
      <c r="M125" s="213"/>
      <c r="N125" s="214"/>
      <c r="O125" s="214"/>
      <c r="P125" s="214"/>
      <c r="Q125" s="214"/>
      <c r="R125" s="214"/>
      <c r="S125" s="214"/>
      <c r="T125" s="215"/>
      <c r="AT125" s="216" t="s">
        <v>154</v>
      </c>
      <c r="AU125" s="216" t="s">
        <v>87</v>
      </c>
      <c r="AV125" s="13" t="s">
        <v>87</v>
      </c>
      <c r="AW125" s="13" t="s">
        <v>33</v>
      </c>
      <c r="AX125" s="13" t="s">
        <v>85</v>
      </c>
      <c r="AY125" s="216" t="s">
        <v>143</v>
      </c>
    </row>
    <row r="126" spans="1:65" s="2" customFormat="1" ht="16.5" customHeight="1">
      <c r="A126" s="33"/>
      <c r="B126" s="34"/>
      <c r="C126" s="187" t="s">
        <v>87</v>
      </c>
      <c r="D126" s="187" t="s">
        <v>146</v>
      </c>
      <c r="E126" s="188" t="s">
        <v>147</v>
      </c>
      <c r="F126" s="189" t="s">
        <v>148</v>
      </c>
      <c r="G126" s="190" t="s">
        <v>149</v>
      </c>
      <c r="H126" s="191">
        <v>127.44</v>
      </c>
      <c r="I126" s="192"/>
      <c r="J126" s="193">
        <f>ROUND(I126*H126,2)</f>
        <v>0</v>
      </c>
      <c r="K126" s="194"/>
      <c r="L126" s="38"/>
      <c r="M126" s="195" t="s">
        <v>1</v>
      </c>
      <c r="N126" s="196" t="s">
        <v>42</v>
      </c>
      <c r="O126" s="70"/>
      <c r="P126" s="197">
        <f>O126*H126</f>
        <v>0</v>
      </c>
      <c r="Q126" s="197">
        <v>0</v>
      </c>
      <c r="R126" s="197">
        <f>Q126*H126</f>
        <v>0</v>
      </c>
      <c r="S126" s="197">
        <v>0</v>
      </c>
      <c r="T126" s="198">
        <f>S126*H126</f>
        <v>0</v>
      </c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R126" s="199" t="s">
        <v>150</v>
      </c>
      <c r="AT126" s="199" t="s">
        <v>146</v>
      </c>
      <c r="AU126" s="199" t="s">
        <v>87</v>
      </c>
      <c r="AY126" s="16" t="s">
        <v>143</v>
      </c>
      <c r="BE126" s="200">
        <f>IF(N126="základní",J126,0)</f>
        <v>0</v>
      </c>
      <c r="BF126" s="200">
        <f>IF(N126="snížená",J126,0)</f>
        <v>0</v>
      </c>
      <c r="BG126" s="200">
        <f>IF(N126="zákl. přenesená",J126,0)</f>
        <v>0</v>
      </c>
      <c r="BH126" s="200">
        <f>IF(N126="sníž. přenesená",J126,0)</f>
        <v>0</v>
      </c>
      <c r="BI126" s="200">
        <f>IF(N126="nulová",J126,0)</f>
        <v>0</v>
      </c>
      <c r="BJ126" s="16" t="s">
        <v>85</v>
      </c>
      <c r="BK126" s="200">
        <f>ROUND(I126*H126,2)</f>
        <v>0</v>
      </c>
      <c r="BL126" s="16" t="s">
        <v>150</v>
      </c>
      <c r="BM126" s="199" t="s">
        <v>418</v>
      </c>
    </row>
    <row r="127" spans="1:65" s="2" customFormat="1" ht="48.75">
      <c r="A127" s="33"/>
      <c r="B127" s="34"/>
      <c r="C127" s="35"/>
      <c r="D127" s="201" t="s">
        <v>152</v>
      </c>
      <c r="E127" s="35"/>
      <c r="F127" s="202" t="s">
        <v>153</v>
      </c>
      <c r="G127" s="35"/>
      <c r="H127" s="35"/>
      <c r="I127" s="203"/>
      <c r="J127" s="35"/>
      <c r="K127" s="35"/>
      <c r="L127" s="38"/>
      <c r="M127" s="204"/>
      <c r="N127" s="205"/>
      <c r="O127" s="70"/>
      <c r="P127" s="70"/>
      <c r="Q127" s="70"/>
      <c r="R127" s="70"/>
      <c r="S127" s="70"/>
      <c r="T127" s="71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T127" s="16" t="s">
        <v>152</v>
      </c>
      <c r="AU127" s="16" t="s">
        <v>87</v>
      </c>
    </row>
    <row r="128" spans="1:65" s="13" customFormat="1" ht="11.25">
      <c r="B128" s="206"/>
      <c r="C128" s="207"/>
      <c r="D128" s="201" t="s">
        <v>154</v>
      </c>
      <c r="E128" s="208" t="s">
        <v>102</v>
      </c>
      <c r="F128" s="209" t="s">
        <v>419</v>
      </c>
      <c r="G128" s="207"/>
      <c r="H128" s="210">
        <v>127.44</v>
      </c>
      <c r="I128" s="211"/>
      <c r="J128" s="207"/>
      <c r="K128" s="207"/>
      <c r="L128" s="212"/>
      <c r="M128" s="213"/>
      <c r="N128" s="214"/>
      <c r="O128" s="214"/>
      <c r="P128" s="214"/>
      <c r="Q128" s="214"/>
      <c r="R128" s="214"/>
      <c r="S128" s="214"/>
      <c r="T128" s="215"/>
      <c r="AT128" s="216" t="s">
        <v>154</v>
      </c>
      <c r="AU128" s="216" t="s">
        <v>87</v>
      </c>
      <c r="AV128" s="13" t="s">
        <v>87</v>
      </c>
      <c r="AW128" s="13" t="s">
        <v>33</v>
      </c>
      <c r="AX128" s="13" t="s">
        <v>85</v>
      </c>
      <c r="AY128" s="216" t="s">
        <v>143</v>
      </c>
    </row>
    <row r="129" spans="1:65" s="2" customFormat="1" ht="33" customHeight="1">
      <c r="A129" s="33"/>
      <c r="B129" s="34"/>
      <c r="C129" s="187" t="s">
        <v>161</v>
      </c>
      <c r="D129" s="187" t="s">
        <v>146</v>
      </c>
      <c r="E129" s="188" t="s">
        <v>420</v>
      </c>
      <c r="F129" s="189" t="s">
        <v>421</v>
      </c>
      <c r="G129" s="190" t="s">
        <v>164</v>
      </c>
      <c r="H129" s="191">
        <v>50</v>
      </c>
      <c r="I129" s="192"/>
      <c r="J129" s="193">
        <f>ROUND(I129*H129,2)</f>
        <v>0</v>
      </c>
      <c r="K129" s="194"/>
      <c r="L129" s="38"/>
      <c r="M129" s="195" t="s">
        <v>1</v>
      </c>
      <c r="N129" s="196" t="s">
        <v>42</v>
      </c>
      <c r="O129" s="70"/>
      <c r="P129" s="197">
        <f>O129*H129</f>
        <v>0</v>
      </c>
      <c r="Q129" s="197">
        <v>0</v>
      </c>
      <c r="R129" s="197">
        <f>Q129*H129</f>
        <v>0</v>
      </c>
      <c r="S129" s="197">
        <v>0</v>
      </c>
      <c r="T129" s="198">
        <f>S129*H129</f>
        <v>0</v>
      </c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R129" s="199" t="s">
        <v>150</v>
      </c>
      <c r="AT129" s="199" t="s">
        <v>146</v>
      </c>
      <c r="AU129" s="199" t="s">
        <v>87</v>
      </c>
      <c r="AY129" s="16" t="s">
        <v>143</v>
      </c>
      <c r="BE129" s="200">
        <f>IF(N129="základní",J129,0)</f>
        <v>0</v>
      </c>
      <c r="BF129" s="200">
        <f>IF(N129="snížená",J129,0)</f>
        <v>0</v>
      </c>
      <c r="BG129" s="200">
        <f>IF(N129="zákl. přenesená",J129,0)</f>
        <v>0</v>
      </c>
      <c r="BH129" s="200">
        <f>IF(N129="sníž. přenesená",J129,0)</f>
        <v>0</v>
      </c>
      <c r="BI129" s="200">
        <f>IF(N129="nulová",J129,0)</f>
        <v>0</v>
      </c>
      <c r="BJ129" s="16" t="s">
        <v>85</v>
      </c>
      <c r="BK129" s="200">
        <f>ROUND(I129*H129,2)</f>
        <v>0</v>
      </c>
      <c r="BL129" s="16" t="s">
        <v>150</v>
      </c>
      <c r="BM129" s="199" t="s">
        <v>422</v>
      </c>
    </row>
    <row r="130" spans="1:65" s="2" customFormat="1" ht="68.25">
      <c r="A130" s="33"/>
      <c r="B130" s="34"/>
      <c r="C130" s="35"/>
      <c r="D130" s="201" t="s">
        <v>152</v>
      </c>
      <c r="E130" s="35"/>
      <c r="F130" s="202" t="s">
        <v>423</v>
      </c>
      <c r="G130" s="35"/>
      <c r="H130" s="35"/>
      <c r="I130" s="203"/>
      <c r="J130" s="35"/>
      <c r="K130" s="35"/>
      <c r="L130" s="38"/>
      <c r="M130" s="204"/>
      <c r="N130" s="205"/>
      <c r="O130" s="70"/>
      <c r="P130" s="70"/>
      <c r="Q130" s="70"/>
      <c r="R130" s="70"/>
      <c r="S130" s="70"/>
      <c r="T130" s="71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T130" s="16" t="s">
        <v>152</v>
      </c>
      <c r="AU130" s="16" t="s">
        <v>87</v>
      </c>
    </row>
    <row r="131" spans="1:65" s="2" customFormat="1" ht="21.75" customHeight="1">
      <c r="A131" s="33"/>
      <c r="B131" s="34"/>
      <c r="C131" s="187" t="s">
        <v>150</v>
      </c>
      <c r="D131" s="187" t="s">
        <v>146</v>
      </c>
      <c r="E131" s="188" t="s">
        <v>187</v>
      </c>
      <c r="F131" s="189" t="s">
        <v>424</v>
      </c>
      <c r="G131" s="190" t="s">
        <v>158</v>
      </c>
      <c r="H131" s="191">
        <v>4</v>
      </c>
      <c r="I131" s="192"/>
      <c r="J131" s="193">
        <f>ROUND(I131*H131,2)</f>
        <v>0</v>
      </c>
      <c r="K131" s="194"/>
      <c r="L131" s="38"/>
      <c r="M131" s="195" t="s">
        <v>1</v>
      </c>
      <c r="N131" s="196" t="s">
        <v>42</v>
      </c>
      <c r="O131" s="70"/>
      <c r="P131" s="197">
        <f>O131*H131</f>
        <v>0</v>
      </c>
      <c r="Q131" s="197">
        <v>0</v>
      </c>
      <c r="R131" s="197">
        <f>Q131*H131</f>
        <v>0</v>
      </c>
      <c r="S131" s="197">
        <v>0</v>
      </c>
      <c r="T131" s="198">
        <f>S131*H131</f>
        <v>0</v>
      </c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R131" s="199" t="s">
        <v>150</v>
      </c>
      <c r="AT131" s="199" t="s">
        <v>146</v>
      </c>
      <c r="AU131" s="199" t="s">
        <v>87</v>
      </c>
      <c r="AY131" s="16" t="s">
        <v>143</v>
      </c>
      <c r="BE131" s="200">
        <f>IF(N131="základní",J131,0)</f>
        <v>0</v>
      </c>
      <c r="BF131" s="200">
        <f>IF(N131="snížená",J131,0)</f>
        <v>0</v>
      </c>
      <c r="BG131" s="200">
        <f>IF(N131="zákl. přenesená",J131,0)</f>
        <v>0</v>
      </c>
      <c r="BH131" s="200">
        <f>IF(N131="sníž. přenesená",J131,0)</f>
        <v>0</v>
      </c>
      <c r="BI131" s="200">
        <f>IF(N131="nulová",J131,0)</f>
        <v>0</v>
      </c>
      <c r="BJ131" s="16" t="s">
        <v>85</v>
      </c>
      <c r="BK131" s="200">
        <f>ROUND(I131*H131,2)</f>
        <v>0</v>
      </c>
      <c r="BL131" s="16" t="s">
        <v>150</v>
      </c>
      <c r="BM131" s="199" t="s">
        <v>425</v>
      </c>
    </row>
    <row r="132" spans="1:65" s="2" customFormat="1" ht="29.25">
      <c r="A132" s="33"/>
      <c r="B132" s="34"/>
      <c r="C132" s="35"/>
      <c r="D132" s="201" t="s">
        <v>152</v>
      </c>
      <c r="E132" s="35"/>
      <c r="F132" s="202" t="s">
        <v>426</v>
      </c>
      <c r="G132" s="35"/>
      <c r="H132" s="35"/>
      <c r="I132" s="203"/>
      <c r="J132" s="35"/>
      <c r="K132" s="35"/>
      <c r="L132" s="38"/>
      <c r="M132" s="204"/>
      <c r="N132" s="205"/>
      <c r="O132" s="70"/>
      <c r="P132" s="70"/>
      <c r="Q132" s="70"/>
      <c r="R132" s="70"/>
      <c r="S132" s="70"/>
      <c r="T132" s="71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T132" s="16" t="s">
        <v>152</v>
      </c>
      <c r="AU132" s="16" t="s">
        <v>87</v>
      </c>
    </row>
    <row r="133" spans="1:65" s="2" customFormat="1" ht="21.75" customHeight="1">
      <c r="A133" s="33"/>
      <c r="B133" s="34"/>
      <c r="C133" s="187" t="s">
        <v>144</v>
      </c>
      <c r="D133" s="187" t="s">
        <v>146</v>
      </c>
      <c r="E133" s="188" t="s">
        <v>427</v>
      </c>
      <c r="F133" s="189" t="s">
        <v>428</v>
      </c>
      <c r="G133" s="190" t="s">
        <v>429</v>
      </c>
      <c r="H133" s="191">
        <v>102</v>
      </c>
      <c r="I133" s="192"/>
      <c r="J133" s="193">
        <f>ROUND(I133*H133,2)</f>
        <v>0</v>
      </c>
      <c r="K133" s="194"/>
      <c r="L133" s="38"/>
      <c r="M133" s="195" t="s">
        <v>1</v>
      </c>
      <c r="N133" s="196" t="s">
        <v>42</v>
      </c>
      <c r="O133" s="70"/>
      <c r="P133" s="197">
        <f>O133*H133</f>
        <v>0</v>
      </c>
      <c r="Q133" s="197">
        <v>0</v>
      </c>
      <c r="R133" s="197">
        <f>Q133*H133</f>
        <v>0</v>
      </c>
      <c r="S133" s="197">
        <v>0</v>
      </c>
      <c r="T133" s="198">
        <f>S133*H133</f>
        <v>0</v>
      </c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R133" s="199" t="s">
        <v>150</v>
      </c>
      <c r="AT133" s="199" t="s">
        <v>146</v>
      </c>
      <c r="AU133" s="199" t="s">
        <v>87</v>
      </c>
      <c r="AY133" s="16" t="s">
        <v>143</v>
      </c>
      <c r="BE133" s="200">
        <f>IF(N133="základní",J133,0)</f>
        <v>0</v>
      </c>
      <c r="BF133" s="200">
        <f>IF(N133="snížená",J133,0)</f>
        <v>0</v>
      </c>
      <c r="BG133" s="200">
        <f>IF(N133="zákl. přenesená",J133,0)</f>
        <v>0</v>
      </c>
      <c r="BH133" s="200">
        <f>IF(N133="sníž. přenesená",J133,0)</f>
        <v>0</v>
      </c>
      <c r="BI133" s="200">
        <f>IF(N133="nulová",J133,0)</f>
        <v>0</v>
      </c>
      <c r="BJ133" s="16" t="s">
        <v>85</v>
      </c>
      <c r="BK133" s="200">
        <f>ROUND(I133*H133,2)</f>
        <v>0</v>
      </c>
      <c r="BL133" s="16" t="s">
        <v>150</v>
      </c>
      <c r="BM133" s="199" t="s">
        <v>430</v>
      </c>
    </row>
    <row r="134" spans="1:65" s="2" customFormat="1" ht="48.75">
      <c r="A134" s="33"/>
      <c r="B134" s="34"/>
      <c r="C134" s="35"/>
      <c r="D134" s="201" t="s">
        <v>152</v>
      </c>
      <c r="E134" s="35"/>
      <c r="F134" s="202" t="s">
        <v>431</v>
      </c>
      <c r="G134" s="35"/>
      <c r="H134" s="35"/>
      <c r="I134" s="203"/>
      <c r="J134" s="35"/>
      <c r="K134" s="35"/>
      <c r="L134" s="38"/>
      <c r="M134" s="204"/>
      <c r="N134" s="205"/>
      <c r="O134" s="70"/>
      <c r="P134" s="70"/>
      <c r="Q134" s="70"/>
      <c r="R134" s="70"/>
      <c r="S134" s="70"/>
      <c r="T134" s="71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T134" s="16" t="s">
        <v>152</v>
      </c>
      <c r="AU134" s="16" t="s">
        <v>87</v>
      </c>
    </row>
    <row r="135" spans="1:65" s="13" customFormat="1" ht="11.25">
      <c r="B135" s="206"/>
      <c r="C135" s="207"/>
      <c r="D135" s="201" t="s">
        <v>154</v>
      </c>
      <c r="E135" s="208" t="s">
        <v>1</v>
      </c>
      <c r="F135" s="209" t="s">
        <v>432</v>
      </c>
      <c r="G135" s="207"/>
      <c r="H135" s="210">
        <v>102</v>
      </c>
      <c r="I135" s="211"/>
      <c r="J135" s="207"/>
      <c r="K135" s="207"/>
      <c r="L135" s="212"/>
      <c r="M135" s="213"/>
      <c r="N135" s="214"/>
      <c r="O135" s="214"/>
      <c r="P135" s="214"/>
      <c r="Q135" s="214"/>
      <c r="R135" s="214"/>
      <c r="S135" s="214"/>
      <c r="T135" s="215"/>
      <c r="AT135" s="216" t="s">
        <v>154</v>
      </c>
      <c r="AU135" s="216" t="s">
        <v>87</v>
      </c>
      <c r="AV135" s="13" t="s">
        <v>87</v>
      </c>
      <c r="AW135" s="13" t="s">
        <v>33</v>
      </c>
      <c r="AX135" s="13" t="s">
        <v>85</v>
      </c>
      <c r="AY135" s="216" t="s">
        <v>143</v>
      </c>
    </row>
    <row r="136" spans="1:65" s="2" customFormat="1" ht="21.75" customHeight="1">
      <c r="A136" s="33"/>
      <c r="B136" s="34"/>
      <c r="C136" s="187" t="s">
        <v>180</v>
      </c>
      <c r="D136" s="187" t="s">
        <v>146</v>
      </c>
      <c r="E136" s="188" t="s">
        <v>220</v>
      </c>
      <c r="F136" s="189" t="s">
        <v>221</v>
      </c>
      <c r="G136" s="190" t="s">
        <v>222</v>
      </c>
      <c r="H136" s="191">
        <v>1.0900000000000001</v>
      </c>
      <c r="I136" s="192"/>
      <c r="J136" s="193">
        <f>ROUND(I136*H136,2)</f>
        <v>0</v>
      </c>
      <c r="K136" s="194"/>
      <c r="L136" s="38"/>
      <c r="M136" s="195" t="s">
        <v>1</v>
      </c>
      <c r="N136" s="196" t="s">
        <v>42</v>
      </c>
      <c r="O136" s="70"/>
      <c r="P136" s="197">
        <f>O136*H136</f>
        <v>0</v>
      </c>
      <c r="Q136" s="197">
        <v>0</v>
      </c>
      <c r="R136" s="197">
        <f>Q136*H136</f>
        <v>0</v>
      </c>
      <c r="S136" s="197">
        <v>0</v>
      </c>
      <c r="T136" s="198">
        <f>S136*H136</f>
        <v>0</v>
      </c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R136" s="199" t="s">
        <v>150</v>
      </c>
      <c r="AT136" s="199" t="s">
        <v>146</v>
      </c>
      <c r="AU136" s="199" t="s">
        <v>87</v>
      </c>
      <c r="AY136" s="16" t="s">
        <v>143</v>
      </c>
      <c r="BE136" s="200">
        <f>IF(N136="základní",J136,0)</f>
        <v>0</v>
      </c>
      <c r="BF136" s="200">
        <f>IF(N136="snížená",J136,0)</f>
        <v>0</v>
      </c>
      <c r="BG136" s="200">
        <f>IF(N136="zákl. přenesená",J136,0)</f>
        <v>0</v>
      </c>
      <c r="BH136" s="200">
        <f>IF(N136="sníž. přenesená",J136,0)</f>
        <v>0</v>
      </c>
      <c r="BI136" s="200">
        <f>IF(N136="nulová",J136,0)</f>
        <v>0</v>
      </c>
      <c r="BJ136" s="16" t="s">
        <v>85</v>
      </c>
      <c r="BK136" s="200">
        <f>ROUND(I136*H136,2)</f>
        <v>0</v>
      </c>
      <c r="BL136" s="16" t="s">
        <v>150</v>
      </c>
      <c r="BM136" s="199" t="s">
        <v>433</v>
      </c>
    </row>
    <row r="137" spans="1:65" s="2" customFormat="1" ht="78">
      <c r="A137" s="33"/>
      <c r="B137" s="34"/>
      <c r="C137" s="35"/>
      <c r="D137" s="201" t="s">
        <v>152</v>
      </c>
      <c r="E137" s="35"/>
      <c r="F137" s="202" t="s">
        <v>224</v>
      </c>
      <c r="G137" s="35"/>
      <c r="H137" s="35"/>
      <c r="I137" s="203"/>
      <c r="J137" s="35"/>
      <c r="K137" s="35"/>
      <c r="L137" s="38"/>
      <c r="M137" s="204"/>
      <c r="N137" s="205"/>
      <c r="O137" s="70"/>
      <c r="P137" s="70"/>
      <c r="Q137" s="70"/>
      <c r="R137" s="70"/>
      <c r="S137" s="70"/>
      <c r="T137" s="71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T137" s="16" t="s">
        <v>152</v>
      </c>
      <c r="AU137" s="16" t="s">
        <v>87</v>
      </c>
    </row>
    <row r="138" spans="1:65" s="13" customFormat="1" ht="11.25">
      <c r="B138" s="206"/>
      <c r="C138" s="207"/>
      <c r="D138" s="201" t="s">
        <v>154</v>
      </c>
      <c r="E138" s="208" t="s">
        <v>100</v>
      </c>
      <c r="F138" s="209" t="s">
        <v>434</v>
      </c>
      <c r="G138" s="207"/>
      <c r="H138" s="210">
        <v>1.0900000000000001</v>
      </c>
      <c r="I138" s="211"/>
      <c r="J138" s="207"/>
      <c r="K138" s="207"/>
      <c r="L138" s="212"/>
      <c r="M138" s="213"/>
      <c r="N138" s="214"/>
      <c r="O138" s="214"/>
      <c r="P138" s="214"/>
      <c r="Q138" s="214"/>
      <c r="R138" s="214"/>
      <c r="S138" s="214"/>
      <c r="T138" s="215"/>
      <c r="AT138" s="216" t="s">
        <v>154</v>
      </c>
      <c r="AU138" s="216" t="s">
        <v>87</v>
      </c>
      <c r="AV138" s="13" t="s">
        <v>87</v>
      </c>
      <c r="AW138" s="13" t="s">
        <v>33</v>
      </c>
      <c r="AX138" s="13" t="s">
        <v>85</v>
      </c>
      <c r="AY138" s="216" t="s">
        <v>143</v>
      </c>
    </row>
    <row r="139" spans="1:65" s="2" customFormat="1" ht="21.75" customHeight="1">
      <c r="A139" s="33"/>
      <c r="B139" s="34"/>
      <c r="C139" s="187" t="s">
        <v>186</v>
      </c>
      <c r="D139" s="187" t="s">
        <v>146</v>
      </c>
      <c r="E139" s="188" t="s">
        <v>227</v>
      </c>
      <c r="F139" s="189" t="s">
        <v>228</v>
      </c>
      <c r="G139" s="190" t="s">
        <v>229</v>
      </c>
      <c r="H139" s="191">
        <v>4</v>
      </c>
      <c r="I139" s="192"/>
      <c r="J139" s="193">
        <f>ROUND(I139*H139,2)</f>
        <v>0</v>
      </c>
      <c r="K139" s="194"/>
      <c r="L139" s="38"/>
      <c r="M139" s="195" t="s">
        <v>1</v>
      </c>
      <c r="N139" s="196" t="s">
        <v>42</v>
      </c>
      <c r="O139" s="70"/>
      <c r="P139" s="197">
        <f>O139*H139</f>
        <v>0</v>
      </c>
      <c r="Q139" s="197">
        <v>0</v>
      </c>
      <c r="R139" s="197">
        <f>Q139*H139</f>
        <v>0</v>
      </c>
      <c r="S139" s="197">
        <v>0</v>
      </c>
      <c r="T139" s="198">
        <f>S139*H139</f>
        <v>0</v>
      </c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R139" s="199" t="s">
        <v>150</v>
      </c>
      <c r="AT139" s="199" t="s">
        <v>146</v>
      </c>
      <c r="AU139" s="199" t="s">
        <v>87</v>
      </c>
      <c r="AY139" s="16" t="s">
        <v>143</v>
      </c>
      <c r="BE139" s="200">
        <f>IF(N139="základní",J139,0)</f>
        <v>0</v>
      </c>
      <c r="BF139" s="200">
        <f>IF(N139="snížená",J139,0)</f>
        <v>0</v>
      </c>
      <c r="BG139" s="200">
        <f>IF(N139="zákl. přenesená",J139,0)</f>
        <v>0</v>
      </c>
      <c r="BH139" s="200">
        <f>IF(N139="sníž. přenesená",J139,0)</f>
        <v>0</v>
      </c>
      <c r="BI139" s="200">
        <f>IF(N139="nulová",J139,0)</f>
        <v>0</v>
      </c>
      <c r="BJ139" s="16" t="s">
        <v>85</v>
      </c>
      <c r="BK139" s="200">
        <f>ROUND(I139*H139,2)</f>
        <v>0</v>
      </c>
      <c r="BL139" s="16" t="s">
        <v>150</v>
      </c>
      <c r="BM139" s="199" t="s">
        <v>435</v>
      </c>
    </row>
    <row r="140" spans="1:65" s="2" customFormat="1" ht="68.25">
      <c r="A140" s="33"/>
      <c r="B140" s="34"/>
      <c r="C140" s="35"/>
      <c r="D140" s="201" t="s">
        <v>152</v>
      </c>
      <c r="E140" s="35"/>
      <c r="F140" s="202" t="s">
        <v>231</v>
      </c>
      <c r="G140" s="35"/>
      <c r="H140" s="35"/>
      <c r="I140" s="203"/>
      <c r="J140" s="35"/>
      <c r="K140" s="35"/>
      <c r="L140" s="38"/>
      <c r="M140" s="204"/>
      <c r="N140" s="205"/>
      <c r="O140" s="70"/>
      <c r="P140" s="70"/>
      <c r="Q140" s="70"/>
      <c r="R140" s="70"/>
      <c r="S140" s="70"/>
      <c r="T140" s="71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T140" s="16" t="s">
        <v>152</v>
      </c>
      <c r="AU140" s="16" t="s">
        <v>87</v>
      </c>
    </row>
    <row r="141" spans="1:65" s="2" customFormat="1" ht="33" customHeight="1">
      <c r="A141" s="33"/>
      <c r="B141" s="34"/>
      <c r="C141" s="187" t="s">
        <v>191</v>
      </c>
      <c r="D141" s="187" t="s">
        <v>146</v>
      </c>
      <c r="E141" s="188" t="s">
        <v>436</v>
      </c>
      <c r="F141" s="189" t="s">
        <v>437</v>
      </c>
      <c r="G141" s="190" t="s">
        <v>164</v>
      </c>
      <c r="H141" s="191">
        <v>200</v>
      </c>
      <c r="I141" s="192"/>
      <c r="J141" s="193">
        <f>ROUND(I141*H141,2)</f>
        <v>0</v>
      </c>
      <c r="K141" s="194"/>
      <c r="L141" s="38"/>
      <c r="M141" s="195" t="s">
        <v>1</v>
      </c>
      <c r="N141" s="196" t="s">
        <v>42</v>
      </c>
      <c r="O141" s="70"/>
      <c r="P141" s="197">
        <f>O141*H141</f>
        <v>0</v>
      </c>
      <c r="Q141" s="197">
        <v>0</v>
      </c>
      <c r="R141" s="197">
        <f>Q141*H141</f>
        <v>0</v>
      </c>
      <c r="S141" s="197">
        <v>0</v>
      </c>
      <c r="T141" s="198">
        <f>S141*H141</f>
        <v>0</v>
      </c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R141" s="199" t="s">
        <v>150</v>
      </c>
      <c r="AT141" s="199" t="s">
        <v>146</v>
      </c>
      <c r="AU141" s="199" t="s">
        <v>87</v>
      </c>
      <c r="AY141" s="16" t="s">
        <v>143</v>
      </c>
      <c r="BE141" s="200">
        <f>IF(N141="základní",J141,0)</f>
        <v>0</v>
      </c>
      <c r="BF141" s="200">
        <f>IF(N141="snížená",J141,0)</f>
        <v>0</v>
      </c>
      <c r="BG141" s="200">
        <f>IF(N141="zákl. přenesená",J141,0)</f>
        <v>0</v>
      </c>
      <c r="BH141" s="200">
        <f>IF(N141="sníž. přenesená",J141,0)</f>
        <v>0</v>
      </c>
      <c r="BI141" s="200">
        <f>IF(N141="nulová",J141,0)</f>
        <v>0</v>
      </c>
      <c r="BJ141" s="16" t="s">
        <v>85</v>
      </c>
      <c r="BK141" s="200">
        <f>ROUND(I141*H141,2)</f>
        <v>0</v>
      </c>
      <c r="BL141" s="16" t="s">
        <v>150</v>
      </c>
      <c r="BM141" s="199" t="s">
        <v>438</v>
      </c>
    </row>
    <row r="142" spans="1:65" s="2" customFormat="1" ht="58.5">
      <c r="A142" s="33"/>
      <c r="B142" s="34"/>
      <c r="C142" s="35"/>
      <c r="D142" s="201" t="s">
        <v>152</v>
      </c>
      <c r="E142" s="35"/>
      <c r="F142" s="202" t="s">
        <v>439</v>
      </c>
      <c r="G142" s="35"/>
      <c r="H142" s="35"/>
      <c r="I142" s="203"/>
      <c r="J142" s="35"/>
      <c r="K142" s="35"/>
      <c r="L142" s="38"/>
      <c r="M142" s="204"/>
      <c r="N142" s="205"/>
      <c r="O142" s="70"/>
      <c r="P142" s="70"/>
      <c r="Q142" s="70"/>
      <c r="R142" s="70"/>
      <c r="S142" s="70"/>
      <c r="T142" s="71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T142" s="16" t="s">
        <v>152</v>
      </c>
      <c r="AU142" s="16" t="s">
        <v>87</v>
      </c>
    </row>
    <row r="143" spans="1:65" s="13" customFormat="1" ht="11.25">
      <c r="B143" s="206"/>
      <c r="C143" s="207"/>
      <c r="D143" s="201" t="s">
        <v>154</v>
      </c>
      <c r="E143" s="208" t="s">
        <v>1</v>
      </c>
      <c r="F143" s="209" t="s">
        <v>440</v>
      </c>
      <c r="G143" s="207"/>
      <c r="H143" s="210">
        <v>200</v>
      </c>
      <c r="I143" s="211"/>
      <c r="J143" s="207"/>
      <c r="K143" s="207"/>
      <c r="L143" s="212"/>
      <c r="M143" s="213"/>
      <c r="N143" s="214"/>
      <c r="O143" s="214"/>
      <c r="P143" s="214"/>
      <c r="Q143" s="214"/>
      <c r="R143" s="214"/>
      <c r="S143" s="214"/>
      <c r="T143" s="215"/>
      <c r="AT143" s="216" t="s">
        <v>154</v>
      </c>
      <c r="AU143" s="216" t="s">
        <v>87</v>
      </c>
      <c r="AV143" s="13" t="s">
        <v>87</v>
      </c>
      <c r="AW143" s="13" t="s">
        <v>33</v>
      </c>
      <c r="AX143" s="13" t="s">
        <v>85</v>
      </c>
      <c r="AY143" s="216" t="s">
        <v>143</v>
      </c>
    </row>
    <row r="144" spans="1:65" s="2" customFormat="1" ht="33" customHeight="1">
      <c r="A144" s="33"/>
      <c r="B144" s="34"/>
      <c r="C144" s="187" t="s">
        <v>197</v>
      </c>
      <c r="D144" s="187" t="s">
        <v>146</v>
      </c>
      <c r="E144" s="188" t="s">
        <v>441</v>
      </c>
      <c r="F144" s="189" t="s">
        <v>442</v>
      </c>
      <c r="G144" s="190" t="s">
        <v>164</v>
      </c>
      <c r="H144" s="191">
        <v>200</v>
      </c>
      <c r="I144" s="192"/>
      <c r="J144" s="193">
        <f>ROUND(I144*H144,2)</f>
        <v>0</v>
      </c>
      <c r="K144" s="194"/>
      <c r="L144" s="38"/>
      <c r="M144" s="195" t="s">
        <v>1</v>
      </c>
      <c r="N144" s="196" t="s">
        <v>42</v>
      </c>
      <c r="O144" s="70"/>
      <c r="P144" s="197">
        <f>O144*H144</f>
        <v>0</v>
      </c>
      <c r="Q144" s="197">
        <v>0</v>
      </c>
      <c r="R144" s="197">
        <f>Q144*H144</f>
        <v>0</v>
      </c>
      <c r="S144" s="197">
        <v>0</v>
      </c>
      <c r="T144" s="198">
        <f>S144*H144</f>
        <v>0</v>
      </c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R144" s="199" t="s">
        <v>150</v>
      </c>
      <c r="AT144" s="199" t="s">
        <v>146</v>
      </c>
      <c r="AU144" s="199" t="s">
        <v>87</v>
      </c>
      <c r="AY144" s="16" t="s">
        <v>143</v>
      </c>
      <c r="BE144" s="200">
        <f>IF(N144="základní",J144,0)</f>
        <v>0</v>
      </c>
      <c r="BF144" s="200">
        <f>IF(N144="snížená",J144,0)</f>
        <v>0</v>
      </c>
      <c r="BG144" s="200">
        <f>IF(N144="zákl. přenesená",J144,0)</f>
        <v>0</v>
      </c>
      <c r="BH144" s="200">
        <f>IF(N144="sníž. přenesená",J144,0)</f>
        <v>0</v>
      </c>
      <c r="BI144" s="200">
        <f>IF(N144="nulová",J144,0)</f>
        <v>0</v>
      </c>
      <c r="BJ144" s="16" t="s">
        <v>85</v>
      </c>
      <c r="BK144" s="200">
        <f>ROUND(I144*H144,2)</f>
        <v>0</v>
      </c>
      <c r="BL144" s="16" t="s">
        <v>150</v>
      </c>
      <c r="BM144" s="199" t="s">
        <v>443</v>
      </c>
    </row>
    <row r="145" spans="1:65" s="2" customFormat="1" ht="58.5">
      <c r="A145" s="33"/>
      <c r="B145" s="34"/>
      <c r="C145" s="35"/>
      <c r="D145" s="201" t="s">
        <v>152</v>
      </c>
      <c r="E145" s="35"/>
      <c r="F145" s="202" t="s">
        <v>444</v>
      </c>
      <c r="G145" s="35"/>
      <c r="H145" s="35"/>
      <c r="I145" s="203"/>
      <c r="J145" s="35"/>
      <c r="K145" s="35"/>
      <c r="L145" s="38"/>
      <c r="M145" s="204"/>
      <c r="N145" s="205"/>
      <c r="O145" s="70"/>
      <c r="P145" s="70"/>
      <c r="Q145" s="70"/>
      <c r="R145" s="70"/>
      <c r="S145" s="70"/>
      <c r="T145" s="71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T145" s="16" t="s">
        <v>152</v>
      </c>
      <c r="AU145" s="16" t="s">
        <v>87</v>
      </c>
    </row>
    <row r="146" spans="1:65" s="13" customFormat="1" ht="11.25">
      <c r="B146" s="206"/>
      <c r="C146" s="207"/>
      <c r="D146" s="201" t="s">
        <v>154</v>
      </c>
      <c r="E146" s="208" t="s">
        <v>1</v>
      </c>
      <c r="F146" s="209" t="s">
        <v>440</v>
      </c>
      <c r="G146" s="207"/>
      <c r="H146" s="210">
        <v>200</v>
      </c>
      <c r="I146" s="211"/>
      <c r="J146" s="207"/>
      <c r="K146" s="207"/>
      <c r="L146" s="212"/>
      <c r="M146" s="213"/>
      <c r="N146" s="214"/>
      <c r="O146" s="214"/>
      <c r="P146" s="214"/>
      <c r="Q146" s="214"/>
      <c r="R146" s="214"/>
      <c r="S146" s="214"/>
      <c r="T146" s="215"/>
      <c r="AT146" s="216" t="s">
        <v>154</v>
      </c>
      <c r="AU146" s="216" t="s">
        <v>87</v>
      </c>
      <c r="AV146" s="13" t="s">
        <v>87</v>
      </c>
      <c r="AW146" s="13" t="s">
        <v>33</v>
      </c>
      <c r="AX146" s="13" t="s">
        <v>85</v>
      </c>
      <c r="AY146" s="216" t="s">
        <v>143</v>
      </c>
    </row>
    <row r="147" spans="1:65" s="2" customFormat="1" ht="33" customHeight="1">
      <c r="A147" s="33"/>
      <c r="B147" s="34"/>
      <c r="C147" s="187" t="s">
        <v>203</v>
      </c>
      <c r="D147" s="187" t="s">
        <v>146</v>
      </c>
      <c r="E147" s="188" t="s">
        <v>445</v>
      </c>
      <c r="F147" s="189" t="s">
        <v>446</v>
      </c>
      <c r="G147" s="190" t="s">
        <v>164</v>
      </c>
      <c r="H147" s="191">
        <v>13.2</v>
      </c>
      <c r="I147" s="192"/>
      <c r="J147" s="193">
        <f>ROUND(I147*H147,2)</f>
        <v>0</v>
      </c>
      <c r="K147" s="194"/>
      <c r="L147" s="38"/>
      <c r="M147" s="195" t="s">
        <v>1</v>
      </c>
      <c r="N147" s="196" t="s">
        <v>42</v>
      </c>
      <c r="O147" s="70"/>
      <c r="P147" s="197">
        <f>O147*H147</f>
        <v>0</v>
      </c>
      <c r="Q147" s="197">
        <v>0</v>
      </c>
      <c r="R147" s="197">
        <f>Q147*H147</f>
        <v>0</v>
      </c>
      <c r="S147" s="197">
        <v>0</v>
      </c>
      <c r="T147" s="198">
        <f>S147*H147</f>
        <v>0</v>
      </c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R147" s="199" t="s">
        <v>150</v>
      </c>
      <c r="AT147" s="199" t="s">
        <v>146</v>
      </c>
      <c r="AU147" s="199" t="s">
        <v>87</v>
      </c>
      <c r="AY147" s="16" t="s">
        <v>143</v>
      </c>
      <c r="BE147" s="200">
        <f>IF(N147="základní",J147,0)</f>
        <v>0</v>
      </c>
      <c r="BF147" s="200">
        <f>IF(N147="snížená",J147,0)</f>
        <v>0</v>
      </c>
      <c r="BG147" s="200">
        <f>IF(N147="zákl. přenesená",J147,0)</f>
        <v>0</v>
      </c>
      <c r="BH147" s="200">
        <f>IF(N147="sníž. přenesená",J147,0)</f>
        <v>0</v>
      </c>
      <c r="BI147" s="200">
        <f>IF(N147="nulová",J147,0)</f>
        <v>0</v>
      </c>
      <c r="BJ147" s="16" t="s">
        <v>85</v>
      </c>
      <c r="BK147" s="200">
        <f>ROUND(I147*H147,2)</f>
        <v>0</v>
      </c>
      <c r="BL147" s="16" t="s">
        <v>150</v>
      </c>
      <c r="BM147" s="199" t="s">
        <v>447</v>
      </c>
    </row>
    <row r="148" spans="1:65" s="2" customFormat="1" ht="39">
      <c r="A148" s="33"/>
      <c r="B148" s="34"/>
      <c r="C148" s="35"/>
      <c r="D148" s="201" t="s">
        <v>152</v>
      </c>
      <c r="E148" s="35"/>
      <c r="F148" s="202" t="s">
        <v>448</v>
      </c>
      <c r="G148" s="35"/>
      <c r="H148" s="35"/>
      <c r="I148" s="203"/>
      <c r="J148" s="35"/>
      <c r="K148" s="35"/>
      <c r="L148" s="38"/>
      <c r="M148" s="204"/>
      <c r="N148" s="205"/>
      <c r="O148" s="70"/>
      <c r="P148" s="70"/>
      <c r="Q148" s="70"/>
      <c r="R148" s="70"/>
      <c r="S148" s="70"/>
      <c r="T148" s="71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T148" s="16" t="s">
        <v>152</v>
      </c>
      <c r="AU148" s="16" t="s">
        <v>87</v>
      </c>
    </row>
    <row r="149" spans="1:65" s="13" customFormat="1" ht="11.25">
      <c r="B149" s="206"/>
      <c r="C149" s="207"/>
      <c r="D149" s="201" t="s">
        <v>154</v>
      </c>
      <c r="E149" s="208" t="s">
        <v>1</v>
      </c>
      <c r="F149" s="209" t="s">
        <v>449</v>
      </c>
      <c r="G149" s="207"/>
      <c r="H149" s="210">
        <v>13.2</v>
      </c>
      <c r="I149" s="211"/>
      <c r="J149" s="207"/>
      <c r="K149" s="207"/>
      <c r="L149" s="212"/>
      <c r="M149" s="213"/>
      <c r="N149" s="214"/>
      <c r="O149" s="214"/>
      <c r="P149" s="214"/>
      <c r="Q149" s="214"/>
      <c r="R149" s="214"/>
      <c r="S149" s="214"/>
      <c r="T149" s="215"/>
      <c r="AT149" s="216" t="s">
        <v>154</v>
      </c>
      <c r="AU149" s="216" t="s">
        <v>87</v>
      </c>
      <c r="AV149" s="13" t="s">
        <v>87</v>
      </c>
      <c r="AW149" s="13" t="s">
        <v>33</v>
      </c>
      <c r="AX149" s="13" t="s">
        <v>85</v>
      </c>
      <c r="AY149" s="216" t="s">
        <v>143</v>
      </c>
    </row>
    <row r="150" spans="1:65" s="2" customFormat="1" ht="33" customHeight="1">
      <c r="A150" s="33"/>
      <c r="B150" s="34"/>
      <c r="C150" s="187" t="s">
        <v>209</v>
      </c>
      <c r="D150" s="187" t="s">
        <v>146</v>
      </c>
      <c r="E150" s="188" t="s">
        <v>450</v>
      </c>
      <c r="F150" s="189" t="s">
        <v>451</v>
      </c>
      <c r="G150" s="190" t="s">
        <v>164</v>
      </c>
      <c r="H150" s="191">
        <v>13.2</v>
      </c>
      <c r="I150" s="192"/>
      <c r="J150" s="193">
        <f>ROUND(I150*H150,2)</f>
        <v>0</v>
      </c>
      <c r="K150" s="194"/>
      <c r="L150" s="38"/>
      <c r="M150" s="195" t="s">
        <v>1</v>
      </c>
      <c r="N150" s="196" t="s">
        <v>42</v>
      </c>
      <c r="O150" s="70"/>
      <c r="P150" s="197">
        <f>O150*H150</f>
        <v>0</v>
      </c>
      <c r="Q150" s="197">
        <v>0</v>
      </c>
      <c r="R150" s="197">
        <f>Q150*H150</f>
        <v>0</v>
      </c>
      <c r="S150" s="197">
        <v>0</v>
      </c>
      <c r="T150" s="198">
        <f>S150*H150</f>
        <v>0</v>
      </c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R150" s="199" t="s">
        <v>150</v>
      </c>
      <c r="AT150" s="199" t="s">
        <v>146</v>
      </c>
      <c r="AU150" s="199" t="s">
        <v>87</v>
      </c>
      <c r="AY150" s="16" t="s">
        <v>143</v>
      </c>
      <c r="BE150" s="200">
        <f>IF(N150="základní",J150,0)</f>
        <v>0</v>
      </c>
      <c r="BF150" s="200">
        <f>IF(N150="snížená",J150,0)</f>
        <v>0</v>
      </c>
      <c r="BG150" s="200">
        <f>IF(N150="zákl. přenesená",J150,0)</f>
        <v>0</v>
      </c>
      <c r="BH150" s="200">
        <f>IF(N150="sníž. přenesená",J150,0)</f>
        <v>0</v>
      </c>
      <c r="BI150" s="200">
        <f>IF(N150="nulová",J150,0)</f>
        <v>0</v>
      </c>
      <c r="BJ150" s="16" t="s">
        <v>85</v>
      </c>
      <c r="BK150" s="200">
        <f>ROUND(I150*H150,2)</f>
        <v>0</v>
      </c>
      <c r="BL150" s="16" t="s">
        <v>150</v>
      </c>
      <c r="BM150" s="199" t="s">
        <v>452</v>
      </c>
    </row>
    <row r="151" spans="1:65" s="2" customFormat="1" ht="39">
      <c r="A151" s="33"/>
      <c r="B151" s="34"/>
      <c r="C151" s="35"/>
      <c r="D151" s="201" t="s">
        <v>152</v>
      </c>
      <c r="E151" s="35"/>
      <c r="F151" s="202" t="s">
        <v>453</v>
      </c>
      <c r="G151" s="35"/>
      <c r="H151" s="35"/>
      <c r="I151" s="203"/>
      <c r="J151" s="35"/>
      <c r="K151" s="35"/>
      <c r="L151" s="38"/>
      <c r="M151" s="204"/>
      <c r="N151" s="205"/>
      <c r="O151" s="70"/>
      <c r="P151" s="70"/>
      <c r="Q151" s="70"/>
      <c r="R151" s="70"/>
      <c r="S151" s="70"/>
      <c r="T151" s="71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T151" s="16" t="s">
        <v>152</v>
      </c>
      <c r="AU151" s="16" t="s">
        <v>87</v>
      </c>
    </row>
    <row r="152" spans="1:65" s="13" customFormat="1" ht="11.25">
      <c r="B152" s="206"/>
      <c r="C152" s="207"/>
      <c r="D152" s="201" t="s">
        <v>154</v>
      </c>
      <c r="E152" s="208" t="s">
        <v>1</v>
      </c>
      <c r="F152" s="209" t="s">
        <v>449</v>
      </c>
      <c r="G152" s="207"/>
      <c r="H152" s="210">
        <v>13.2</v>
      </c>
      <c r="I152" s="211"/>
      <c r="J152" s="207"/>
      <c r="K152" s="207"/>
      <c r="L152" s="212"/>
      <c r="M152" s="213"/>
      <c r="N152" s="214"/>
      <c r="O152" s="214"/>
      <c r="P152" s="214"/>
      <c r="Q152" s="214"/>
      <c r="R152" s="214"/>
      <c r="S152" s="214"/>
      <c r="T152" s="215"/>
      <c r="AT152" s="216" t="s">
        <v>154</v>
      </c>
      <c r="AU152" s="216" t="s">
        <v>87</v>
      </c>
      <c r="AV152" s="13" t="s">
        <v>87</v>
      </c>
      <c r="AW152" s="13" t="s">
        <v>33</v>
      </c>
      <c r="AX152" s="13" t="s">
        <v>85</v>
      </c>
      <c r="AY152" s="216" t="s">
        <v>143</v>
      </c>
    </row>
    <row r="153" spans="1:65" s="12" customFormat="1" ht="25.9" customHeight="1">
      <c r="B153" s="171"/>
      <c r="C153" s="172"/>
      <c r="D153" s="173" t="s">
        <v>76</v>
      </c>
      <c r="E153" s="174" t="s">
        <v>330</v>
      </c>
      <c r="F153" s="174" t="s">
        <v>331</v>
      </c>
      <c r="G153" s="172"/>
      <c r="H153" s="172"/>
      <c r="I153" s="175"/>
      <c r="J153" s="176">
        <f>BK153</f>
        <v>0</v>
      </c>
      <c r="K153" s="172"/>
      <c r="L153" s="177"/>
      <c r="M153" s="178"/>
      <c r="N153" s="179"/>
      <c r="O153" s="179"/>
      <c r="P153" s="180">
        <f>SUM(P154:P165)</f>
        <v>0</v>
      </c>
      <c r="Q153" s="179"/>
      <c r="R153" s="180">
        <f>SUM(R154:R165)</f>
        <v>204.01715999999999</v>
      </c>
      <c r="S153" s="179"/>
      <c r="T153" s="181">
        <f>SUM(T154:T165)</f>
        <v>0</v>
      </c>
      <c r="AR153" s="182" t="s">
        <v>161</v>
      </c>
      <c r="AT153" s="183" t="s">
        <v>76</v>
      </c>
      <c r="AU153" s="183" t="s">
        <v>77</v>
      </c>
      <c r="AY153" s="182" t="s">
        <v>143</v>
      </c>
      <c r="BK153" s="184">
        <f>SUM(BK154:BK165)</f>
        <v>0</v>
      </c>
    </row>
    <row r="154" spans="1:65" s="2" customFormat="1" ht="21.75" customHeight="1">
      <c r="A154" s="33"/>
      <c r="B154" s="34"/>
      <c r="C154" s="228" t="s">
        <v>95</v>
      </c>
      <c r="D154" s="228" t="s">
        <v>330</v>
      </c>
      <c r="E154" s="229" t="s">
        <v>333</v>
      </c>
      <c r="F154" s="230" t="s">
        <v>334</v>
      </c>
      <c r="G154" s="231" t="s">
        <v>335</v>
      </c>
      <c r="H154" s="232">
        <v>203.904</v>
      </c>
      <c r="I154" s="233"/>
      <c r="J154" s="234">
        <f>ROUND(I154*H154,2)</f>
        <v>0</v>
      </c>
      <c r="K154" s="235"/>
      <c r="L154" s="236"/>
      <c r="M154" s="237" t="s">
        <v>1</v>
      </c>
      <c r="N154" s="238" t="s">
        <v>42</v>
      </c>
      <c r="O154" s="70"/>
      <c r="P154" s="197">
        <f>O154*H154</f>
        <v>0</v>
      </c>
      <c r="Q154" s="197">
        <v>1</v>
      </c>
      <c r="R154" s="197">
        <f>Q154*H154</f>
        <v>203.904</v>
      </c>
      <c r="S154" s="197">
        <v>0</v>
      </c>
      <c r="T154" s="198">
        <f>S154*H154</f>
        <v>0</v>
      </c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R154" s="199" t="s">
        <v>191</v>
      </c>
      <c r="AT154" s="199" t="s">
        <v>330</v>
      </c>
      <c r="AU154" s="199" t="s">
        <v>85</v>
      </c>
      <c r="AY154" s="16" t="s">
        <v>143</v>
      </c>
      <c r="BE154" s="200">
        <f>IF(N154="základní",J154,0)</f>
        <v>0</v>
      </c>
      <c r="BF154" s="200">
        <f>IF(N154="snížená",J154,0)</f>
        <v>0</v>
      </c>
      <c r="BG154" s="200">
        <f>IF(N154="zákl. přenesená",J154,0)</f>
        <v>0</v>
      </c>
      <c r="BH154" s="200">
        <f>IF(N154="sníž. přenesená",J154,0)</f>
        <v>0</v>
      </c>
      <c r="BI154" s="200">
        <f>IF(N154="nulová",J154,0)</f>
        <v>0</v>
      </c>
      <c r="BJ154" s="16" t="s">
        <v>85</v>
      </c>
      <c r="BK154" s="200">
        <f>ROUND(I154*H154,2)</f>
        <v>0</v>
      </c>
      <c r="BL154" s="16" t="s">
        <v>150</v>
      </c>
      <c r="BM154" s="199" t="s">
        <v>454</v>
      </c>
    </row>
    <row r="155" spans="1:65" s="2" customFormat="1" ht="11.25">
      <c r="A155" s="33"/>
      <c r="B155" s="34"/>
      <c r="C155" s="35"/>
      <c r="D155" s="201" t="s">
        <v>152</v>
      </c>
      <c r="E155" s="35"/>
      <c r="F155" s="202" t="s">
        <v>334</v>
      </c>
      <c r="G155" s="35"/>
      <c r="H155" s="35"/>
      <c r="I155" s="203"/>
      <c r="J155" s="35"/>
      <c r="K155" s="35"/>
      <c r="L155" s="38"/>
      <c r="M155" s="204"/>
      <c r="N155" s="205"/>
      <c r="O155" s="70"/>
      <c r="P155" s="70"/>
      <c r="Q155" s="70"/>
      <c r="R155" s="70"/>
      <c r="S155" s="70"/>
      <c r="T155" s="71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T155" s="16" t="s">
        <v>152</v>
      </c>
      <c r="AU155" s="16" t="s">
        <v>85</v>
      </c>
    </row>
    <row r="156" spans="1:65" s="13" customFormat="1" ht="11.25">
      <c r="B156" s="206"/>
      <c r="C156" s="207"/>
      <c r="D156" s="201" t="s">
        <v>154</v>
      </c>
      <c r="E156" s="208" t="s">
        <v>113</v>
      </c>
      <c r="F156" s="209" t="s">
        <v>455</v>
      </c>
      <c r="G156" s="207"/>
      <c r="H156" s="210">
        <v>203.904</v>
      </c>
      <c r="I156" s="211"/>
      <c r="J156" s="207"/>
      <c r="K156" s="207"/>
      <c r="L156" s="212"/>
      <c r="M156" s="213"/>
      <c r="N156" s="214"/>
      <c r="O156" s="214"/>
      <c r="P156" s="214"/>
      <c r="Q156" s="214"/>
      <c r="R156" s="214"/>
      <c r="S156" s="214"/>
      <c r="T156" s="215"/>
      <c r="AT156" s="216" t="s">
        <v>154</v>
      </c>
      <c r="AU156" s="216" t="s">
        <v>85</v>
      </c>
      <c r="AV156" s="13" t="s">
        <v>87</v>
      </c>
      <c r="AW156" s="13" t="s">
        <v>33</v>
      </c>
      <c r="AX156" s="13" t="s">
        <v>85</v>
      </c>
      <c r="AY156" s="216" t="s">
        <v>143</v>
      </c>
    </row>
    <row r="157" spans="1:65" s="2" customFormat="1" ht="21.75" customHeight="1">
      <c r="A157" s="33"/>
      <c r="B157" s="34"/>
      <c r="C157" s="228" t="s">
        <v>219</v>
      </c>
      <c r="D157" s="228" t="s">
        <v>330</v>
      </c>
      <c r="E157" s="229" t="s">
        <v>456</v>
      </c>
      <c r="F157" s="230" t="s">
        <v>457</v>
      </c>
      <c r="G157" s="231" t="s">
        <v>158</v>
      </c>
      <c r="H157" s="232">
        <v>92</v>
      </c>
      <c r="I157" s="233"/>
      <c r="J157" s="234">
        <f>ROUND(I157*H157,2)</f>
        <v>0</v>
      </c>
      <c r="K157" s="235"/>
      <c r="L157" s="236"/>
      <c r="M157" s="237" t="s">
        <v>1</v>
      </c>
      <c r="N157" s="238" t="s">
        <v>42</v>
      </c>
      <c r="O157" s="70"/>
      <c r="P157" s="197">
        <f>O157*H157</f>
        <v>0</v>
      </c>
      <c r="Q157" s="197">
        <v>1.23E-3</v>
      </c>
      <c r="R157" s="197">
        <f>Q157*H157</f>
        <v>0.11316</v>
      </c>
      <c r="S157" s="197">
        <v>0</v>
      </c>
      <c r="T157" s="198">
        <f>S157*H157</f>
        <v>0</v>
      </c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R157" s="199" t="s">
        <v>191</v>
      </c>
      <c r="AT157" s="199" t="s">
        <v>330</v>
      </c>
      <c r="AU157" s="199" t="s">
        <v>85</v>
      </c>
      <c r="AY157" s="16" t="s">
        <v>143</v>
      </c>
      <c r="BE157" s="200">
        <f>IF(N157="základní",J157,0)</f>
        <v>0</v>
      </c>
      <c r="BF157" s="200">
        <f>IF(N157="snížená",J157,0)</f>
        <v>0</v>
      </c>
      <c r="BG157" s="200">
        <f>IF(N157="zákl. přenesená",J157,0)</f>
        <v>0</v>
      </c>
      <c r="BH157" s="200">
        <f>IF(N157="sníž. přenesená",J157,0)</f>
        <v>0</v>
      </c>
      <c r="BI157" s="200">
        <f>IF(N157="nulová",J157,0)</f>
        <v>0</v>
      </c>
      <c r="BJ157" s="16" t="s">
        <v>85</v>
      </c>
      <c r="BK157" s="200">
        <f>ROUND(I157*H157,2)</f>
        <v>0</v>
      </c>
      <c r="BL157" s="16" t="s">
        <v>150</v>
      </c>
      <c r="BM157" s="199" t="s">
        <v>458</v>
      </c>
    </row>
    <row r="158" spans="1:65" s="2" customFormat="1" ht="19.5">
      <c r="A158" s="33"/>
      <c r="B158" s="34"/>
      <c r="C158" s="35"/>
      <c r="D158" s="201" t="s">
        <v>152</v>
      </c>
      <c r="E158" s="35"/>
      <c r="F158" s="202" t="s">
        <v>457</v>
      </c>
      <c r="G158" s="35"/>
      <c r="H158" s="35"/>
      <c r="I158" s="203"/>
      <c r="J158" s="35"/>
      <c r="K158" s="35"/>
      <c r="L158" s="38"/>
      <c r="M158" s="204"/>
      <c r="N158" s="205"/>
      <c r="O158" s="70"/>
      <c r="P158" s="70"/>
      <c r="Q158" s="70"/>
      <c r="R158" s="70"/>
      <c r="S158" s="70"/>
      <c r="T158" s="71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T158" s="16" t="s">
        <v>152</v>
      </c>
      <c r="AU158" s="16" t="s">
        <v>85</v>
      </c>
    </row>
    <row r="159" spans="1:65" s="13" customFormat="1" ht="11.25">
      <c r="B159" s="206"/>
      <c r="C159" s="207"/>
      <c r="D159" s="201" t="s">
        <v>154</v>
      </c>
      <c r="E159" s="208" t="s">
        <v>1</v>
      </c>
      <c r="F159" s="209" t="s">
        <v>459</v>
      </c>
      <c r="G159" s="207"/>
      <c r="H159" s="210">
        <v>92</v>
      </c>
      <c r="I159" s="211"/>
      <c r="J159" s="207"/>
      <c r="K159" s="207"/>
      <c r="L159" s="212"/>
      <c r="M159" s="213"/>
      <c r="N159" s="214"/>
      <c r="O159" s="214"/>
      <c r="P159" s="214"/>
      <c r="Q159" s="214"/>
      <c r="R159" s="214"/>
      <c r="S159" s="214"/>
      <c r="T159" s="215"/>
      <c r="AT159" s="216" t="s">
        <v>154</v>
      </c>
      <c r="AU159" s="216" t="s">
        <v>85</v>
      </c>
      <c r="AV159" s="13" t="s">
        <v>87</v>
      </c>
      <c r="AW159" s="13" t="s">
        <v>33</v>
      </c>
      <c r="AX159" s="13" t="s">
        <v>85</v>
      </c>
      <c r="AY159" s="216" t="s">
        <v>143</v>
      </c>
    </row>
    <row r="160" spans="1:65" s="2" customFormat="1" ht="21.75" customHeight="1">
      <c r="A160" s="33"/>
      <c r="B160" s="34"/>
      <c r="C160" s="228" t="s">
        <v>226</v>
      </c>
      <c r="D160" s="228" t="s">
        <v>330</v>
      </c>
      <c r="E160" s="229" t="s">
        <v>460</v>
      </c>
      <c r="F160" s="230" t="s">
        <v>461</v>
      </c>
      <c r="G160" s="231" t="s">
        <v>158</v>
      </c>
      <c r="H160" s="232">
        <v>4</v>
      </c>
      <c r="I160" s="233"/>
      <c r="J160" s="234">
        <f>ROUND(I160*H160,2)</f>
        <v>0</v>
      </c>
      <c r="K160" s="235"/>
      <c r="L160" s="236"/>
      <c r="M160" s="237" t="s">
        <v>1</v>
      </c>
      <c r="N160" s="238" t="s">
        <v>42</v>
      </c>
      <c r="O160" s="70"/>
      <c r="P160" s="197">
        <f>O160*H160</f>
        <v>0</v>
      </c>
      <c r="Q160" s="197">
        <v>0</v>
      </c>
      <c r="R160" s="197">
        <f>Q160*H160</f>
        <v>0</v>
      </c>
      <c r="S160" s="197">
        <v>0</v>
      </c>
      <c r="T160" s="198">
        <f>S160*H160</f>
        <v>0</v>
      </c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R160" s="199" t="s">
        <v>191</v>
      </c>
      <c r="AT160" s="199" t="s">
        <v>330</v>
      </c>
      <c r="AU160" s="199" t="s">
        <v>85</v>
      </c>
      <c r="AY160" s="16" t="s">
        <v>143</v>
      </c>
      <c r="BE160" s="200">
        <f>IF(N160="základní",J160,0)</f>
        <v>0</v>
      </c>
      <c r="BF160" s="200">
        <f>IF(N160="snížená",J160,0)</f>
        <v>0</v>
      </c>
      <c r="BG160" s="200">
        <f>IF(N160="zákl. přenesená",J160,0)</f>
        <v>0</v>
      </c>
      <c r="BH160" s="200">
        <f>IF(N160="sníž. přenesená",J160,0)</f>
        <v>0</v>
      </c>
      <c r="BI160" s="200">
        <f>IF(N160="nulová",J160,0)</f>
        <v>0</v>
      </c>
      <c r="BJ160" s="16" t="s">
        <v>85</v>
      </c>
      <c r="BK160" s="200">
        <f>ROUND(I160*H160,2)</f>
        <v>0</v>
      </c>
      <c r="BL160" s="16" t="s">
        <v>150</v>
      </c>
      <c r="BM160" s="199" t="s">
        <v>462</v>
      </c>
    </row>
    <row r="161" spans="1:65" s="2" customFormat="1" ht="11.25">
      <c r="A161" s="33"/>
      <c r="B161" s="34"/>
      <c r="C161" s="35"/>
      <c r="D161" s="201" t="s">
        <v>152</v>
      </c>
      <c r="E161" s="35"/>
      <c r="F161" s="202" t="s">
        <v>461</v>
      </c>
      <c r="G161" s="35"/>
      <c r="H161" s="35"/>
      <c r="I161" s="203"/>
      <c r="J161" s="35"/>
      <c r="K161" s="35"/>
      <c r="L161" s="38"/>
      <c r="M161" s="204"/>
      <c r="N161" s="205"/>
      <c r="O161" s="70"/>
      <c r="P161" s="70"/>
      <c r="Q161" s="70"/>
      <c r="R161" s="70"/>
      <c r="S161" s="70"/>
      <c r="T161" s="71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T161" s="16" t="s">
        <v>152</v>
      </c>
      <c r="AU161" s="16" t="s">
        <v>85</v>
      </c>
    </row>
    <row r="162" spans="1:65" s="2" customFormat="1" ht="21.75" customHeight="1">
      <c r="A162" s="33"/>
      <c r="B162" s="34"/>
      <c r="C162" s="228" t="s">
        <v>8</v>
      </c>
      <c r="D162" s="228" t="s">
        <v>330</v>
      </c>
      <c r="E162" s="229" t="s">
        <v>463</v>
      </c>
      <c r="F162" s="230" t="s">
        <v>464</v>
      </c>
      <c r="G162" s="231" t="s">
        <v>158</v>
      </c>
      <c r="H162" s="232">
        <v>40</v>
      </c>
      <c r="I162" s="233"/>
      <c r="J162" s="234">
        <f>ROUND(I162*H162,2)</f>
        <v>0</v>
      </c>
      <c r="K162" s="235"/>
      <c r="L162" s="236"/>
      <c r="M162" s="237" t="s">
        <v>1</v>
      </c>
      <c r="N162" s="238" t="s">
        <v>42</v>
      </c>
      <c r="O162" s="70"/>
      <c r="P162" s="197">
        <f>O162*H162</f>
        <v>0</v>
      </c>
      <c r="Q162" s="197">
        <v>0</v>
      </c>
      <c r="R162" s="197">
        <f>Q162*H162</f>
        <v>0</v>
      </c>
      <c r="S162" s="197">
        <v>0</v>
      </c>
      <c r="T162" s="198">
        <f>S162*H162</f>
        <v>0</v>
      </c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R162" s="199" t="s">
        <v>191</v>
      </c>
      <c r="AT162" s="199" t="s">
        <v>330</v>
      </c>
      <c r="AU162" s="199" t="s">
        <v>85</v>
      </c>
      <c r="AY162" s="16" t="s">
        <v>143</v>
      </c>
      <c r="BE162" s="200">
        <f>IF(N162="základní",J162,0)</f>
        <v>0</v>
      </c>
      <c r="BF162" s="200">
        <f>IF(N162="snížená",J162,0)</f>
        <v>0</v>
      </c>
      <c r="BG162" s="200">
        <f>IF(N162="zákl. přenesená",J162,0)</f>
        <v>0</v>
      </c>
      <c r="BH162" s="200">
        <f>IF(N162="sníž. přenesená",J162,0)</f>
        <v>0</v>
      </c>
      <c r="BI162" s="200">
        <f>IF(N162="nulová",J162,0)</f>
        <v>0</v>
      </c>
      <c r="BJ162" s="16" t="s">
        <v>85</v>
      </c>
      <c r="BK162" s="200">
        <f>ROUND(I162*H162,2)</f>
        <v>0</v>
      </c>
      <c r="BL162" s="16" t="s">
        <v>150</v>
      </c>
      <c r="BM162" s="199" t="s">
        <v>465</v>
      </c>
    </row>
    <row r="163" spans="1:65" s="2" customFormat="1" ht="11.25">
      <c r="A163" s="33"/>
      <c r="B163" s="34"/>
      <c r="C163" s="35"/>
      <c r="D163" s="201" t="s">
        <v>152</v>
      </c>
      <c r="E163" s="35"/>
      <c r="F163" s="202" t="s">
        <v>464</v>
      </c>
      <c r="G163" s="35"/>
      <c r="H163" s="35"/>
      <c r="I163" s="203"/>
      <c r="J163" s="35"/>
      <c r="K163" s="35"/>
      <c r="L163" s="38"/>
      <c r="M163" s="204"/>
      <c r="N163" s="205"/>
      <c r="O163" s="70"/>
      <c r="P163" s="70"/>
      <c r="Q163" s="70"/>
      <c r="R163" s="70"/>
      <c r="S163" s="70"/>
      <c r="T163" s="71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T163" s="16" t="s">
        <v>152</v>
      </c>
      <c r="AU163" s="16" t="s">
        <v>85</v>
      </c>
    </row>
    <row r="164" spans="1:65" s="2" customFormat="1" ht="16.5" customHeight="1">
      <c r="A164" s="33"/>
      <c r="B164" s="34"/>
      <c r="C164" s="228" t="s">
        <v>237</v>
      </c>
      <c r="D164" s="228" t="s">
        <v>330</v>
      </c>
      <c r="E164" s="229" t="s">
        <v>466</v>
      </c>
      <c r="F164" s="230" t="s">
        <v>467</v>
      </c>
      <c r="G164" s="231" t="s">
        <v>158</v>
      </c>
      <c r="H164" s="232">
        <v>22</v>
      </c>
      <c r="I164" s="233"/>
      <c r="J164" s="234">
        <f>ROUND(I164*H164,2)</f>
        <v>0</v>
      </c>
      <c r="K164" s="235"/>
      <c r="L164" s="236"/>
      <c r="M164" s="237" t="s">
        <v>1</v>
      </c>
      <c r="N164" s="238" t="s">
        <v>42</v>
      </c>
      <c r="O164" s="70"/>
      <c r="P164" s="197">
        <f>O164*H164</f>
        <v>0</v>
      </c>
      <c r="Q164" s="197">
        <v>0</v>
      </c>
      <c r="R164" s="197">
        <f>Q164*H164</f>
        <v>0</v>
      </c>
      <c r="S164" s="197">
        <v>0</v>
      </c>
      <c r="T164" s="198">
        <f>S164*H164</f>
        <v>0</v>
      </c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R164" s="199" t="s">
        <v>191</v>
      </c>
      <c r="AT164" s="199" t="s">
        <v>330</v>
      </c>
      <c r="AU164" s="199" t="s">
        <v>85</v>
      </c>
      <c r="AY164" s="16" t="s">
        <v>143</v>
      </c>
      <c r="BE164" s="200">
        <f>IF(N164="základní",J164,0)</f>
        <v>0</v>
      </c>
      <c r="BF164" s="200">
        <f>IF(N164="snížená",J164,0)</f>
        <v>0</v>
      </c>
      <c r="BG164" s="200">
        <f>IF(N164="zákl. přenesená",J164,0)</f>
        <v>0</v>
      </c>
      <c r="BH164" s="200">
        <f>IF(N164="sníž. přenesená",J164,0)</f>
        <v>0</v>
      </c>
      <c r="BI164" s="200">
        <f>IF(N164="nulová",J164,0)</f>
        <v>0</v>
      </c>
      <c r="BJ164" s="16" t="s">
        <v>85</v>
      </c>
      <c r="BK164" s="200">
        <f>ROUND(I164*H164,2)</f>
        <v>0</v>
      </c>
      <c r="BL164" s="16" t="s">
        <v>150</v>
      </c>
      <c r="BM164" s="199" t="s">
        <v>468</v>
      </c>
    </row>
    <row r="165" spans="1:65" s="2" customFormat="1" ht="11.25">
      <c r="A165" s="33"/>
      <c r="B165" s="34"/>
      <c r="C165" s="35"/>
      <c r="D165" s="201" t="s">
        <v>152</v>
      </c>
      <c r="E165" s="35"/>
      <c r="F165" s="202" t="s">
        <v>467</v>
      </c>
      <c r="G165" s="35"/>
      <c r="H165" s="35"/>
      <c r="I165" s="203"/>
      <c r="J165" s="35"/>
      <c r="K165" s="35"/>
      <c r="L165" s="38"/>
      <c r="M165" s="204"/>
      <c r="N165" s="205"/>
      <c r="O165" s="70"/>
      <c r="P165" s="70"/>
      <c r="Q165" s="70"/>
      <c r="R165" s="70"/>
      <c r="S165" s="70"/>
      <c r="T165" s="71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T165" s="16" t="s">
        <v>152</v>
      </c>
      <c r="AU165" s="16" t="s">
        <v>85</v>
      </c>
    </row>
    <row r="166" spans="1:65" s="12" customFormat="1" ht="25.9" customHeight="1">
      <c r="B166" s="171"/>
      <c r="C166" s="172"/>
      <c r="D166" s="173" t="s">
        <v>76</v>
      </c>
      <c r="E166" s="174" t="s">
        <v>362</v>
      </c>
      <c r="F166" s="174" t="s">
        <v>363</v>
      </c>
      <c r="G166" s="172"/>
      <c r="H166" s="172"/>
      <c r="I166" s="175"/>
      <c r="J166" s="176">
        <f>BK166</f>
        <v>0</v>
      </c>
      <c r="K166" s="172"/>
      <c r="L166" s="177"/>
      <c r="M166" s="178"/>
      <c r="N166" s="179"/>
      <c r="O166" s="179"/>
      <c r="P166" s="180">
        <f>SUM(P167:P175)</f>
        <v>0</v>
      </c>
      <c r="Q166" s="179"/>
      <c r="R166" s="180">
        <f>SUM(R167:R175)</f>
        <v>0</v>
      </c>
      <c r="S166" s="179"/>
      <c r="T166" s="181">
        <f>SUM(T167:T175)</f>
        <v>0</v>
      </c>
      <c r="AR166" s="182" t="s">
        <v>150</v>
      </c>
      <c r="AT166" s="183" t="s">
        <v>76</v>
      </c>
      <c r="AU166" s="183" t="s">
        <v>77</v>
      </c>
      <c r="AY166" s="182" t="s">
        <v>143</v>
      </c>
      <c r="BK166" s="184">
        <f>SUM(BK167:BK175)</f>
        <v>0</v>
      </c>
    </row>
    <row r="167" spans="1:65" s="2" customFormat="1" ht="55.5" customHeight="1">
      <c r="A167" s="33"/>
      <c r="B167" s="34"/>
      <c r="C167" s="187" t="s">
        <v>242</v>
      </c>
      <c r="D167" s="187" t="s">
        <v>146</v>
      </c>
      <c r="E167" s="188" t="s">
        <v>380</v>
      </c>
      <c r="F167" s="189" t="s">
        <v>381</v>
      </c>
      <c r="G167" s="190" t="s">
        <v>335</v>
      </c>
      <c r="H167" s="191">
        <v>203.904</v>
      </c>
      <c r="I167" s="192"/>
      <c r="J167" s="193">
        <f>ROUND(I167*H167,2)</f>
        <v>0</v>
      </c>
      <c r="K167" s="194"/>
      <c r="L167" s="38"/>
      <c r="M167" s="195" t="s">
        <v>1</v>
      </c>
      <c r="N167" s="196" t="s">
        <v>42</v>
      </c>
      <c r="O167" s="70"/>
      <c r="P167" s="197">
        <f>O167*H167</f>
        <v>0</v>
      </c>
      <c r="Q167" s="197">
        <v>0</v>
      </c>
      <c r="R167" s="197">
        <f>Q167*H167</f>
        <v>0</v>
      </c>
      <c r="S167" s="197">
        <v>0</v>
      </c>
      <c r="T167" s="198">
        <f>S167*H167</f>
        <v>0</v>
      </c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R167" s="199" t="s">
        <v>348</v>
      </c>
      <c r="AT167" s="199" t="s">
        <v>146</v>
      </c>
      <c r="AU167" s="199" t="s">
        <v>85</v>
      </c>
      <c r="AY167" s="16" t="s">
        <v>143</v>
      </c>
      <c r="BE167" s="200">
        <f>IF(N167="základní",J167,0)</f>
        <v>0</v>
      </c>
      <c r="BF167" s="200">
        <f>IF(N167="snížená",J167,0)</f>
        <v>0</v>
      </c>
      <c r="BG167" s="200">
        <f>IF(N167="zákl. přenesená",J167,0)</f>
        <v>0</v>
      </c>
      <c r="BH167" s="200">
        <f>IF(N167="sníž. přenesená",J167,0)</f>
        <v>0</v>
      </c>
      <c r="BI167" s="200">
        <f>IF(N167="nulová",J167,0)</f>
        <v>0</v>
      </c>
      <c r="BJ167" s="16" t="s">
        <v>85</v>
      </c>
      <c r="BK167" s="200">
        <f>ROUND(I167*H167,2)</f>
        <v>0</v>
      </c>
      <c r="BL167" s="16" t="s">
        <v>348</v>
      </c>
      <c r="BM167" s="199" t="s">
        <v>469</v>
      </c>
    </row>
    <row r="168" spans="1:65" s="2" customFormat="1" ht="78">
      <c r="A168" s="33"/>
      <c r="B168" s="34"/>
      <c r="C168" s="35"/>
      <c r="D168" s="201" t="s">
        <v>152</v>
      </c>
      <c r="E168" s="35"/>
      <c r="F168" s="202" t="s">
        <v>470</v>
      </c>
      <c r="G168" s="35"/>
      <c r="H168" s="35"/>
      <c r="I168" s="203"/>
      <c r="J168" s="35"/>
      <c r="K168" s="35"/>
      <c r="L168" s="38"/>
      <c r="M168" s="204"/>
      <c r="N168" s="205"/>
      <c r="O168" s="70"/>
      <c r="P168" s="70"/>
      <c r="Q168" s="70"/>
      <c r="R168" s="70"/>
      <c r="S168" s="70"/>
      <c r="T168" s="71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T168" s="16" t="s">
        <v>152</v>
      </c>
      <c r="AU168" s="16" t="s">
        <v>85</v>
      </c>
    </row>
    <row r="169" spans="1:65" s="13" customFormat="1" ht="11.25">
      <c r="B169" s="206"/>
      <c r="C169" s="207"/>
      <c r="D169" s="201" t="s">
        <v>154</v>
      </c>
      <c r="E169" s="208" t="s">
        <v>1</v>
      </c>
      <c r="F169" s="209" t="s">
        <v>113</v>
      </c>
      <c r="G169" s="207"/>
      <c r="H169" s="210">
        <v>203.904</v>
      </c>
      <c r="I169" s="211"/>
      <c r="J169" s="207"/>
      <c r="K169" s="207"/>
      <c r="L169" s="212"/>
      <c r="M169" s="213"/>
      <c r="N169" s="214"/>
      <c r="O169" s="214"/>
      <c r="P169" s="214"/>
      <c r="Q169" s="214"/>
      <c r="R169" s="214"/>
      <c r="S169" s="214"/>
      <c r="T169" s="215"/>
      <c r="AT169" s="216" t="s">
        <v>154</v>
      </c>
      <c r="AU169" s="216" t="s">
        <v>85</v>
      </c>
      <c r="AV169" s="13" t="s">
        <v>87</v>
      </c>
      <c r="AW169" s="13" t="s">
        <v>33</v>
      </c>
      <c r="AX169" s="13" t="s">
        <v>85</v>
      </c>
      <c r="AY169" s="216" t="s">
        <v>143</v>
      </c>
    </row>
    <row r="170" spans="1:65" s="2" customFormat="1" ht="55.5" customHeight="1">
      <c r="A170" s="33"/>
      <c r="B170" s="34"/>
      <c r="C170" s="187" t="s">
        <v>257</v>
      </c>
      <c r="D170" s="187" t="s">
        <v>146</v>
      </c>
      <c r="E170" s="188" t="s">
        <v>471</v>
      </c>
      <c r="F170" s="189" t="s">
        <v>472</v>
      </c>
      <c r="G170" s="190" t="s">
        <v>335</v>
      </c>
      <c r="H170" s="191">
        <v>17</v>
      </c>
      <c r="I170" s="192"/>
      <c r="J170" s="193">
        <f>ROUND(I170*H170,2)</f>
        <v>0</v>
      </c>
      <c r="K170" s="194"/>
      <c r="L170" s="38"/>
      <c r="M170" s="195" t="s">
        <v>1</v>
      </c>
      <c r="N170" s="196" t="s">
        <v>42</v>
      </c>
      <c r="O170" s="70"/>
      <c r="P170" s="197">
        <f>O170*H170</f>
        <v>0</v>
      </c>
      <c r="Q170" s="197">
        <v>0</v>
      </c>
      <c r="R170" s="197">
        <f>Q170*H170</f>
        <v>0</v>
      </c>
      <c r="S170" s="197">
        <v>0</v>
      </c>
      <c r="T170" s="198">
        <f>S170*H170</f>
        <v>0</v>
      </c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R170" s="199" t="s">
        <v>348</v>
      </c>
      <c r="AT170" s="199" t="s">
        <v>146</v>
      </c>
      <c r="AU170" s="199" t="s">
        <v>85</v>
      </c>
      <c r="AY170" s="16" t="s">
        <v>143</v>
      </c>
      <c r="BE170" s="200">
        <f>IF(N170="základní",J170,0)</f>
        <v>0</v>
      </c>
      <c r="BF170" s="200">
        <f>IF(N170="snížená",J170,0)</f>
        <v>0</v>
      </c>
      <c r="BG170" s="200">
        <f>IF(N170="zákl. přenesená",J170,0)</f>
        <v>0</v>
      </c>
      <c r="BH170" s="200">
        <f>IF(N170="sníž. přenesená",J170,0)</f>
        <v>0</v>
      </c>
      <c r="BI170" s="200">
        <f>IF(N170="nulová",J170,0)</f>
        <v>0</v>
      </c>
      <c r="BJ170" s="16" t="s">
        <v>85</v>
      </c>
      <c r="BK170" s="200">
        <f>ROUND(I170*H170,2)</f>
        <v>0</v>
      </c>
      <c r="BL170" s="16" t="s">
        <v>348</v>
      </c>
      <c r="BM170" s="199" t="s">
        <v>473</v>
      </c>
    </row>
    <row r="171" spans="1:65" s="2" customFormat="1" ht="107.25">
      <c r="A171" s="33"/>
      <c r="B171" s="34"/>
      <c r="C171" s="35"/>
      <c r="D171" s="201" t="s">
        <v>152</v>
      </c>
      <c r="E171" s="35"/>
      <c r="F171" s="202" t="s">
        <v>474</v>
      </c>
      <c r="G171" s="35"/>
      <c r="H171" s="35"/>
      <c r="I171" s="203"/>
      <c r="J171" s="35"/>
      <c r="K171" s="35"/>
      <c r="L171" s="38"/>
      <c r="M171" s="204"/>
      <c r="N171" s="205"/>
      <c r="O171" s="70"/>
      <c r="P171" s="70"/>
      <c r="Q171" s="70"/>
      <c r="R171" s="70"/>
      <c r="S171" s="70"/>
      <c r="T171" s="71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T171" s="16" t="s">
        <v>152</v>
      </c>
      <c r="AU171" s="16" t="s">
        <v>85</v>
      </c>
    </row>
    <row r="172" spans="1:65" s="13" customFormat="1" ht="11.25">
      <c r="B172" s="206"/>
      <c r="C172" s="207"/>
      <c r="D172" s="201" t="s">
        <v>154</v>
      </c>
      <c r="E172" s="208" t="s">
        <v>1</v>
      </c>
      <c r="F172" s="209" t="s">
        <v>475</v>
      </c>
      <c r="G172" s="207"/>
      <c r="H172" s="210">
        <v>17</v>
      </c>
      <c r="I172" s="211"/>
      <c r="J172" s="207"/>
      <c r="K172" s="207"/>
      <c r="L172" s="212"/>
      <c r="M172" s="213"/>
      <c r="N172" s="214"/>
      <c r="O172" s="214"/>
      <c r="P172" s="214"/>
      <c r="Q172" s="214"/>
      <c r="R172" s="214"/>
      <c r="S172" s="214"/>
      <c r="T172" s="215"/>
      <c r="AT172" s="216" t="s">
        <v>154</v>
      </c>
      <c r="AU172" s="216" t="s">
        <v>85</v>
      </c>
      <c r="AV172" s="13" t="s">
        <v>87</v>
      </c>
      <c r="AW172" s="13" t="s">
        <v>33</v>
      </c>
      <c r="AX172" s="13" t="s">
        <v>85</v>
      </c>
      <c r="AY172" s="216" t="s">
        <v>143</v>
      </c>
    </row>
    <row r="173" spans="1:65" s="2" customFormat="1" ht="33" customHeight="1">
      <c r="A173" s="33"/>
      <c r="B173" s="34"/>
      <c r="C173" s="187" t="s">
        <v>250</v>
      </c>
      <c r="D173" s="187" t="s">
        <v>146</v>
      </c>
      <c r="E173" s="188" t="s">
        <v>396</v>
      </c>
      <c r="F173" s="189" t="s">
        <v>397</v>
      </c>
      <c r="G173" s="190" t="s">
        <v>158</v>
      </c>
      <c r="H173" s="191">
        <v>3</v>
      </c>
      <c r="I173" s="192"/>
      <c r="J173" s="193">
        <f>ROUND(I173*H173,2)</f>
        <v>0</v>
      </c>
      <c r="K173" s="194"/>
      <c r="L173" s="38"/>
      <c r="M173" s="195" t="s">
        <v>1</v>
      </c>
      <c r="N173" s="196" t="s">
        <v>42</v>
      </c>
      <c r="O173" s="70"/>
      <c r="P173" s="197">
        <f>O173*H173</f>
        <v>0</v>
      </c>
      <c r="Q173" s="197">
        <v>0</v>
      </c>
      <c r="R173" s="197">
        <f>Q173*H173</f>
        <v>0</v>
      </c>
      <c r="S173" s="197">
        <v>0</v>
      </c>
      <c r="T173" s="198">
        <f>S173*H173</f>
        <v>0</v>
      </c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R173" s="199" t="s">
        <v>348</v>
      </c>
      <c r="AT173" s="199" t="s">
        <v>146</v>
      </c>
      <c r="AU173" s="199" t="s">
        <v>85</v>
      </c>
      <c r="AY173" s="16" t="s">
        <v>143</v>
      </c>
      <c r="BE173" s="200">
        <f>IF(N173="základní",J173,0)</f>
        <v>0</v>
      </c>
      <c r="BF173" s="200">
        <f>IF(N173="snížená",J173,0)</f>
        <v>0</v>
      </c>
      <c r="BG173" s="200">
        <f>IF(N173="zákl. přenesená",J173,0)</f>
        <v>0</v>
      </c>
      <c r="BH173" s="200">
        <f>IF(N173="sníž. přenesená",J173,0)</f>
        <v>0</v>
      </c>
      <c r="BI173" s="200">
        <f>IF(N173="nulová",J173,0)</f>
        <v>0</v>
      </c>
      <c r="BJ173" s="16" t="s">
        <v>85</v>
      </c>
      <c r="BK173" s="200">
        <f>ROUND(I173*H173,2)</f>
        <v>0</v>
      </c>
      <c r="BL173" s="16" t="s">
        <v>348</v>
      </c>
      <c r="BM173" s="199" t="s">
        <v>476</v>
      </c>
    </row>
    <row r="174" spans="1:65" s="2" customFormat="1" ht="58.5">
      <c r="A174" s="33"/>
      <c r="B174" s="34"/>
      <c r="C174" s="35"/>
      <c r="D174" s="201" t="s">
        <v>152</v>
      </c>
      <c r="E174" s="35"/>
      <c r="F174" s="202" t="s">
        <v>399</v>
      </c>
      <c r="G174" s="35"/>
      <c r="H174" s="35"/>
      <c r="I174" s="203"/>
      <c r="J174" s="35"/>
      <c r="K174" s="35"/>
      <c r="L174" s="38"/>
      <c r="M174" s="204"/>
      <c r="N174" s="205"/>
      <c r="O174" s="70"/>
      <c r="P174" s="70"/>
      <c r="Q174" s="70"/>
      <c r="R174" s="70"/>
      <c r="S174" s="70"/>
      <c r="T174" s="71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T174" s="16" t="s">
        <v>152</v>
      </c>
      <c r="AU174" s="16" t="s">
        <v>85</v>
      </c>
    </row>
    <row r="175" spans="1:65" s="13" customFormat="1" ht="11.25">
      <c r="B175" s="206"/>
      <c r="C175" s="207"/>
      <c r="D175" s="201" t="s">
        <v>154</v>
      </c>
      <c r="E175" s="208" t="s">
        <v>1</v>
      </c>
      <c r="F175" s="209" t="s">
        <v>477</v>
      </c>
      <c r="G175" s="207"/>
      <c r="H175" s="210">
        <v>3</v>
      </c>
      <c r="I175" s="211"/>
      <c r="J175" s="207"/>
      <c r="K175" s="207"/>
      <c r="L175" s="212"/>
      <c r="M175" s="239"/>
      <c r="N175" s="240"/>
      <c r="O175" s="240"/>
      <c r="P175" s="240"/>
      <c r="Q175" s="240"/>
      <c r="R175" s="240"/>
      <c r="S175" s="240"/>
      <c r="T175" s="241"/>
      <c r="AT175" s="216" t="s">
        <v>154</v>
      </c>
      <c r="AU175" s="216" t="s">
        <v>85</v>
      </c>
      <c r="AV175" s="13" t="s">
        <v>87</v>
      </c>
      <c r="AW175" s="13" t="s">
        <v>33</v>
      </c>
      <c r="AX175" s="13" t="s">
        <v>85</v>
      </c>
      <c r="AY175" s="216" t="s">
        <v>143</v>
      </c>
    </row>
    <row r="176" spans="1:65" s="2" customFormat="1" ht="6.95" customHeight="1">
      <c r="A176" s="33"/>
      <c r="B176" s="53"/>
      <c r="C176" s="54"/>
      <c r="D176" s="54"/>
      <c r="E176" s="54"/>
      <c r="F176" s="54"/>
      <c r="G176" s="54"/>
      <c r="H176" s="54"/>
      <c r="I176" s="54"/>
      <c r="J176" s="54"/>
      <c r="K176" s="54"/>
      <c r="L176" s="38"/>
      <c r="M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</row>
  </sheetData>
  <sheetProtection algorithmName="SHA-512" hashValue="2QA4MifPyVRe05oDWuJJ+wFtjt7OMd/4oZiiGwo2+n0tmPG3joBQBJSjpym0wIky7+n6g+nJER3cmVVxgMKPyQ==" saltValue="HByJfYr4UJmtPgiqMHuDGX8rFZOs5sYoe6WXrqlCMHtuNEFs6GI6Z3xkFNAeLA9rRy8m95YK4heMPG0+KIbeaA==" spinCount="100000" sheet="1" objects="1" scenarios="1" formatColumns="0" formatRows="0" autoFilter="0"/>
  <autoFilter ref="C119:K175"/>
  <mergeCells count="9">
    <mergeCell ref="E87:H87"/>
    <mergeCell ref="E110:H110"/>
    <mergeCell ref="E112:H112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28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AT2" s="16" t="s">
        <v>93</v>
      </c>
    </row>
    <row r="3" spans="1:46" s="1" customFormat="1" ht="6.95" customHeight="1"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19"/>
      <c r="AT3" s="16" t="s">
        <v>87</v>
      </c>
    </row>
    <row r="4" spans="1:46" s="1" customFormat="1" ht="24.95" customHeight="1">
      <c r="B4" s="19"/>
      <c r="D4" s="110" t="s">
        <v>98</v>
      </c>
      <c r="L4" s="19"/>
      <c r="M4" s="111" t="s">
        <v>10</v>
      </c>
      <c r="AT4" s="16" t="s">
        <v>4</v>
      </c>
    </row>
    <row r="5" spans="1:46" s="1" customFormat="1" ht="6.95" customHeight="1">
      <c r="B5" s="19"/>
      <c r="L5" s="19"/>
    </row>
    <row r="6" spans="1:46" s="1" customFormat="1" ht="12" customHeight="1">
      <c r="B6" s="19"/>
      <c r="D6" s="112" t="s">
        <v>16</v>
      </c>
      <c r="L6" s="19"/>
    </row>
    <row r="7" spans="1:46" s="1" customFormat="1" ht="16.5" customHeight="1">
      <c r="B7" s="19"/>
      <c r="E7" s="297" t="str">
        <f>'Rekapitulace stavby'!K6</f>
        <v>Oprava trati v úseku Kojetín - Valašské Meziříčí</v>
      </c>
      <c r="F7" s="298"/>
      <c r="G7" s="298"/>
      <c r="H7" s="298"/>
      <c r="L7" s="19"/>
    </row>
    <row r="8" spans="1:46" s="2" customFormat="1" ht="12" customHeight="1">
      <c r="A8" s="33"/>
      <c r="B8" s="38"/>
      <c r="C8" s="33"/>
      <c r="D8" s="112" t="s">
        <v>105</v>
      </c>
      <c r="E8" s="33"/>
      <c r="F8" s="33"/>
      <c r="G8" s="33"/>
      <c r="H8" s="33"/>
      <c r="I8" s="33"/>
      <c r="J8" s="33"/>
      <c r="K8" s="33"/>
      <c r="L8" s="50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</row>
    <row r="9" spans="1:46" s="2" customFormat="1" ht="16.5" customHeight="1">
      <c r="A9" s="33"/>
      <c r="B9" s="38"/>
      <c r="C9" s="33"/>
      <c r="D9" s="33"/>
      <c r="E9" s="299" t="s">
        <v>478</v>
      </c>
      <c r="F9" s="300"/>
      <c r="G9" s="300"/>
      <c r="H9" s="300"/>
      <c r="I9" s="33"/>
      <c r="J9" s="33"/>
      <c r="K9" s="33"/>
      <c r="L9" s="50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</row>
    <row r="10" spans="1:46" s="2" customFormat="1" ht="11.25">
      <c r="A10" s="33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50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46" s="2" customFormat="1" ht="12" customHeight="1">
      <c r="A11" s="33"/>
      <c r="B11" s="38"/>
      <c r="C11" s="33"/>
      <c r="D11" s="112" t="s">
        <v>18</v>
      </c>
      <c r="E11" s="33"/>
      <c r="F11" s="113" t="s">
        <v>1</v>
      </c>
      <c r="G11" s="33"/>
      <c r="H11" s="33"/>
      <c r="I11" s="112" t="s">
        <v>19</v>
      </c>
      <c r="J11" s="113" t="s">
        <v>1</v>
      </c>
      <c r="K11" s="33"/>
      <c r="L11" s="50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</row>
    <row r="12" spans="1:46" s="2" customFormat="1" ht="12" customHeight="1">
      <c r="A12" s="33"/>
      <c r="B12" s="38"/>
      <c r="C12" s="33"/>
      <c r="D12" s="112" t="s">
        <v>20</v>
      </c>
      <c r="E12" s="33"/>
      <c r="F12" s="113" t="s">
        <v>21</v>
      </c>
      <c r="G12" s="33"/>
      <c r="H12" s="33"/>
      <c r="I12" s="112" t="s">
        <v>22</v>
      </c>
      <c r="J12" s="114" t="str">
        <f>'Rekapitulace stavby'!AN8</f>
        <v>1. 3. 2021</v>
      </c>
      <c r="K12" s="33"/>
      <c r="L12" s="50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</row>
    <row r="13" spans="1:46" s="2" customFormat="1" ht="10.9" customHeight="1">
      <c r="A13" s="33"/>
      <c r="B13" s="38"/>
      <c r="C13" s="33"/>
      <c r="D13" s="33"/>
      <c r="E13" s="33"/>
      <c r="F13" s="33"/>
      <c r="G13" s="33"/>
      <c r="H13" s="33"/>
      <c r="I13" s="33"/>
      <c r="J13" s="33"/>
      <c r="K13" s="33"/>
      <c r="L13" s="50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spans="1:46" s="2" customFormat="1" ht="12" customHeight="1">
      <c r="A14" s="33"/>
      <c r="B14" s="38"/>
      <c r="C14" s="33"/>
      <c r="D14" s="112" t="s">
        <v>24</v>
      </c>
      <c r="E14" s="33"/>
      <c r="F14" s="33"/>
      <c r="G14" s="33"/>
      <c r="H14" s="33"/>
      <c r="I14" s="112" t="s">
        <v>25</v>
      </c>
      <c r="J14" s="113" t="s">
        <v>26</v>
      </c>
      <c r="K14" s="33"/>
      <c r="L14" s="50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</row>
    <row r="15" spans="1:46" s="2" customFormat="1" ht="18" customHeight="1">
      <c r="A15" s="33"/>
      <c r="B15" s="38"/>
      <c r="C15" s="33"/>
      <c r="D15" s="33"/>
      <c r="E15" s="113" t="s">
        <v>27</v>
      </c>
      <c r="F15" s="33"/>
      <c r="G15" s="33"/>
      <c r="H15" s="33"/>
      <c r="I15" s="112" t="s">
        <v>28</v>
      </c>
      <c r="J15" s="113" t="s">
        <v>1</v>
      </c>
      <c r="K15" s="33"/>
      <c r="L15" s="50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</row>
    <row r="16" spans="1:46" s="2" customFormat="1" ht="6.95" customHeight="1">
      <c r="A16" s="33"/>
      <c r="B16" s="38"/>
      <c r="C16" s="33"/>
      <c r="D16" s="33"/>
      <c r="E16" s="33"/>
      <c r="F16" s="33"/>
      <c r="G16" s="33"/>
      <c r="H16" s="33"/>
      <c r="I16" s="33"/>
      <c r="J16" s="33"/>
      <c r="K16" s="33"/>
      <c r="L16" s="50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</row>
    <row r="17" spans="1:31" s="2" customFormat="1" ht="12" customHeight="1">
      <c r="A17" s="33"/>
      <c r="B17" s="38"/>
      <c r="C17" s="33"/>
      <c r="D17" s="112" t="s">
        <v>29</v>
      </c>
      <c r="E17" s="33"/>
      <c r="F17" s="33"/>
      <c r="G17" s="33"/>
      <c r="H17" s="33"/>
      <c r="I17" s="112" t="s">
        <v>25</v>
      </c>
      <c r="J17" s="29" t="str">
        <f>'Rekapitulace stavby'!AN13</f>
        <v>Vyplň údaj</v>
      </c>
      <c r="K17" s="33"/>
      <c r="L17" s="50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spans="1:31" s="2" customFormat="1" ht="18" customHeight="1">
      <c r="A18" s="33"/>
      <c r="B18" s="38"/>
      <c r="C18" s="33"/>
      <c r="D18" s="33"/>
      <c r="E18" s="301" t="str">
        <f>'Rekapitulace stavby'!E14</f>
        <v>Vyplň údaj</v>
      </c>
      <c r="F18" s="302"/>
      <c r="G18" s="302"/>
      <c r="H18" s="302"/>
      <c r="I18" s="112" t="s">
        <v>28</v>
      </c>
      <c r="J18" s="29" t="str">
        <f>'Rekapitulace stavby'!AN14</f>
        <v>Vyplň údaj</v>
      </c>
      <c r="K18" s="33"/>
      <c r="L18" s="50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pans="1:31" s="2" customFormat="1" ht="6.95" customHeight="1">
      <c r="A19" s="33"/>
      <c r="B19" s="38"/>
      <c r="C19" s="33"/>
      <c r="D19" s="33"/>
      <c r="E19" s="33"/>
      <c r="F19" s="33"/>
      <c r="G19" s="33"/>
      <c r="H19" s="33"/>
      <c r="I19" s="33"/>
      <c r="J19" s="33"/>
      <c r="K19" s="33"/>
      <c r="L19" s="50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s="2" customFormat="1" ht="12" customHeight="1">
      <c r="A20" s="33"/>
      <c r="B20" s="38"/>
      <c r="C20" s="33"/>
      <c r="D20" s="112" t="s">
        <v>31</v>
      </c>
      <c r="E20" s="33"/>
      <c r="F20" s="33"/>
      <c r="G20" s="33"/>
      <c r="H20" s="33"/>
      <c r="I20" s="112" t="s">
        <v>25</v>
      </c>
      <c r="J20" s="113" t="str">
        <f>IF('Rekapitulace stavby'!AN16="","",'Rekapitulace stavby'!AN16)</f>
        <v/>
      </c>
      <c r="K20" s="33"/>
      <c r="L20" s="50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pans="1:31" s="2" customFormat="1" ht="18" customHeight="1">
      <c r="A21" s="33"/>
      <c r="B21" s="38"/>
      <c r="C21" s="33"/>
      <c r="D21" s="33"/>
      <c r="E21" s="113" t="str">
        <f>IF('Rekapitulace stavby'!E17="","",'Rekapitulace stavby'!E17)</f>
        <v xml:space="preserve"> </v>
      </c>
      <c r="F21" s="33"/>
      <c r="G21" s="33"/>
      <c r="H21" s="33"/>
      <c r="I21" s="112" t="s">
        <v>28</v>
      </c>
      <c r="J21" s="113" t="str">
        <f>IF('Rekapitulace stavby'!AN17="","",'Rekapitulace stavby'!AN17)</f>
        <v/>
      </c>
      <c r="K21" s="33"/>
      <c r="L21" s="50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1" s="2" customFormat="1" ht="6.95" customHeight="1">
      <c r="A22" s="33"/>
      <c r="B22" s="38"/>
      <c r="C22" s="33"/>
      <c r="D22" s="33"/>
      <c r="E22" s="33"/>
      <c r="F22" s="33"/>
      <c r="G22" s="33"/>
      <c r="H22" s="33"/>
      <c r="I22" s="33"/>
      <c r="J22" s="33"/>
      <c r="K22" s="33"/>
      <c r="L22" s="50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pans="1:31" s="2" customFormat="1" ht="12" customHeight="1">
      <c r="A23" s="33"/>
      <c r="B23" s="38"/>
      <c r="C23" s="33"/>
      <c r="D23" s="112" t="s">
        <v>34</v>
      </c>
      <c r="E23" s="33"/>
      <c r="F23" s="33"/>
      <c r="G23" s="33"/>
      <c r="H23" s="33"/>
      <c r="I23" s="112" t="s">
        <v>25</v>
      </c>
      <c r="J23" s="113" t="s">
        <v>1</v>
      </c>
      <c r="K23" s="33"/>
      <c r="L23" s="50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pans="1:31" s="2" customFormat="1" ht="18" customHeight="1">
      <c r="A24" s="33"/>
      <c r="B24" s="38"/>
      <c r="C24" s="33"/>
      <c r="D24" s="33"/>
      <c r="E24" s="113" t="s">
        <v>35</v>
      </c>
      <c r="F24" s="33"/>
      <c r="G24" s="33"/>
      <c r="H24" s="33"/>
      <c r="I24" s="112" t="s">
        <v>28</v>
      </c>
      <c r="J24" s="113" t="s">
        <v>1</v>
      </c>
      <c r="K24" s="33"/>
      <c r="L24" s="50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pans="1:31" s="2" customFormat="1" ht="6.95" customHeight="1">
      <c r="A25" s="33"/>
      <c r="B25" s="38"/>
      <c r="C25" s="33"/>
      <c r="D25" s="33"/>
      <c r="E25" s="33"/>
      <c r="F25" s="33"/>
      <c r="G25" s="33"/>
      <c r="H25" s="33"/>
      <c r="I25" s="33"/>
      <c r="J25" s="33"/>
      <c r="K25" s="33"/>
      <c r="L25" s="50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pans="1:31" s="2" customFormat="1" ht="12" customHeight="1">
      <c r="A26" s="33"/>
      <c r="B26" s="38"/>
      <c r="C26" s="33"/>
      <c r="D26" s="112" t="s">
        <v>36</v>
      </c>
      <c r="E26" s="33"/>
      <c r="F26" s="33"/>
      <c r="G26" s="33"/>
      <c r="H26" s="33"/>
      <c r="I26" s="33"/>
      <c r="J26" s="33"/>
      <c r="K26" s="33"/>
      <c r="L26" s="50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pans="1:31" s="8" customFormat="1" ht="16.5" customHeight="1">
      <c r="A27" s="115"/>
      <c r="B27" s="116"/>
      <c r="C27" s="115"/>
      <c r="D27" s="115"/>
      <c r="E27" s="303" t="s">
        <v>1</v>
      </c>
      <c r="F27" s="303"/>
      <c r="G27" s="303"/>
      <c r="H27" s="303"/>
      <c r="I27" s="115"/>
      <c r="J27" s="115"/>
      <c r="K27" s="115"/>
      <c r="L27" s="117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</row>
    <row r="28" spans="1:31" s="2" customFormat="1" ht="6.95" customHeight="1">
      <c r="A28" s="33"/>
      <c r="B28" s="38"/>
      <c r="C28" s="33"/>
      <c r="D28" s="33"/>
      <c r="E28" s="33"/>
      <c r="F28" s="33"/>
      <c r="G28" s="33"/>
      <c r="H28" s="33"/>
      <c r="I28" s="33"/>
      <c r="J28" s="33"/>
      <c r="K28" s="33"/>
      <c r="L28" s="50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pans="1:31" s="2" customFormat="1" ht="6.95" customHeight="1">
      <c r="A29" s="33"/>
      <c r="B29" s="38"/>
      <c r="C29" s="33"/>
      <c r="D29" s="118"/>
      <c r="E29" s="118"/>
      <c r="F29" s="118"/>
      <c r="G29" s="118"/>
      <c r="H29" s="118"/>
      <c r="I29" s="118"/>
      <c r="J29" s="118"/>
      <c r="K29" s="118"/>
      <c r="L29" s="50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pans="1:31" s="2" customFormat="1" ht="25.35" customHeight="1">
      <c r="A30" s="33"/>
      <c r="B30" s="38"/>
      <c r="C30" s="33"/>
      <c r="D30" s="119" t="s">
        <v>37</v>
      </c>
      <c r="E30" s="33"/>
      <c r="F30" s="33"/>
      <c r="G30" s="33"/>
      <c r="H30" s="33"/>
      <c r="I30" s="33"/>
      <c r="J30" s="120">
        <f>ROUND(J117, 2)</f>
        <v>0</v>
      </c>
      <c r="K30" s="33"/>
      <c r="L30" s="50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pans="1:31" s="2" customFormat="1" ht="6.95" customHeight="1">
      <c r="A31" s="33"/>
      <c r="B31" s="38"/>
      <c r="C31" s="33"/>
      <c r="D31" s="118"/>
      <c r="E31" s="118"/>
      <c r="F31" s="118"/>
      <c r="G31" s="118"/>
      <c r="H31" s="118"/>
      <c r="I31" s="118"/>
      <c r="J31" s="118"/>
      <c r="K31" s="118"/>
      <c r="L31" s="50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pans="1:31" s="2" customFormat="1" ht="14.45" customHeight="1">
      <c r="A32" s="33"/>
      <c r="B32" s="38"/>
      <c r="C32" s="33"/>
      <c r="D32" s="33"/>
      <c r="E32" s="33"/>
      <c r="F32" s="121" t="s">
        <v>39</v>
      </c>
      <c r="G32" s="33"/>
      <c r="H32" s="33"/>
      <c r="I32" s="121" t="s">
        <v>38</v>
      </c>
      <c r="J32" s="121" t="s">
        <v>40</v>
      </c>
      <c r="K32" s="33"/>
      <c r="L32" s="50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pans="1:31" s="2" customFormat="1" ht="14.45" customHeight="1">
      <c r="A33" s="33"/>
      <c r="B33" s="38"/>
      <c r="C33" s="33"/>
      <c r="D33" s="122" t="s">
        <v>41</v>
      </c>
      <c r="E33" s="112" t="s">
        <v>42</v>
      </c>
      <c r="F33" s="123">
        <f>ROUND((SUM(BE117:BE127)),  2)</f>
        <v>0</v>
      </c>
      <c r="G33" s="33"/>
      <c r="H33" s="33"/>
      <c r="I33" s="124">
        <v>0.21</v>
      </c>
      <c r="J33" s="123">
        <f>ROUND(((SUM(BE117:BE127))*I33),  2)</f>
        <v>0</v>
      </c>
      <c r="K33" s="33"/>
      <c r="L33" s="50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2" customFormat="1" ht="14.45" customHeight="1">
      <c r="A34" s="33"/>
      <c r="B34" s="38"/>
      <c r="C34" s="33"/>
      <c r="D34" s="33"/>
      <c r="E34" s="112" t="s">
        <v>43</v>
      </c>
      <c r="F34" s="123">
        <f>ROUND((SUM(BF117:BF127)),  2)</f>
        <v>0</v>
      </c>
      <c r="G34" s="33"/>
      <c r="H34" s="33"/>
      <c r="I34" s="124">
        <v>0.15</v>
      </c>
      <c r="J34" s="123">
        <f>ROUND(((SUM(BF117:BF127))*I34),  2)</f>
        <v>0</v>
      </c>
      <c r="K34" s="33"/>
      <c r="L34" s="50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spans="1:31" s="2" customFormat="1" ht="14.45" hidden="1" customHeight="1">
      <c r="A35" s="33"/>
      <c r="B35" s="38"/>
      <c r="C35" s="33"/>
      <c r="D35" s="33"/>
      <c r="E35" s="112" t="s">
        <v>44</v>
      </c>
      <c r="F35" s="123">
        <f>ROUND((SUM(BG117:BG127)),  2)</f>
        <v>0</v>
      </c>
      <c r="G35" s="33"/>
      <c r="H35" s="33"/>
      <c r="I35" s="124">
        <v>0.21</v>
      </c>
      <c r="J35" s="123">
        <f>0</f>
        <v>0</v>
      </c>
      <c r="K35" s="33"/>
      <c r="L35" s="50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spans="1:31" s="2" customFormat="1" ht="14.45" hidden="1" customHeight="1">
      <c r="A36" s="33"/>
      <c r="B36" s="38"/>
      <c r="C36" s="33"/>
      <c r="D36" s="33"/>
      <c r="E36" s="112" t="s">
        <v>45</v>
      </c>
      <c r="F36" s="123">
        <f>ROUND((SUM(BH117:BH127)),  2)</f>
        <v>0</v>
      </c>
      <c r="G36" s="33"/>
      <c r="H36" s="33"/>
      <c r="I36" s="124">
        <v>0.15</v>
      </c>
      <c r="J36" s="123">
        <f>0</f>
        <v>0</v>
      </c>
      <c r="K36" s="33"/>
      <c r="L36" s="50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spans="1:31" s="2" customFormat="1" ht="14.45" hidden="1" customHeight="1">
      <c r="A37" s="33"/>
      <c r="B37" s="38"/>
      <c r="C37" s="33"/>
      <c r="D37" s="33"/>
      <c r="E37" s="112" t="s">
        <v>46</v>
      </c>
      <c r="F37" s="123">
        <f>ROUND((SUM(BI117:BI127)),  2)</f>
        <v>0</v>
      </c>
      <c r="G37" s="33"/>
      <c r="H37" s="33"/>
      <c r="I37" s="124">
        <v>0</v>
      </c>
      <c r="J37" s="123">
        <f>0</f>
        <v>0</v>
      </c>
      <c r="K37" s="33"/>
      <c r="L37" s="50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pans="1:31" s="2" customFormat="1" ht="6.95" customHeight="1">
      <c r="A38" s="33"/>
      <c r="B38" s="38"/>
      <c r="C38" s="33"/>
      <c r="D38" s="33"/>
      <c r="E38" s="33"/>
      <c r="F38" s="33"/>
      <c r="G38" s="33"/>
      <c r="H38" s="33"/>
      <c r="I38" s="33"/>
      <c r="J38" s="33"/>
      <c r="K38" s="33"/>
      <c r="L38" s="50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pans="1:31" s="2" customFormat="1" ht="25.35" customHeight="1">
      <c r="A39" s="33"/>
      <c r="B39" s="38"/>
      <c r="C39" s="125"/>
      <c r="D39" s="126" t="s">
        <v>47</v>
      </c>
      <c r="E39" s="127"/>
      <c r="F39" s="127"/>
      <c r="G39" s="128" t="s">
        <v>48</v>
      </c>
      <c r="H39" s="129" t="s">
        <v>49</v>
      </c>
      <c r="I39" s="127"/>
      <c r="J39" s="130">
        <f>SUM(J30:J37)</f>
        <v>0</v>
      </c>
      <c r="K39" s="131"/>
      <c r="L39" s="50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pans="1:31" s="2" customFormat="1" ht="14.45" customHeight="1">
      <c r="A40" s="33"/>
      <c r="B40" s="38"/>
      <c r="C40" s="33"/>
      <c r="D40" s="33"/>
      <c r="E40" s="33"/>
      <c r="F40" s="33"/>
      <c r="G40" s="33"/>
      <c r="H40" s="33"/>
      <c r="I40" s="33"/>
      <c r="J40" s="33"/>
      <c r="K40" s="33"/>
      <c r="L40" s="50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1" spans="1:31" s="1" customFormat="1" ht="14.45" customHeight="1">
      <c r="B41" s="19"/>
      <c r="L41" s="19"/>
    </row>
    <row r="42" spans="1:31" s="1" customFormat="1" ht="14.45" customHeight="1">
      <c r="B42" s="19"/>
      <c r="L42" s="19"/>
    </row>
    <row r="43" spans="1:31" s="1" customFormat="1" ht="14.45" customHeight="1">
      <c r="B43" s="19"/>
      <c r="L43" s="19"/>
    </row>
    <row r="44" spans="1:31" s="1" customFormat="1" ht="14.45" customHeight="1">
      <c r="B44" s="19"/>
      <c r="L44" s="19"/>
    </row>
    <row r="45" spans="1:31" s="1" customFormat="1" ht="14.45" customHeight="1">
      <c r="B45" s="19"/>
      <c r="L45" s="19"/>
    </row>
    <row r="46" spans="1:31" s="1" customFormat="1" ht="14.45" customHeight="1">
      <c r="B46" s="19"/>
      <c r="L46" s="19"/>
    </row>
    <row r="47" spans="1:31" s="1" customFormat="1" ht="14.45" customHeight="1">
      <c r="B47" s="19"/>
      <c r="L47" s="19"/>
    </row>
    <row r="48" spans="1:31" s="1" customFormat="1" ht="14.45" customHeight="1">
      <c r="B48" s="19"/>
      <c r="L48" s="19"/>
    </row>
    <row r="49" spans="1:31" s="1" customFormat="1" ht="14.45" customHeight="1">
      <c r="B49" s="19"/>
      <c r="L49" s="19"/>
    </row>
    <row r="50" spans="1:31" s="2" customFormat="1" ht="14.45" customHeight="1">
      <c r="B50" s="50"/>
      <c r="D50" s="132" t="s">
        <v>50</v>
      </c>
      <c r="E50" s="133"/>
      <c r="F50" s="133"/>
      <c r="G50" s="132" t="s">
        <v>51</v>
      </c>
      <c r="H50" s="133"/>
      <c r="I50" s="133"/>
      <c r="J50" s="133"/>
      <c r="K50" s="133"/>
      <c r="L50" s="50"/>
    </row>
    <row r="51" spans="1:31" ht="11.25">
      <c r="B51" s="19"/>
      <c r="L51" s="19"/>
    </row>
    <row r="52" spans="1:31" ht="11.25">
      <c r="B52" s="19"/>
      <c r="L52" s="19"/>
    </row>
    <row r="53" spans="1:31" ht="11.25">
      <c r="B53" s="19"/>
      <c r="L53" s="19"/>
    </row>
    <row r="54" spans="1:31" ht="11.25">
      <c r="B54" s="19"/>
      <c r="L54" s="19"/>
    </row>
    <row r="55" spans="1:31" ht="11.25">
      <c r="B55" s="19"/>
      <c r="L55" s="19"/>
    </row>
    <row r="56" spans="1:31" ht="11.25">
      <c r="B56" s="19"/>
      <c r="L56" s="19"/>
    </row>
    <row r="57" spans="1:31" ht="11.25">
      <c r="B57" s="19"/>
      <c r="L57" s="19"/>
    </row>
    <row r="58" spans="1:31" ht="11.25">
      <c r="B58" s="19"/>
      <c r="L58" s="19"/>
    </row>
    <row r="59" spans="1:31" ht="11.25">
      <c r="B59" s="19"/>
      <c r="L59" s="19"/>
    </row>
    <row r="60" spans="1:31" ht="11.25">
      <c r="B60" s="19"/>
      <c r="L60" s="19"/>
    </row>
    <row r="61" spans="1:31" s="2" customFormat="1">
      <c r="A61" s="33"/>
      <c r="B61" s="38"/>
      <c r="C61" s="33"/>
      <c r="D61" s="134" t="s">
        <v>52</v>
      </c>
      <c r="E61" s="135"/>
      <c r="F61" s="136" t="s">
        <v>53</v>
      </c>
      <c r="G61" s="134" t="s">
        <v>52</v>
      </c>
      <c r="H61" s="135"/>
      <c r="I61" s="135"/>
      <c r="J61" s="137" t="s">
        <v>53</v>
      </c>
      <c r="K61" s="135"/>
      <c r="L61" s="50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</row>
    <row r="62" spans="1:31" ht="11.25">
      <c r="B62" s="19"/>
      <c r="L62" s="19"/>
    </row>
    <row r="63" spans="1:31" ht="11.25">
      <c r="B63" s="19"/>
      <c r="L63" s="19"/>
    </row>
    <row r="64" spans="1:31" ht="11.25">
      <c r="B64" s="19"/>
      <c r="L64" s="19"/>
    </row>
    <row r="65" spans="1:31" s="2" customFormat="1">
      <c r="A65" s="33"/>
      <c r="B65" s="38"/>
      <c r="C65" s="33"/>
      <c r="D65" s="132" t="s">
        <v>54</v>
      </c>
      <c r="E65" s="138"/>
      <c r="F65" s="138"/>
      <c r="G65" s="132" t="s">
        <v>55</v>
      </c>
      <c r="H65" s="138"/>
      <c r="I65" s="138"/>
      <c r="J65" s="138"/>
      <c r="K65" s="138"/>
      <c r="L65" s="50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</row>
    <row r="66" spans="1:31" ht="11.25">
      <c r="B66" s="19"/>
      <c r="L66" s="19"/>
    </row>
    <row r="67" spans="1:31" ht="11.25">
      <c r="B67" s="19"/>
      <c r="L67" s="19"/>
    </row>
    <row r="68" spans="1:31" ht="11.25">
      <c r="B68" s="19"/>
      <c r="L68" s="19"/>
    </row>
    <row r="69" spans="1:31" ht="11.25">
      <c r="B69" s="19"/>
      <c r="L69" s="19"/>
    </row>
    <row r="70" spans="1:31" ht="11.25">
      <c r="B70" s="19"/>
      <c r="L70" s="19"/>
    </row>
    <row r="71" spans="1:31" ht="11.25">
      <c r="B71" s="19"/>
      <c r="L71" s="19"/>
    </row>
    <row r="72" spans="1:31" ht="11.25">
      <c r="B72" s="19"/>
      <c r="L72" s="19"/>
    </row>
    <row r="73" spans="1:31" ht="11.25">
      <c r="B73" s="19"/>
      <c r="L73" s="19"/>
    </row>
    <row r="74" spans="1:31" ht="11.25">
      <c r="B74" s="19"/>
      <c r="L74" s="19"/>
    </row>
    <row r="75" spans="1:31" ht="11.25">
      <c r="B75" s="19"/>
      <c r="L75" s="19"/>
    </row>
    <row r="76" spans="1:31" s="2" customFormat="1">
      <c r="A76" s="33"/>
      <c r="B76" s="38"/>
      <c r="C76" s="33"/>
      <c r="D76" s="134" t="s">
        <v>52</v>
      </c>
      <c r="E76" s="135"/>
      <c r="F76" s="136" t="s">
        <v>53</v>
      </c>
      <c r="G76" s="134" t="s">
        <v>52</v>
      </c>
      <c r="H76" s="135"/>
      <c r="I76" s="135"/>
      <c r="J76" s="137" t="s">
        <v>53</v>
      </c>
      <c r="K76" s="135"/>
      <c r="L76" s="50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</row>
    <row r="77" spans="1:31" s="2" customFormat="1" ht="14.45" customHeight="1">
      <c r="A77" s="33"/>
      <c r="B77" s="139"/>
      <c r="C77" s="140"/>
      <c r="D77" s="140"/>
      <c r="E77" s="140"/>
      <c r="F77" s="140"/>
      <c r="G77" s="140"/>
      <c r="H77" s="140"/>
      <c r="I77" s="140"/>
      <c r="J77" s="140"/>
      <c r="K77" s="140"/>
      <c r="L77" s="50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</row>
    <row r="81" spans="1:47" s="2" customFormat="1" ht="6.95" customHeight="1">
      <c r="A81" s="33"/>
      <c r="B81" s="141"/>
      <c r="C81" s="142"/>
      <c r="D81" s="142"/>
      <c r="E81" s="142"/>
      <c r="F81" s="142"/>
      <c r="G81" s="142"/>
      <c r="H81" s="142"/>
      <c r="I81" s="142"/>
      <c r="J81" s="142"/>
      <c r="K81" s="142"/>
      <c r="L81" s="50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</row>
    <row r="82" spans="1:47" s="2" customFormat="1" ht="24.95" customHeight="1">
      <c r="A82" s="33"/>
      <c r="B82" s="34"/>
      <c r="C82" s="22" t="s">
        <v>118</v>
      </c>
      <c r="D82" s="35"/>
      <c r="E82" s="35"/>
      <c r="F82" s="35"/>
      <c r="G82" s="35"/>
      <c r="H82" s="35"/>
      <c r="I82" s="35"/>
      <c r="J82" s="35"/>
      <c r="K82" s="35"/>
      <c r="L82" s="50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</row>
    <row r="83" spans="1:47" s="2" customFormat="1" ht="6.95" customHeight="1">
      <c r="A83" s="33"/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50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</row>
    <row r="84" spans="1:47" s="2" customFormat="1" ht="12" customHeight="1">
      <c r="A84" s="33"/>
      <c r="B84" s="34"/>
      <c r="C84" s="28" t="s">
        <v>16</v>
      </c>
      <c r="D84" s="35"/>
      <c r="E84" s="35"/>
      <c r="F84" s="35"/>
      <c r="G84" s="35"/>
      <c r="H84" s="35"/>
      <c r="I84" s="35"/>
      <c r="J84" s="35"/>
      <c r="K84" s="35"/>
      <c r="L84" s="50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</row>
    <row r="85" spans="1:47" s="2" customFormat="1" ht="16.5" customHeight="1">
      <c r="A85" s="33"/>
      <c r="B85" s="34"/>
      <c r="C85" s="35"/>
      <c r="D85" s="35"/>
      <c r="E85" s="304" t="str">
        <f>E7</f>
        <v>Oprava trati v úseku Kojetín - Valašské Meziříčí</v>
      </c>
      <c r="F85" s="305"/>
      <c r="G85" s="305"/>
      <c r="H85" s="305"/>
      <c r="I85" s="35"/>
      <c r="J85" s="35"/>
      <c r="K85" s="35"/>
      <c r="L85" s="50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</row>
    <row r="86" spans="1:47" s="2" customFormat="1" ht="12" customHeight="1">
      <c r="A86" s="33"/>
      <c r="B86" s="34"/>
      <c r="C86" s="28" t="s">
        <v>105</v>
      </c>
      <c r="D86" s="35"/>
      <c r="E86" s="35"/>
      <c r="F86" s="35"/>
      <c r="G86" s="35"/>
      <c r="H86" s="35"/>
      <c r="I86" s="35"/>
      <c r="J86" s="35"/>
      <c r="K86" s="35"/>
      <c r="L86" s="50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</row>
    <row r="87" spans="1:47" s="2" customFormat="1" ht="16.5" customHeight="1">
      <c r="A87" s="33"/>
      <c r="B87" s="34"/>
      <c r="C87" s="35"/>
      <c r="D87" s="35"/>
      <c r="E87" s="275" t="str">
        <f>E9</f>
        <v>VON - Vedlejší a ostatní náklady</v>
      </c>
      <c r="F87" s="306"/>
      <c r="G87" s="306"/>
      <c r="H87" s="306"/>
      <c r="I87" s="35"/>
      <c r="J87" s="35"/>
      <c r="K87" s="35"/>
      <c r="L87" s="50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</row>
    <row r="88" spans="1:47" s="2" customFormat="1" ht="6.95" customHeight="1">
      <c r="A88" s="33"/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50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</row>
    <row r="89" spans="1:47" s="2" customFormat="1" ht="12" customHeight="1">
      <c r="A89" s="33"/>
      <c r="B89" s="34"/>
      <c r="C89" s="28" t="s">
        <v>20</v>
      </c>
      <c r="D89" s="35"/>
      <c r="E89" s="35"/>
      <c r="F89" s="26" t="str">
        <f>F12</f>
        <v>Kroměříž – Kojetín</v>
      </c>
      <c r="G89" s="35"/>
      <c r="H89" s="35"/>
      <c r="I89" s="28" t="s">
        <v>22</v>
      </c>
      <c r="J89" s="65" t="str">
        <f>IF(J12="","",J12)</f>
        <v>1. 3. 2021</v>
      </c>
      <c r="K89" s="35"/>
      <c r="L89" s="50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</row>
    <row r="90" spans="1:47" s="2" customFormat="1" ht="6.95" customHeight="1">
      <c r="A90" s="33"/>
      <c r="B90" s="34"/>
      <c r="C90" s="35"/>
      <c r="D90" s="35"/>
      <c r="E90" s="35"/>
      <c r="F90" s="35"/>
      <c r="G90" s="35"/>
      <c r="H90" s="35"/>
      <c r="I90" s="35"/>
      <c r="J90" s="35"/>
      <c r="K90" s="35"/>
      <c r="L90" s="50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</row>
    <row r="91" spans="1:47" s="2" customFormat="1" ht="15.2" customHeight="1">
      <c r="A91" s="33"/>
      <c r="B91" s="34"/>
      <c r="C91" s="28" t="s">
        <v>24</v>
      </c>
      <c r="D91" s="35"/>
      <c r="E91" s="35"/>
      <c r="F91" s="26" t="str">
        <f>E15</f>
        <v>Správa železnic, státní organizace</v>
      </c>
      <c r="G91" s="35"/>
      <c r="H91" s="35"/>
      <c r="I91" s="28" t="s">
        <v>31</v>
      </c>
      <c r="J91" s="31" t="str">
        <f>E21</f>
        <v xml:space="preserve"> </v>
      </c>
      <c r="K91" s="35"/>
      <c r="L91" s="50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</row>
    <row r="92" spans="1:47" s="2" customFormat="1" ht="15.2" customHeight="1">
      <c r="A92" s="33"/>
      <c r="B92" s="34"/>
      <c r="C92" s="28" t="s">
        <v>29</v>
      </c>
      <c r="D92" s="35"/>
      <c r="E92" s="35"/>
      <c r="F92" s="26" t="str">
        <f>IF(E18="","",E18)</f>
        <v>Vyplň údaj</v>
      </c>
      <c r="G92" s="35"/>
      <c r="H92" s="35"/>
      <c r="I92" s="28" t="s">
        <v>34</v>
      </c>
      <c r="J92" s="31" t="str">
        <f>E24</f>
        <v>Jiří Vendel</v>
      </c>
      <c r="K92" s="35"/>
      <c r="L92" s="50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</row>
    <row r="93" spans="1:47" s="2" customFormat="1" ht="10.35" customHeight="1">
      <c r="A93" s="33"/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50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</row>
    <row r="94" spans="1:47" s="2" customFormat="1" ht="29.25" customHeight="1">
      <c r="A94" s="33"/>
      <c r="B94" s="34"/>
      <c r="C94" s="143" t="s">
        <v>119</v>
      </c>
      <c r="D94" s="144"/>
      <c r="E94" s="144"/>
      <c r="F94" s="144"/>
      <c r="G94" s="144"/>
      <c r="H94" s="144"/>
      <c r="I94" s="144"/>
      <c r="J94" s="145" t="s">
        <v>120</v>
      </c>
      <c r="K94" s="144"/>
      <c r="L94" s="50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</row>
    <row r="95" spans="1:47" s="2" customFormat="1" ht="10.35" customHeight="1">
      <c r="A95" s="33"/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50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</row>
    <row r="96" spans="1:47" s="2" customFormat="1" ht="22.9" customHeight="1">
      <c r="A96" s="33"/>
      <c r="B96" s="34"/>
      <c r="C96" s="146" t="s">
        <v>121</v>
      </c>
      <c r="D96" s="35"/>
      <c r="E96" s="35"/>
      <c r="F96" s="35"/>
      <c r="G96" s="35"/>
      <c r="H96" s="35"/>
      <c r="I96" s="35"/>
      <c r="J96" s="83">
        <f>J117</f>
        <v>0</v>
      </c>
      <c r="K96" s="35"/>
      <c r="L96" s="50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U96" s="16" t="s">
        <v>122</v>
      </c>
    </row>
    <row r="97" spans="1:31" s="9" customFormat="1" ht="24.95" customHeight="1">
      <c r="B97" s="147"/>
      <c r="C97" s="148"/>
      <c r="D97" s="149" t="s">
        <v>479</v>
      </c>
      <c r="E97" s="150"/>
      <c r="F97" s="150"/>
      <c r="G97" s="150"/>
      <c r="H97" s="150"/>
      <c r="I97" s="150"/>
      <c r="J97" s="151">
        <f>J118</f>
        <v>0</v>
      </c>
      <c r="K97" s="148"/>
      <c r="L97" s="152"/>
    </row>
    <row r="98" spans="1:31" s="2" customFormat="1" ht="21.75" customHeight="1">
      <c r="A98" s="33"/>
      <c r="B98" s="34"/>
      <c r="C98" s="35"/>
      <c r="D98" s="35"/>
      <c r="E98" s="35"/>
      <c r="F98" s="35"/>
      <c r="G98" s="35"/>
      <c r="H98" s="35"/>
      <c r="I98" s="35"/>
      <c r="J98" s="35"/>
      <c r="K98" s="35"/>
      <c r="L98" s="50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</row>
    <row r="99" spans="1:31" s="2" customFormat="1" ht="6.95" customHeight="1">
      <c r="A99" s="33"/>
      <c r="B99" s="53"/>
      <c r="C99" s="54"/>
      <c r="D99" s="54"/>
      <c r="E99" s="54"/>
      <c r="F99" s="54"/>
      <c r="G99" s="54"/>
      <c r="H99" s="54"/>
      <c r="I99" s="54"/>
      <c r="J99" s="54"/>
      <c r="K99" s="54"/>
      <c r="L99" s="50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</row>
    <row r="103" spans="1:31" s="2" customFormat="1" ht="6.95" customHeight="1">
      <c r="A103" s="33"/>
      <c r="B103" s="55"/>
      <c r="C103" s="56"/>
      <c r="D103" s="56"/>
      <c r="E103" s="56"/>
      <c r="F103" s="56"/>
      <c r="G103" s="56"/>
      <c r="H103" s="56"/>
      <c r="I103" s="56"/>
      <c r="J103" s="56"/>
      <c r="K103" s="56"/>
      <c r="L103" s="50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</row>
    <row r="104" spans="1:31" s="2" customFormat="1" ht="24.95" customHeight="1">
      <c r="A104" s="33"/>
      <c r="B104" s="34"/>
      <c r="C104" s="22" t="s">
        <v>128</v>
      </c>
      <c r="D104" s="35"/>
      <c r="E104" s="35"/>
      <c r="F104" s="35"/>
      <c r="G104" s="35"/>
      <c r="H104" s="35"/>
      <c r="I104" s="35"/>
      <c r="J104" s="35"/>
      <c r="K104" s="35"/>
      <c r="L104" s="50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</row>
    <row r="105" spans="1:31" s="2" customFormat="1" ht="6.95" customHeight="1">
      <c r="A105" s="33"/>
      <c r="B105" s="34"/>
      <c r="C105" s="35"/>
      <c r="D105" s="35"/>
      <c r="E105" s="35"/>
      <c r="F105" s="35"/>
      <c r="G105" s="35"/>
      <c r="H105" s="35"/>
      <c r="I105" s="35"/>
      <c r="J105" s="35"/>
      <c r="K105" s="35"/>
      <c r="L105" s="50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</row>
    <row r="106" spans="1:31" s="2" customFormat="1" ht="12" customHeight="1">
      <c r="A106" s="33"/>
      <c r="B106" s="34"/>
      <c r="C106" s="28" t="s">
        <v>16</v>
      </c>
      <c r="D106" s="35"/>
      <c r="E106" s="35"/>
      <c r="F106" s="35"/>
      <c r="G106" s="35"/>
      <c r="H106" s="35"/>
      <c r="I106" s="35"/>
      <c r="J106" s="35"/>
      <c r="K106" s="35"/>
      <c r="L106" s="50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</row>
    <row r="107" spans="1:31" s="2" customFormat="1" ht="16.5" customHeight="1">
      <c r="A107" s="33"/>
      <c r="B107" s="34"/>
      <c r="C107" s="35"/>
      <c r="D107" s="35"/>
      <c r="E107" s="304" t="str">
        <f>E7</f>
        <v>Oprava trati v úseku Kojetín - Valašské Meziříčí</v>
      </c>
      <c r="F107" s="305"/>
      <c r="G107" s="305"/>
      <c r="H107" s="305"/>
      <c r="I107" s="35"/>
      <c r="J107" s="35"/>
      <c r="K107" s="35"/>
      <c r="L107" s="50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</row>
    <row r="108" spans="1:31" s="2" customFormat="1" ht="12" customHeight="1">
      <c r="A108" s="33"/>
      <c r="B108" s="34"/>
      <c r="C108" s="28" t="s">
        <v>105</v>
      </c>
      <c r="D108" s="35"/>
      <c r="E108" s="35"/>
      <c r="F108" s="35"/>
      <c r="G108" s="35"/>
      <c r="H108" s="35"/>
      <c r="I108" s="35"/>
      <c r="J108" s="35"/>
      <c r="K108" s="35"/>
      <c r="L108" s="50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</row>
    <row r="109" spans="1:31" s="2" customFormat="1" ht="16.5" customHeight="1">
      <c r="A109" s="33"/>
      <c r="B109" s="34"/>
      <c r="C109" s="35"/>
      <c r="D109" s="35"/>
      <c r="E109" s="275" t="str">
        <f>E9</f>
        <v>VON - Vedlejší a ostatní náklady</v>
      </c>
      <c r="F109" s="306"/>
      <c r="G109" s="306"/>
      <c r="H109" s="306"/>
      <c r="I109" s="35"/>
      <c r="J109" s="35"/>
      <c r="K109" s="35"/>
      <c r="L109" s="50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</row>
    <row r="110" spans="1:31" s="2" customFormat="1" ht="6.95" customHeight="1">
      <c r="A110" s="33"/>
      <c r="B110" s="34"/>
      <c r="C110" s="35"/>
      <c r="D110" s="35"/>
      <c r="E110" s="35"/>
      <c r="F110" s="35"/>
      <c r="G110" s="35"/>
      <c r="H110" s="35"/>
      <c r="I110" s="35"/>
      <c r="J110" s="35"/>
      <c r="K110" s="35"/>
      <c r="L110" s="50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</row>
    <row r="111" spans="1:31" s="2" customFormat="1" ht="12" customHeight="1">
      <c r="A111" s="33"/>
      <c r="B111" s="34"/>
      <c r="C111" s="28" t="s">
        <v>20</v>
      </c>
      <c r="D111" s="35"/>
      <c r="E111" s="35"/>
      <c r="F111" s="26" t="str">
        <f>F12</f>
        <v>Kroměříž – Kojetín</v>
      </c>
      <c r="G111" s="35"/>
      <c r="H111" s="35"/>
      <c r="I111" s="28" t="s">
        <v>22</v>
      </c>
      <c r="J111" s="65" t="str">
        <f>IF(J12="","",J12)</f>
        <v>1. 3. 2021</v>
      </c>
      <c r="K111" s="35"/>
      <c r="L111" s="50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</row>
    <row r="112" spans="1:31" s="2" customFormat="1" ht="6.95" customHeight="1">
      <c r="A112" s="33"/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50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</row>
    <row r="113" spans="1:65" s="2" customFormat="1" ht="15.2" customHeight="1">
      <c r="A113" s="33"/>
      <c r="B113" s="34"/>
      <c r="C113" s="28" t="s">
        <v>24</v>
      </c>
      <c r="D113" s="35"/>
      <c r="E113" s="35"/>
      <c r="F113" s="26" t="str">
        <f>E15</f>
        <v>Správa železnic, státní organizace</v>
      </c>
      <c r="G113" s="35"/>
      <c r="H113" s="35"/>
      <c r="I113" s="28" t="s">
        <v>31</v>
      </c>
      <c r="J113" s="31" t="str">
        <f>E21</f>
        <v xml:space="preserve"> </v>
      </c>
      <c r="K113" s="35"/>
      <c r="L113" s="50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</row>
    <row r="114" spans="1:65" s="2" customFormat="1" ht="15.2" customHeight="1">
      <c r="A114" s="33"/>
      <c r="B114" s="34"/>
      <c r="C114" s="28" t="s">
        <v>29</v>
      </c>
      <c r="D114" s="35"/>
      <c r="E114" s="35"/>
      <c r="F114" s="26" t="str">
        <f>IF(E18="","",E18)</f>
        <v>Vyplň údaj</v>
      </c>
      <c r="G114" s="35"/>
      <c r="H114" s="35"/>
      <c r="I114" s="28" t="s">
        <v>34</v>
      </c>
      <c r="J114" s="31" t="str">
        <f>E24</f>
        <v>Jiří Vendel</v>
      </c>
      <c r="K114" s="35"/>
      <c r="L114" s="50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</row>
    <row r="115" spans="1:65" s="2" customFormat="1" ht="10.35" customHeight="1">
      <c r="A115" s="33"/>
      <c r="B115" s="34"/>
      <c r="C115" s="35"/>
      <c r="D115" s="35"/>
      <c r="E115" s="35"/>
      <c r="F115" s="35"/>
      <c r="G115" s="35"/>
      <c r="H115" s="35"/>
      <c r="I115" s="35"/>
      <c r="J115" s="35"/>
      <c r="K115" s="35"/>
      <c r="L115" s="50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</row>
    <row r="116" spans="1:65" s="11" customFormat="1" ht="29.25" customHeight="1">
      <c r="A116" s="159"/>
      <c r="B116" s="160"/>
      <c r="C116" s="161" t="s">
        <v>129</v>
      </c>
      <c r="D116" s="162" t="s">
        <v>62</v>
      </c>
      <c r="E116" s="162" t="s">
        <v>58</v>
      </c>
      <c r="F116" s="162" t="s">
        <v>59</v>
      </c>
      <c r="G116" s="162" t="s">
        <v>130</v>
      </c>
      <c r="H116" s="162" t="s">
        <v>131</v>
      </c>
      <c r="I116" s="162" t="s">
        <v>132</v>
      </c>
      <c r="J116" s="163" t="s">
        <v>120</v>
      </c>
      <c r="K116" s="164" t="s">
        <v>133</v>
      </c>
      <c r="L116" s="165"/>
      <c r="M116" s="74" t="s">
        <v>1</v>
      </c>
      <c r="N116" s="75" t="s">
        <v>41</v>
      </c>
      <c r="O116" s="75" t="s">
        <v>134</v>
      </c>
      <c r="P116" s="75" t="s">
        <v>135</v>
      </c>
      <c r="Q116" s="75" t="s">
        <v>136</v>
      </c>
      <c r="R116" s="75" t="s">
        <v>137</v>
      </c>
      <c r="S116" s="75" t="s">
        <v>138</v>
      </c>
      <c r="T116" s="76" t="s">
        <v>139</v>
      </c>
      <c r="U116" s="159"/>
      <c r="V116" s="159"/>
      <c r="W116" s="159"/>
      <c r="X116" s="159"/>
      <c r="Y116" s="159"/>
      <c r="Z116" s="159"/>
      <c r="AA116" s="159"/>
      <c r="AB116" s="159"/>
      <c r="AC116" s="159"/>
      <c r="AD116" s="159"/>
      <c r="AE116" s="159"/>
    </row>
    <row r="117" spans="1:65" s="2" customFormat="1" ht="22.9" customHeight="1">
      <c r="A117" s="33"/>
      <c r="B117" s="34"/>
      <c r="C117" s="81" t="s">
        <v>140</v>
      </c>
      <c r="D117" s="35"/>
      <c r="E117" s="35"/>
      <c r="F117" s="35"/>
      <c r="G117" s="35"/>
      <c r="H117" s="35"/>
      <c r="I117" s="35"/>
      <c r="J117" s="166">
        <f>BK117</f>
        <v>0</v>
      </c>
      <c r="K117" s="35"/>
      <c r="L117" s="38"/>
      <c r="M117" s="77"/>
      <c r="N117" s="167"/>
      <c r="O117" s="78"/>
      <c r="P117" s="168">
        <f>P118</f>
        <v>0</v>
      </c>
      <c r="Q117" s="78"/>
      <c r="R117" s="168">
        <f>R118</f>
        <v>0</v>
      </c>
      <c r="S117" s="78"/>
      <c r="T117" s="169">
        <f>T118</f>
        <v>0</v>
      </c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T117" s="16" t="s">
        <v>76</v>
      </c>
      <c r="AU117" s="16" t="s">
        <v>122</v>
      </c>
      <c r="BK117" s="170">
        <f>BK118</f>
        <v>0</v>
      </c>
    </row>
    <row r="118" spans="1:65" s="12" customFormat="1" ht="25.9" customHeight="1">
      <c r="B118" s="171"/>
      <c r="C118" s="172"/>
      <c r="D118" s="173" t="s">
        <v>76</v>
      </c>
      <c r="E118" s="174" t="s">
        <v>480</v>
      </c>
      <c r="F118" s="174" t="s">
        <v>481</v>
      </c>
      <c r="G118" s="172"/>
      <c r="H118" s="172"/>
      <c r="I118" s="175"/>
      <c r="J118" s="176">
        <f>BK118</f>
        <v>0</v>
      </c>
      <c r="K118" s="172"/>
      <c r="L118" s="177"/>
      <c r="M118" s="178"/>
      <c r="N118" s="179"/>
      <c r="O118" s="179"/>
      <c r="P118" s="180">
        <f>SUM(P119:P127)</f>
        <v>0</v>
      </c>
      <c r="Q118" s="179"/>
      <c r="R118" s="180">
        <f>SUM(R119:R127)</f>
        <v>0</v>
      </c>
      <c r="S118" s="179"/>
      <c r="T118" s="181">
        <f>SUM(T119:T127)</f>
        <v>0</v>
      </c>
      <c r="AR118" s="182" t="s">
        <v>144</v>
      </c>
      <c r="AT118" s="183" t="s">
        <v>76</v>
      </c>
      <c r="AU118" s="183" t="s">
        <v>77</v>
      </c>
      <c r="AY118" s="182" t="s">
        <v>143</v>
      </c>
      <c r="BK118" s="184">
        <f>SUM(BK119:BK127)</f>
        <v>0</v>
      </c>
    </row>
    <row r="119" spans="1:65" s="2" customFormat="1" ht="21.75" customHeight="1">
      <c r="A119" s="33"/>
      <c r="B119" s="34"/>
      <c r="C119" s="187" t="s">
        <v>85</v>
      </c>
      <c r="D119" s="187" t="s">
        <v>146</v>
      </c>
      <c r="E119" s="188" t="s">
        <v>482</v>
      </c>
      <c r="F119" s="189" t="s">
        <v>483</v>
      </c>
      <c r="G119" s="190" t="s">
        <v>484</v>
      </c>
      <c r="H119" s="191">
        <v>2</v>
      </c>
      <c r="I119" s="192"/>
      <c r="J119" s="193">
        <f>ROUND(I119*H119,2)</f>
        <v>0</v>
      </c>
      <c r="K119" s="194"/>
      <c r="L119" s="38"/>
      <c r="M119" s="195" t="s">
        <v>1</v>
      </c>
      <c r="N119" s="196" t="s">
        <v>42</v>
      </c>
      <c r="O119" s="70"/>
      <c r="P119" s="197">
        <f>O119*H119</f>
        <v>0</v>
      </c>
      <c r="Q119" s="197">
        <v>0</v>
      </c>
      <c r="R119" s="197">
        <f>Q119*H119</f>
        <v>0</v>
      </c>
      <c r="S119" s="197">
        <v>0</v>
      </c>
      <c r="T119" s="198">
        <f>S119*H119</f>
        <v>0</v>
      </c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R119" s="199" t="s">
        <v>150</v>
      </c>
      <c r="AT119" s="199" t="s">
        <v>146</v>
      </c>
      <c r="AU119" s="199" t="s">
        <v>85</v>
      </c>
      <c r="AY119" s="16" t="s">
        <v>143</v>
      </c>
      <c r="BE119" s="200">
        <f>IF(N119="základní",J119,0)</f>
        <v>0</v>
      </c>
      <c r="BF119" s="200">
        <f>IF(N119="snížená",J119,0)</f>
        <v>0</v>
      </c>
      <c r="BG119" s="200">
        <f>IF(N119="zákl. přenesená",J119,0)</f>
        <v>0</v>
      </c>
      <c r="BH119" s="200">
        <f>IF(N119="sníž. přenesená",J119,0)</f>
        <v>0</v>
      </c>
      <c r="BI119" s="200">
        <f>IF(N119="nulová",J119,0)</f>
        <v>0</v>
      </c>
      <c r="BJ119" s="16" t="s">
        <v>85</v>
      </c>
      <c r="BK119" s="200">
        <f>ROUND(I119*H119,2)</f>
        <v>0</v>
      </c>
      <c r="BL119" s="16" t="s">
        <v>150</v>
      </c>
      <c r="BM119" s="199" t="s">
        <v>485</v>
      </c>
    </row>
    <row r="120" spans="1:65" s="2" customFormat="1" ht="11.25">
      <c r="A120" s="33"/>
      <c r="B120" s="34"/>
      <c r="C120" s="35"/>
      <c r="D120" s="201" t="s">
        <v>152</v>
      </c>
      <c r="E120" s="35"/>
      <c r="F120" s="202" t="s">
        <v>483</v>
      </c>
      <c r="G120" s="35"/>
      <c r="H120" s="35"/>
      <c r="I120" s="203"/>
      <c r="J120" s="35"/>
      <c r="K120" s="35"/>
      <c r="L120" s="38"/>
      <c r="M120" s="204"/>
      <c r="N120" s="205"/>
      <c r="O120" s="70"/>
      <c r="P120" s="70"/>
      <c r="Q120" s="70"/>
      <c r="R120" s="70"/>
      <c r="S120" s="70"/>
      <c r="T120" s="71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T120" s="16" t="s">
        <v>152</v>
      </c>
      <c r="AU120" s="16" t="s">
        <v>85</v>
      </c>
    </row>
    <row r="121" spans="1:65" s="13" customFormat="1" ht="11.25">
      <c r="B121" s="206"/>
      <c r="C121" s="207"/>
      <c r="D121" s="201" t="s">
        <v>154</v>
      </c>
      <c r="E121" s="208" t="s">
        <v>1</v>
      </c>
      <c r="F121" s="209" t="s">
        <v>486</v>
      </c>
      <c r="G121" s="207"/>
      <c r="H121" s="210">
        <v>2</v>
      </c>
      <c r="I121" s="211"/>
      <c r="J121" s="207"/>
      <c r="K121" s="207"/>
      <c r="L121" s="212"/>
      <c r="M121" s="213"/>
      <c r="N121" s="214"/>
      <c r="O121" s="214"/>
      <c r="P121" s="214"/>
      <c r="Q121" s="214"/>
      <c r="R121" s="214"/>
      <c r="S121" s="214"/>
      <c r="T121" s="215"/>
      <c r="AT121" s="216" t="s">
        <v>154</v>
      </c>
      <c r="AU121" s="216" t="s">
        <v>85</v>
      </c>
      <c r="AV121" s="13" t="s">
        <v>87</v>
      </c>
      <c r="AW121" s="13" t="s">
        <v>33</v>
      </c>
      <c r="AX121" s="13" t="s">
        <v>85</v>
      </c>
      <c r="AY121" s="216" t="s">
        <v>143</v>
      </c>
    </row>
    <row r="122" spans="1:65" s="2" customFormat="1" ht="21.75" customHeight="1">
      <c r="A122" s="33"/>
      <c r="B122" s="34"/>
      <c r="C122" s="187" t="s">
        <v>87</v>
      </c>
      <c r="D122" s="187" t="s">
        <v>146</v>
      </c>
      <c r="E122" s="188" t="s">
        <v>487</v>
      </c>
      <c r="F122" s="189" t="s">
        <v>488</v>
      </c>
      <c r="G122" s="190" t="s">
        <v>164</v>
      </c>
      <c r="H122" s="191">
        <v>125</v>
      </c>
      <c r="I122" s="192"/>
      <c r="J122" s="193">
        <f>ROUND(I122*H122,2)</f>
        <v>0</v>
      </c>
      <c r="K122" s="194"/>
      <c r="L122" s="38"/>
      <c r="M122" s="195" t="s">
        <v>1</v>
      </c>
      <c r="N122" s="196" t="s">
        <v>42</v>
      </c>
      <c r="O122" s="70"/>
      <c r="P122" s="197">
        <f>O122*H122</f>
        <v>0</v>
      </c>
      <c r="Q122" s="197">
        <v>0</v>
      </c>
      <c r="R122" s="197">
        <f>Q122*H122</f>
        <v>0</v>
      </c>
      <c r="S122" s="197">
        <v>0</v>
      </c>
      <c r="T122" s="198">
        <f>S122*H122</f>
        <v>0</v>
      </c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R122" s="199" t="s">
        <v>150</v>
      </c>
      <c r="AT122" s="199" t="s">
        <v>146</v>
      </c>
      <c r="AU122" s="199" t="s">
        <v>85</v>
      </c>
      <c r="AY122" s="16" t="s">
        <v>143</v>
      </c>
      <c r="BE122" s="200">
        <f>IF(N122="základní",J122,0)</f>
        <v>0</v>
      </c>
      <c r="BF122" s="200">
        <f>IF(N122="snížená",J122,0)</f>
        <v>0</v>
      </c>
      <c r="BG122" s="200">
        <f>IF(N122="zákl. přenesená",J122,0)</f>
        <v>0</v>
      </c>
      <c r="BH122" s="200">
        <f>IF(N122="sníž. přenesená",J122,0)</f>
        <v>0</v>
      </c>
      <c r="BI122" s="200">
        <f>IF(N122="nulová",J122,0)</f>
        <v>0</v>
      </c>
      <c r="BJ122" s="16" t="s">
        <v>85</v>
      </c>
      <c r="BK122" s="200">
        <f>ROUND(I122*H122,2)</f>
        <v>0</v>
      </c>
      <c r="BL122" s="16" t="s">
        <v>150</v>
      </c>
      <c r="BM122" s="199" t="s">
        <v>489</v>
      </c>
    </row>
    <row r="123" spans="1:65" s="2" customFormat="1" ht="58.5">
      <c r="A123" s="33"/>
      <c r="B123" s="34"/>
      <c r="C123" s="35"/>
      <c r="D123" s="201" t="s">
        <v>152</v>
      </c>
      <c r="E123" s="35"/>
      <c r="F123" s="202" t="s">
        <v>490</v>
      </c>
      <c r="G123" s="35"/>
      <c r="H123" s="35"/>
      <c r="I123" s="203"/>
      <c r="J123" s="35"/>
      <c r="K123" s="35"/>
      <c r="L123" s="38"/>
      <c r="M123" s="204"/>
      <c r="N123" s="205"/>
      <c r="O123" s="70"/>
      <c r="P123" s="70"/>
      <c r="Q123" s="70"/>
      <c r="R123" s="70"/>
      <c r="S123" s="70"/>
      <c r="T123" s="71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T123" s="16" t="s">
        <v>152</v>
      </c>
      <c r="AU123" s="16" t="s">
        <v>85</v>
      </c>
    </row>
    <row r="124" spans="1:65" s="13" customFormat="1" ht="11.25">
      <c r="B124" s="206"/>
      <c r="C124" s="207"/>
      <c r="D124" s="201" t="s">
        <v>154</v>
      </c>
      <c r="E124" s="208" t="s">
        <v>1</v>
      </c>
      <c r="F124" s="209" t="s">
        <v>491</v>
      </c>
      <c r="G124" s="207"/>
      <c r="H124" s="210">
        <v>125</v>
      </c>
      <c r="I124" s="211"/>
      <c r="J124" s="207"/>
      <c r="K124" s="207"/>
      <c r="L124" s="212"/>
      <c r="M124" s="213"/>
      <c r="N124" s="214"/>
      <c r="O124" s="214"/>
      <c r="P124" s="214"/>
      <c r="Q124" s="214"/>
      <c r="R124" s="214"/>
      <c r="S124" s="214"/>
      <c r="T124" s="215"/>
      <c r="AT124" s="216" t="s">
        <v>154</v>
      </c>
      <c r="AU124" s="216" t="s">
        <v>85</v>
      </c>
      <c r="AV124" s="13" t="s">
        <v>87</v>
      </c>
      <c r="AW124" s="13" t="s">
        <v>33</v>
      </c>
      <c r="AX124" s="13" t="s">
        <v>85</v>
      </c>
      <c r="AY124" s="216" t="s">
        <v>143</v>
      </c>
    </row>
    <row r="125" spans="1:65" s="2" customFormat="1" ht="33" customHeight="1">
      <c r="A125" s="33"/>
      <c r="B125" s="34"/>
      <c r="C125" s="187" t="s">
        <v>161</v>
      </c>
      <c r="D125" s="187" t="s">
        <v>146</v>
      </c>
      <c r="E125" s="188" t="s">
        <v>492</v>
      </c>
      <c r="F125" s="189" t="s">
        <v>493</v>
      </c>
      <c r="G125" s="190" t="s">
        <v>494</v>
      </c>
      <c r="H125" s="191">
        <v>160</v>
      </c>
      <c r="I125" s="192"/>
      <c r="J125" s="193">
        <f>ROUND(I125*H125,2)</f>
        <v>0</v>
      </c>
      <c r="K125" s="194"/>
      <c r="L125" s="38"/>
      <c r="M125" s="195" t="s">
        <v>1</v>
      </c>
      <c r="N125" s="196" t="s">
        <v>42</v>
      </c>
      <c r="O125" s="70"/>
      <c r="P125" s="197">
        <f>O125*H125</f>
        <v>0</v>
      </c>
      <c r="Q125" s="197">
        <v>0</v>
      </c>
      <c r="R125" s="197">
        <f>Q125*H125</f>
        <v>0</v>
      </c>
      <c r="S125" s="197">
        <v>0</v>
      </c>
      <c r="T125" s="198">
        <f>S125*H125</f>
        <v>0</v>
      </c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R125" s="199" t="s">
        <v>150</v>
      </c>
      <c r="AT125" s="199" t="s">
        <v>146</v>
      </c>
      <c r="AU125" s="199" t="s">
        <v>85</v>
      </c>
      <c r="AY125" s="16" t="s">
        <v>143</v>
      </c>
      <c r="BE125" s="200">
        <f>IF(N125="základní",J125,0)</f>
        <v>0</v>
      </c>
      <c r="BF125" s="200">
        <f>IF(N125="snížená",J125,0)</f>
        <v>0</v>
      </c>
      <c r="BG125" s="200">
        <f>IF(N125="zákl. přenesená",J125,0)</f>
        <v>0</v>
      </c>
      <c r="BH125" s="200">
        <f>IF(N125="sníž. přenesená",J125,0)</f>
        <v>0</v>
      </c>
      <c r="BI125" s="200">
        <f>IF(N125="nulová",J125,0)</f>
        <v>0</v>
      </c>
      <c r="BJ125" s="16" t="s">
        <v>85</v>
      </c>
      <c r="BK125" s="200">
        <f>ROUND(I125*H125,2)</f>
        <v>0</v>
      </c>
      <c r="BL125" s="16" t="s">
        <v>150</v>
      </c>
      <c r="BM125" s="199" t="s">
        <v>495</v>
      </c>
    </row>
    <row r="126" spans="1:65" s="2" customFormat="1" ht="19.5">
      <c r="A126" s="33"/>
      <c r="B126" s="34"/>
      <c r="C126" s="35"/>
      <c r="D126" s="201" t="s">
        <v>152</v>
      </c>
      <c r="E126" s="35"/>
      <c r="F126" s="202" t="s">
        <v>493</v>
      </c>
      <c r="G126" s="35"/>
      <c r="H126" s="35"/>
      <c r="I126" s="203"/>
      <c r="J126" s="35"/>
      <c r="K126" s="35"/>
      <c r="L126" s="38"/>
      <c r="M126" s="204"/>
      <c r="N126" s="205"/>
      <c r="O126" s="70"/>
      <c r="P126" s="70"/>
      <c r="Q126" s="70"/>
      <c r="R126" s="70"/>
      <c r="S126" s="70"/>
      <c r="T126" s="71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T126" s="16" t="s">
        <v>152</v>
      </c>
      <c r="AU126" s="16" t="s">
        <v>85</v>
      </c>
    </row>
    <row r="127" spans="1:65" s="13" customFormat="1" ht="11.25">
      <c r="B127" s="206"/>
      <c r="C127" s="207"/>
      <c r="D127" s="201" t="s">
        <v>154</v>
      </c>
      <c r="E127" s="208" t="s">
        <v>1</v>
      </c>
      <c r="F127" s="209" t="s">
        <v>496</v>
      </c>
      <c r="G127" s="207"/>
      <c r="H127" s="210">
        <v>160</v>
      </c>
      <c r="I127" s="211"/>
      <c r="J127" s="207"/>
      <c r="K127" s="207"/>
      <c r="L127" s="212"/>
      <c r="M127" s="239"/>
      <c r="N127" s="240"/>
      <c r="O127" s="240"/>
      <c r="P127" s="240"/>
      <c r="Q127" s="240"/>
      <c r="R127" s="240"/>
      <c r="S127" s="240"/>
      <c r="T127" s="241"/>
      <c r="AT127" s="216" t="s">
        <v>154</v>
      </c>
      <c r="AU127" s="216" t="s">
        <v>85</v>
      </c>
      <c r="AV127" s="13" t="s">
        <v>87</v>
      </c>
      <c r="AW127" s="13" t="s">
        <v>33</v>
      </c>
      <c r="AX127" s="13" t="s">
        <v>85</v>
      </c>
      <c r="AY127" s="216" t="s">
        <v>143</v>
      </c>
    </row>
    <row r="128" spans="1:65" s="2" customFormat="1" ht="6.95" customHeight="1">
      <c r="A128" s="33"/>
      <c r="B128" s="53"/>
      <c r="C128" s="54"/>
      <c r="D128" s="54"/>
      <c r="E128" s="54"/>
      <c r="F128" s="54"/>
      <c r="G128" s="54"/>
      <c r="H128" s="54"/>
      <c r="I128" s="54"/>
      <c r="J128" s="54"/>
      <c r="K128" s="54"/>
      <c r="L128" s="38"/>
      <c r="M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</row>
  </sheetData>
  <sheetProtection algorithmName="SHA-512" hashValue="RlHZfOuN45IaPSQMcz4lWrmIj07cP+7mFRoR/s3jhTaZbtTHj/8z6Yi+3CeHKDaXUQsAxL1nkQC1Z7VvNQZaiw==" saltValue="lC/3Mn9PCzPIHVKgVY9WW7KoKa88PNi3ZsRVeKrqhve2YzoWvmtpmOfKz6KQPfpMz5aGVndezreNSKzLr0dgtQ==" spinCount="100000" sheet="1" objects="1" scenarios="1" formatColumns="0" formatRows="0" autoFilter="0"/>
  <autoFilter ref="C116:K127"/>
  <mergeCells count="9">
    <mergeCell ref="E87:H87"/>
    <mergeCell ref="E107:H107"/>
    <mergeCell ref="E109:H10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8"/>
  <sheetViews>
    <sheetView showGridLines="0" workbookViewId="0"/>
  </sheetViews>
  <sheetFormatPr defaultRowHeight="12.75"/>
  <cols>
    <col min="1" max="1" width="8.33203125" style="1" customWidth="1"/>
    <col min="2" max="2" width="1.6640625" style="1" customWidth="1"/>
    <col min="3" max="3" width="25" style="1" customWidth="1"/>
    <col min="4" max="4" width="75.83203125" style="1" customWidth="1"/>
    <col min="5" max="5" width="13.33203125" style="1" customWidth="1"/>
    <col min="6" max="6" width="20" style="1" customWidth="1"/>
    <col min="7" max="7" width="1.6640625" style="1" customWidth="1"/>
    <col min="8" max="8" width="8.33203125" style="1" customWidth="1"/>
  </cols>
  <sheetData>
    <row r="1" spans="1:8" s="1" customFormat="1" ht="11.25" customHeight="1"/>
    <row r="2" spans="1:8" s="1" customFormat="1" ht="36.950000000000003" customHeight="1"/>
    <row r="3" spans="1:8" s="1" customFormat="1" ht="6.95" customHeight="1">
      <c r="B3" s="108"/>
      <c r="C3" s="109"/>
      <c r="D3" s="109"/>
      <c r="E3" s="109"/>
      <c r="F3" s="109"/>
      <c r="G3" s="109"/>
      <c r="H3" s="19"/>
    </row>
    <row r="4" spans="1:8" s="1" customFormat="1" ht="24.95" customHeight="1">
      <c r="B4" s="19"/>
      <c r="C4" s="110" t="s">
        <v>497</v>
      </c>
      <c r="H4" s="19"/>
    </row>
    <row r="5" spans="1:8" s="1" customFormat="1" ht="12" customHeight="1">
      <c r="B5" s="19"/>
      <c r="C5" s="242" t="s">
        <v>13</v>
      </c>
      <c r="D5" s="303" t="s">
        <v>14</v>
      </c>
      <c r="E5" s="296"/>
      <c r="F5" s="296"/>
      <c r="H5" s="19"/>
    </row>
    <row r="6" spans="1:8" s="1" customFormat="1" ht="36.950000000000003" customHeight="1">
      <c r="B6" s="19"/>
      <c r="C6" s="243" t="s">
        <v>16</v>
      </c>
      <c r="D6" s="307" t="s">
        <v>17</v>
      </c>
      <c r="E6" s="296"/>
      <c r="F6" s="296"/>
      <c r="H6" s="19"/>
    </row>
    <row r="7" spans="1:8" s="1" customFormat="1" ht="16.5" customHeight="1">
      <c r="B7" s="19"/>
      <c r="C7" s="112" t="s">
        <v>22</v>
      </c>
      <c r="D7" s="114" t="str">
        <f>'Rekapitulace stavby'!AN8</f>
        <v>1. 3. 2021</v>
      </c>
      <c r="H7" s="19"/>
    </row>
    <row r="8" spans="1:8" s="2" customFormat="1" ht="10.9" customHeight="1">
      <c r="A8" s="33"/>
      <c r="B8" s="38"/>
      <c r="C8" s="33"/>
      <c r="D8" s="33"/>
      <c r="E8" s="33"/>
      <c r="F8" s="33"/>
      <c r="G8" s="33"/>
      <c r="H8" s="38"/>
    </row>
    <row r="9" spans="1:8" s="11" customFormat="1" ht="29.25" customHeight="1">
      <c r="A9" s="159"/>
      <c r="B9" s="244"/>
      <c r="C9" s="245" t="s">
        <v>58</v>
      </c>
      <c r="D9" s="246" t="s">
        <v>59</v>
      </c>
      <c r="E9" s="246" t="s">
        <v>130</v>
      </c>
      <c r="F9" s="247" t="s">
        <v>498</v>
      </c>
      <c r="G9" s="159"/>
      <c r="H9" s="244"/>
    </row>
    <row r="10" spans="1:8" s="2" customFormat="1" ht="26.45" customHeight="1">
      <c r="A10" s="33"/>
      <c r="B10" s="38"/>
      <c r="C10" s="248" t="s">
        <v>499</v>
      </c>
      <c r="D10" s="248" t="s">
        <v>83</v>
      </c>
      <c r="E10" s="33"/>
      <c r="F10" s="33"/>
      <c r="G10" s="33"/>
      <c r="H10" s="38"/>
    </row>
    <row r="11" spans="1:8" s="2" customFormat="1" ht="16.899999999999999" customHeight="1">
      <c r="A11" s="33"/>
      <c r="B11" s="38"/>
      <c r="C11" s="249" t="s">
        <v>99</v>
      </c>
      <c r="D11" s="250" t="s">
        <v>1</v>
      </c>
      <c r="E11" s="251" t="s">
        <v>1</v>
      </c>
      <c r="F11" s="252">
        <v>2.88</v>
      </c>
      <c r="G11" s="33"/>
      <c r="H11" s="38"/>
    </row>
    <row r="12" spans="1:8" s="2" customFormat="1" ht="16.899999999999999" customHeight="1">
      <c r="A12" s="33"/>
      <c r="B12" s="38"/>
      <c r="C12" s="253" t="s">
        <v>99</v>
      </c>
      <c r="D12" s="253" t="s">
        <v>357</v>
      </c>
      <c r="E12" s="16" t="s">
        <v>1</v>
      </c>
      <c r="F12" s="254">
        <v>2.88</v>
      </c>
      <c r="G12" s="33"/>
      <c r="H12" s="38"/>
    </row>
    <row r="13" spans="1:8" s="2" customFormat="1" ht="16.899999999999999" customHeight="1">
      <c r="A13" s="33"/>
      <c r="B13" s="38"/>
      <c r="C13" s="255" t="s">
        <v>500</v>
      </c>
      <c r="D13" s="33"/>
      <c r="E13" s="33"/>
      <c r="F13" s="33"/>
      <c r="G13" s="33"/>
      <c r="H13" s="38"/>
    </row>
    <row r="14" spans="1:8" s="2" customFormat="1" ht="16.899999999999999" customHeight="1">
      <c r="A14" s="33"/>
      <c r="B14" s="38"/>
      <c r="C14" s="253" t="s">
        <v>354</v>
      </c>
      <c r="D14" s="253" t="s">
        <v>355</v>
      </c>
      <c r="E14" s="16" t="s">
        <v>335</v>
      </c>
      <c r="F14" s="254">
        <v>2.88</v>
      </c>
      <c r="G14" s="33"/>
      <c r="H14" s="38"/>
    </row>
    <row r="15" spans="1:8" s="2" customFormat="1" ht="33.75">
      <c r="A15" s="33"/>
      <c r="B15" s="38"/>
      <c r="C15" s="253" t="s">
        <v>374</v>
      </c>
      <c r="D15" s="253" t="s">
        <v>375</v>
      </c>
      <c r="E15" s="16" t="s">
        <v>335</v>
      </c>
      <c r="F15" s="254">
        <v>5.76</v>
      </c>
      <c r="G15" s="33"/>
      <c r="H15" s="38"/>
    </row>
    <row r="16" spans="1:8" s="2" customFormat="1" ht="16.899999999999999" customHeight="1">
      <c r="A16" s="33"/>
      <c r="B16" s="38"/>
      <c r="C16" s="249" t="s">
        <v>96</v>
      </c>
      <c r="D16" s="250" t="s">
        <v>1</v>
      </c>
      <c r="E16" s="251" t="s">
        <v>1</v>
      </c>
      <c r="F16" s="252">
        <v>2.88</v>
      </c>
      <c r="G16" s="33"/>
      <c r="H16" s="38"/>
    </row>
    <row r="17" spans="1:8" s="2" customFormat="1" ht="16.899999999999999" customHeight="1">
      <c r="A17" s="33"/>
      <c r="B17" s="38"/>
      <c r="C17" s="253" t="s">
        <v>96</v>
      </c>
      <c r="D17" s="253" t="s">
        <v>357</v>
      </c>
      <c r="E17" s="16" t="s">
        <v>1</v>
      </c>
      <c r="F17" s="254">
        <v>2.88</v>
      </c>
      <c r="G17" s="33"/>
      <c r="H17" s="38"/>
    </row>
    <row r="18" spans="1:8" s="2" customFormat="1" ht="16.899999999999999" customHeight="1">
      <c r="A18" s="33"/>
      <c r="B18" s="38"/>
      <c r="C18" s="255" t="s">
        <v>500</v>
      </c>
      <c r="D18" s="33"/>
      <c r="E18" s="33"/>
      <c r="F18" s="33"/>
      <c r="G18" s="33"/>
      <c r="H18" s="38"/>
    </row>
    <row r="19" spans="1:8" s="2" customFormat="1" ht="16.899999999999999" customHeight="1">
      <c r="A19" s="33"/>
      <c r="B19" s="38"/>
      <c r="C19" s="253" t="s">
        <v>402</v>
      </c>
      <c r="D19" s="253" t="s">
        <v>403</v>
      </c>
      <c r="E19" s="16" t="s">
        <v>335</v>
      </c>
      <c r="F19" s="254">
        <v>2.88</v>
      </c>
      <c r="G19" s="33"/>
      <c r="H19" s="38"/>
    </row>
    <row r="20" spans="1:8" s="2" customFormat="1" ht="33.75">
      <c r="A20" s="33"/>
      <c r="B20" s="38"/>
      <c r="C20" s="253" t="s">
        <v>374</v>
      </c>
      <c r="D20" s="253" t="s">
        <v>375</v>
      </c>
      <c r="E20" s="16" t="s">
        <v>335</v>
      </c>
      <c r="F20" s="254">
        <v>5.76</v>
      </c>
      <c r="G20" s="33"/>
      <c r="H20" s="38"/>
    </row>
    <row r="21" spans="1:8" s="2" customFormat="1" ht="16.899999999999999" customHeight="1">
      <c r="A21" s="33"/>
      <c r="B21" s="38"/>
      <c r="C21" s="249" t="s">
        <v>94</v>
      </c>
      <c r="D21" s="250" t="s">
        <v>1</v>
      </c>
      <c r="E21" s="251" t="s">
        <v>1</v>
      </c>
      <c r="F21" s="252">
        <v>12</v>
      </c>
      <c r="G21" s="33"/>
      <c r="H21" s="38"/>
    </row>
    <row r="22" spans="1:8" s="2" customFormat="1" ht="16.899999999999999" customHeight="1">
      <c r="A22" s="33"/>
      <c r="B22" s="38"/>
      <c r="C22" s="253" t="s">
        <v>94</v>
      </c>
      <c r="D22" s="253" t="s">
        <v>304</v>
      </c>
      <c r="E22" s="16" t="s">
        <v>1</v>
      </c>
      <c r="F22" s="254">
        <v>12</v>
      </c>
      <c r="G22" s="33"/>
      <c r="H22" s="38"/>
    </row>
    <row r="23" spans="1:8" s="2" customFormat="1" ht="16.899999999999999" customHeight="1">
      <c r="A23" s="33"/>
      <c r="B23" s="38"/>
      <c r="C23" s="255" t="s">
        <v>500</v>
      </c>
      <c r="D23" s="33"/>
      <c r="E23" s="33"/>
      <c r="F23" s="33"/>
      <c r="G23" s="33"/>
      <c r="H23" s="38"/>
    </row>
    <row r="24" spans="1:8" s="2" customFormat="1" ht="16.899999999999999" customHeight="1">
      <c r="A24" s="33"/>
      <c r="B24" s="38"/>
      <c r="C24" s="253" t="s">
        <v>300</v>
      </c>
      <c r="D24" s="253" t="s">
        <v>301</v>
      </c>
      <c r="E24" s="16" t="s">
        <v>164</v>
      </c>
      <c r="F24" s="254">
        <v>12</v>
      </c>
      <c r="G24" s="33"/>
      <c r="H24" s="38"/>
    </row>
    <row r="25" spans="1:8" s="2" customFormat="1" ht="16.899999999999999" customHeight="1">
      <c r="A25" s="33"/>
      <c r="B25" s="38"/>
      <c r="C25" s="253" t="s">
        <v>359</v>
      </c>
      <c r="D25" s="253" t="s">
        <v>360</v>
      </c>
      <c r="E25" s="16" t="s">
        <v>164</v>
      </c>
      <c r="F25" s="254">
        <v>12</v>
      </c>
      <c r="G25" s="33"/>
      <c r="H25" s="38"/>
    </row>
    <row r="26" spans="1:8" s="2" customFormat="1" ht="16.899999999999999" customHeight="1">
      <c r="A26" s="33"/>
      <c r="B26" s="38"/>
      <c r="C26" s="249" t="s">
        <v>116</v>
      </c>
      <c r="D26" s="250" t="s">
        <v>1</v>
      </c>
      <c r="E26" s="251" t="s">
        <v>1</v>
      </c>
      <c r="F26" s="252">
        <v>225.6</v>
      </c>
      <c r="G26" s="33"/>
      <c r="H26" s="38"/>
    </row>
    <row r="27" spans="1:8" s="2" customFormat="1" ht="16.899999999999999" customHeight="1">
      <c r="A27" s="33"/>
      <c r="B27" s="38"/>
      <c r="C27" s="253" t="s">
        <v>1</v>
      </c>
      <c r="D27" s="253" t="s">
        <v>172</v>
      </c>
      <c r="E27" s="16" t="s">
        <v>1</v>
      </c>
      <c r="F27" s="254">
        <v>43.6</v>
      </c>
      <c r="G27" s="33"/>
      <c r="H27" s="38"/>
    </row>
    <row r="28" spans="1:8" s="2" customFormat="1" ht="16.899999999999999" customHeight="1">
      <c r="A28" s="33"/>
      <c r="B28" s="38"/>
      <c r="C28" s="253" t="s">
        <v>1</v>
      </c>
      <c r="D28" s="253" t="s">
        <v>173</v>
      </c>
      <c r="E28" s="16" t="s">
        <v>1</v>
      </c>
      <c r="F28" s="254">
        <v>182</v>
      </c>
      <c r="G28" s="33"/>
      <c r="H28" s="38"/>
    </row>
    <row r="29" spans="1:8" s="2" customFormat="1" ht="16.899999999999999" customHeight="1">
      <c r="A29" s="33"/>
      <c r="B29" s="38"/>
      <c r="C29" s="253" t="s">
        <v>116</v>
      </c>
      <c r="D29" s="253" t="s">
        <v>174</v>
      </c>
      <c r="E29" s="16" t="s">
        <v>1</v>
      </c>
      <c r="F29" s="254">
        <v>225.6</v>
      </c>
      <c r="G29" s="33"/>
      <c r="H29" s="38"/>
    </row>
    <row r="30" spans="1:8" s="2" customFormat="1" ht="16.899999999999999" customHeight="1">
      <c r="A30" s="33"/>
      <c r="B30" s="38"/>
      <c r="C30" s="255" t="s">
        <v>500</v>
      </c>
      <c r="D30" s="33"/>
      <c r="E30" s="33"/>
      <c r="F30" s="33"/>
      <c r="G30" s="33"/>
      <c r="H30" s="38"/>
    </row>
    <row r="31" spans="1:8" s="2" customFormat="1" ht="22.5">
      <c r="A31" s="33"/>
      <c r="B31" s="38"/>
      <c r="C31" s="253" t="s">
        <v>168</v>
      </c>
      <c r="D31" s="253" t="s">
        <v>169</v>
      </c>
      <c r="E31" s="16" t="s">
        <v>164</v>
      </c>
      <c r="F31" s="254">
        <v>225.6</v>
      </c>
      <c r="G31" s="33"/>
      <c r="H31" s="38"/>
    </row>
    <row r="32" spans="1:8" s="2" customFormat="1" ht="16.899999999999999" customHeight="1">
      <c r="A32" s="33"/>
      <c r="B32" s="38"/>
      <c r="C32" s="253" t="s">
        <v>181</v>
      </c>
      <c r="D32" s="253" t="s">
        <v>182</v>
      </c>
      <c r="E32" s="16" t="s">
        <v>164</v>
      </c>
      <c r="F32" s="254">
        <v>2775.6</v>
      </c>
      <c r="G32" s="33"/>
      <c r="H32" s="38"/>
    </row>
    <row r="33" spans="1:8" s="2" customFormat="1" ht="16.899999999999999" customHeight="1">
      <c r="A33" s="33"/>
      <c r="B33" s="38"/>
      <c r="C33" s="249" t="s">
        <v>102</v>
      </c>
      <c r="D33" s="250" t="s">
        <v>1</v>
      </c>
      <c r="E33" s="251" t="s">
        <v>1</v>
      </c>
      <c r="F33" s="252">
        <v>291.56400000000002</v>
      </c>
      <c r="G33" s="33"/>
      <c r="H33" s="38"/>
    </row>
    <row r="34" spans="1:8" s="2" customFormat="1" ht="16.899999999999999" customHeight="1">
      <c r="A34" s="33"/>
      <c r="B34" s="38"/>
      <c r="C34" s="253" t="s">
        <v>102</v>
      </c>
      <c r="D34" s="253" t="s">
        <v>155</v>
      </c>
      <c r="E34" s="16" t="s">
        <v>1</v>
      </c>
      <c r="F34" s="254">
        <v>291.56400000000002</v>
      </c>
      <c r="G34" s="33"/>
      <c r="H34" s="38"/>
    </row>
    <row r="35" spans="1:8" s="2" customFormat="1" ht="16.899999999999999" customHeight="1">
      <c r="A35" s="33"/>
      <c r="B35" s="38"/>
      <c r="C35" s="255" t="s">
        <v>500</v>
      </c>
      <c r="D35" s="33"/>
      <c r="E35" s="33"/>
      <c r="F35" s="33"/>
      <c r="G35" s="33"/>
      <c r="H35" s="38"/>
    </row>
    <row r="36" spans="1:8" s="2" customFormat="1" ht="16.899999999999999" customHeight="1">
      <c r="A36" s="33"/>
      <c r="B36" s="38"/>
      <c r="C36" s="253" t="s">
        <v>147</v>
      </c>
      <c r="D36" s="253" t="s">
        <v>148</v>
      </c>
      <c r="E36" s="16" t="s">
        <v>149</v>
      </c>
      <c r="F36" s="254">
        <v>291.56400000000002</v>
      </c>
      <c r="G36" s="33"/>
      <c r="H36" s="38"/>
    </row>
    <row r="37" spans="1:8" s="2" customFormat="1" ht="16.899999999999999" customHeight="1">
      <c r="A37" s="33"/>
      <c r="B37" s="38"/>
      <c r="C37" s="253" t="s">
        <v>333</v>
      </c>
      <c r="D37" s="253" t="s">
        <v>334</v>
      </c>
      <c r="E37" s="16" t="s">
        <v>335</v>
      </c>
      <c r="F37" s="254">
        <v>564.077</v>
      </c>
      <c r="G37" s="33"/>
      <c r="H37" s="38"/>
    </row>
    <row r="38" spans="1:8" s="2" customFormat="1" ht="16.899999999999999" customHeight="1">
      <c r="A38" s="33"/>
      <c r="B38" s="38"/>
      <c r="C38" s="249" t="s">
        <v>100</v>
      </c>
      <c r="D38" s="250" t="s">
        <v>1</v>
      </c>
      <c r="E38" s="251" t="s">
        <v>1</v>
      </c>
      <c r="F38" s="252">
        <v>2.1349999999999998</v>
      </c>
      <c r="G38" s="33"/>
      <c r="H38" s="38"/>
    </row>
    <row r="39" spans="1:8" s="2" customFormat="1" ht="16.899999999999999" customHeight="1">
      <c r="A39" s="33"/>
      <c r="B39" s="38"/>
      <c r="C39" s="253" t="s">
        <v>100</v>
      </c>
      <c r="D39" s="253" t="s">
        <v>225</v>
      </c>
      <c r="E39" s="16" t="s">
        <v>1</v>
      </c>
      <c r="F39" s="254">
        <v>2.1349999999999998</v>
      </c>
      <c r="G39" s="33"/>
      <c r="H39" s="38"/>
    </row>
    <row r="40" spans="1:8" s="2" customFormat="1" ht="16.899999999999999" customHeight="1">
      <c r="A40" s="33"/>
      <c r="B40" s="38"/>
      <c r="C40" s="255" t="s">
        <v>500</v>
      </c>
      <c r="D40" s="33"/>
      <c r="E40" s="33"/>
      <c r="F40" s="33"/>
      <c r="G40" s="33"/>
      <c r="H40" s="38"/>
    </row>
    <row r="41" spans="1:8" s="2" customFormat="1" ht="16.899999999999999" customHeight="1">
      <c r="A41" s="33"/>
      <c r="B41" s="38"/>
      <c r="C41" s="253" t="s">
        <v>220</v>
      </c>
      <c r="D41" s="253" t="s">
        <v>221</v>
      </c>
      <c r="E41" s="16" t="s">
        <v>222</v>
      </c>
      <c r="F41" s="254">
        <v>2.1349999999999998</v>
      </c>
      <c r="G41" s="33"/>
      <c r="H41" s="38"/>
    </row>
    <row r="42" spans="1:8" s="2" customFormat="1" ht="16.899999999999999" customHeight="1">
      <c r="A42" s="33"/>
      <c r="B42" s="38"/>
      <c r="C42" s="253" t="s">
        <v>147</v>
      </c>
      <c r="D42" s="253" t="s">
        <v>148</v>
      </c>
      <c r="E42" s="16" t="s">
        <v>149</v>
      </c>
      <c r="F42" s="254">
        <v>291.56400000000002</v>
      </c>
      <c r="G42" s="33"/>
      <c r="H42" s="38"/>
    </row>
    <row r="43" spans="1:8" s="2" customFormat="1" ht="16.899999999999999" customHeight="1">
      <c r="A43" s="33"/>
      <c r="B43" s="38"/>
      <c r="C43" s="249" t="s">
        <v>109</v>
      </c>
      <c r="D43" s="250" t="s">
        <v>1</v>
      </c>
      <c r="E43" s="251" t="s">
        <v>1</v>
      </c>
      <c r="F43" s="252">
        <v>60.984000000000002</v>
      </c>
      <c r="G43" s="33"/>
      <c r="H43" s="38"/>
    </row>
    <row r="44" spans="1:8" s="2" customFormat="1" ht="16.899999999999999" customHeight="1">
      <c r="A44" s="33"/>
      <c r="B44" s="38"/>
      <c r="C44" s="253" t="s">
        <v>1</v>
      </c>
      <c r="D44" s="253" t="s">
        <v>255</v>
      </c>
      <c r="E44" s="16" t="s">
        <v>1</v>
      </c>
      <c r="F44" s="254">
        <v>30.675000000000001</v>
      </c>
      <c r="G44" s="33"/>
      <c r="H44" s="38"/>
    </row>
    <row r="45" spans="1:8" s="2" customFormat="1" ht="16.899999999999999" customHeight="1">
      <c r="A45" s="33"/>
      <c r="B45" s="38"/>
      <c r="C45" s="253" t="s">
        <v>1</v>
      </c>
      <c r="D45" s="253" t="s">
        <v>256</v>
      </c>
      <c r="E45" s="16" t="s">
        <v>1</v>
      </c>
      <c r="F45" s="254">
        <v>30.309000000000001</v>
      </c>
      <c r="G45" s="33"/>
      <c r="H45" s="38"/>
    </row>
    <row r="46" spans="1:8" s="2" customFormat="1" ht="16.899999999999999" customHeight="1">
      <c r="A46" s="33"/>
      <c r="B46" s="38"/>
      <c r="C46" s="253" t="s">
        <v>109</v>
      </c>
      <c r="D46" s="253" t="s">
        <v>174</v>
      </c>
      <c r="E46" s="16" t="s">
        <v>1</v>
      </c>
      <c r="F46" s="254">
        <v>60.984000000000002</v>
      </c>
      <c r="G46" s="33"/>
      <c r="H46" s="38"/>
    </row>
    <row r="47" spans="1:8" s="2" customFormat="1" ht="16.899999999999999" customHeight="1">
      <c r="A47" s="33"/>
      <c r="B47" s="38"/>
      <c r="C47" s="255" t="s">
        <v>500</v>
      </c>
      <c r="D47" s="33"/>
      <c r="E47" s="33"/>
      <c r="F47" s="33"/>
      <c r="G47" s="33"/>
      <c r="H47" s="38"/>
    </row>
    <row r="48" spans="1:8" s="2" customFormat="1" ht="22.5">
      <c r="A48" s="33"/>
      <c r="B48" s="38"/>
      <c r="C48" s="253" t="s">
        <v>251</v>
      </c>
      <c r="D48" s="253" t="s">
        <v>252</v>
      </c>
      <c r="E48" s="16" t="s">
        <v>149</v>
      </c>
      <c r="F48" s="254">
        <v>60.984000000000002</v>
      </c>
      <c r="G48" s="33"/>
      <c r="H48" s="38"/>
    </row>
    <row r="49" spans="1:8" s="2" customFormat="1" ht="16.899999999999999" customHeight="1">
      <c r="A49" s="33"/>
      <c r="B49" s="38"/>
      <c r="C49" s="253" t="s">
        <v>147</v>
      </c>
      <c r="D49" s="253" t="s">
        <v>148</v>
      </c>
      <c r="E49" s="16" t="s">
        <v>149</v>
      </c>
      <c r="F49" s="254">
        <v>291.56400000000002</v>
      </c>
      <c r="G49" s="33"/>
      <c r="H49" s="38"/>
    </row>
    <row r="50" spans="1:8" s="2" customFormat="1" ht="16.899999999999999" customHeight="1">
      <c r="A50" s="33"/>
      <c r="B50" s="38"/>
      <c r="C50" s="253" t="s">
        <v>333</v>
      </c>
      <c r="D50" s="253" t="s">
        <v>334</v>
      </c>
      <c r="E50" s="16" t="s">
        <v>335</v>
      </c>
      <c r="F50" s="254">
        <v>564.077</v>
      </c>
      <c r="G50" s="33"/>
      <c r="H50" s="38"/>
    </row>
    <row r="51" spans="1:8" s="2" customFormat="1" ht="16.899999999999999" customHeight="1">
      <c r="A51" s="33"/>
      <c r="B51" s="38"/>
      <c r="C51" s="249" t="s">
        <v>106</v>
      </c>
      <c r="D51" s="250" t="s">
        <v>1</v>
      </c>
      <c r="E51" s="251" t="s">
        <v>1</v>
      </c>
      <c r="F51" s="252">
        <v>34</v>
      </c>
      <c r="G51" s="33"/>
      <c r="H51" s="38"/>
    </row>
    <row r="52" spans="1:8" s="2" customFormat="1" ht="16.899999999999999" customHeight="1">
      <c r="A52" s="33"/>
      <c r="B52" s="38"/>
      <c r="C52" s="253" t="s">
        <v>106</v>
      </c>
      <c r="D52" s="253" t="s">
        <v>107</v>
      </c>
      <c r="E52" s="16" t="s">
        <v>1</v>
      </c>
      <c r="F52" s="254">
        <v>34</v>
      </c>
      <c r="G52" s="33"/>
      <c r="H52" s="38"/>
    </row>
    <row r="53" spans="1:8" s="2" customFormat="1" ht="16.899999999999999" customHeight="1">
      <c r="A53" s="33"/>
      <c r="B53" s="38"/>
      <c r="C53" s="255" t="s">
        <v>500</v>
      </c>
      <c r="D53" s="33"/>
      <c r="E53" s="33"/>
      <c r="F53" s="33"/>
      <c r="G53" s="33"/>
      <c r="H53" s="38"/>
    </row>
    <row r="54" spans="1:8" s="2" customFormat="1" ht="16.899999999999999" customHeight="1">
      <c r="A54" s="33"/>
      <c r="B54" s="38"/>
      <c r="C54" s="253" t="s">
        <v>341</v>
      </c>
      <c r="D54" s="253" t="s">
        <v>342</v>
      </c>
      <c r="E54" s="16" t="s">
        <v>158</v>
      </c>
      <c r="F54" s="254">
        <v>34</v>
      </c>
      <c r="G54" s="33"/>
      <c r="H54" s="38"/>
    </row>
    <row r="55" spans="1:8" s="2" customFormat="1" ht="22.5">
      <c r="A55" s="33"/>
      <c r="B55" s="38"/>
      <c r="C55" s="253" t="s">
        <v>168</v>
      </c>
      <c r="D55" s="253" t="s">
        <v>169</v>
      </c>
      <c r="E55" s="16" t="s">
        <v>164</v>
      </c>
      <c r="F55" s="254">
        <v>225.6</v>
      </c>
      <c r="G55" s="33"/>
      <c r="H55" s="38"/>
    </row>
    <row r="56" spans="1:8" s="2" customFormat="1" ht="22.5">
      <c r="A56" s="33"/>
      <c r="B56" s="38"/>
      <c r="C56" s="253" t="s">
        <v>175</v>
      </c>
      <c r="D56" s="253" t="s">
        <v>176</v>
      </c>
      <c r="E56" s="16" t="s">
        <v>164</v>
      </c>
      <c r="F56" s="254">
        <v>2550</v>
      </c>
      <c r="G56" s="33"/>
      <c r="H56" s="38"/>
    </row>
    <row r="57" spans="1:8" s="2" customFormat="1" ht="16.899999999999999" customHeight="1">
      <c r="A57" s="33"/>
      <c r="B57" s="38"/>
      <c r="C57" s="253" t="s">
        <v>181</v>
      </c>
      <c r="D57" s="253" t="s">
        <v>182</v>
      </c>
      <c r="E57" s="16" t="s">
        <v>164</v>
      </c>
      <c r="F57" s="254">
        <v>2775.6</v>
      </c>
      <c r="G57" s="33"/>
      <c r="H57" s="38"/>
    </row>
    <row r="58" spans="1:8" s="2" customFormat="1" ht="45">
      <c r="A58" s="33"/>
      <c r="B58" s="38"/>
      <c r="C58" s="253" t="s">
        <v>385</v>
      </c>
      <c r="D58" s="253" t="s">
        <v>386</v>
      </c>
      <c r="E58" s="16" t="s">
        <v>335</v>
      </c>
      <c r="F58" s="254">
        <v>175.149</v>
      </c>
      <c r="G58" s="33"/>
      <c r="H58" s="38"/>
    </row>
    <row r="59" spans="1:8" s="2" customFormat="1" ht="16.899999999999999" customHeight="1">
      <c r="A59" s="33"/>
      <c r="B59" s="38"/>
      <c r="C59" s="249" t="s">
        <v>111</v>
      </c>
      <c r="D59" s="250" t="s">
        <v>1</v>
      </c>
      <c r="E59" s="251" t="s">
        <v>1</v>
      </c>
      <c r="F59" s="252">
        <v>38</v>
      </c>
      <c r="G59" s="33"/>
      <c r="H59" s="38"/>
    </row>
    <row r="60" spans="1:8" s="2" customFormat="1" ht="16.899999999999999" customHeight="1">
      <c r="A60" s="33"/>
      <c r="B60" s="38"/>
      <c r="C60" s="253" t="s">
        <v>111</v>
      </c>
      <c r="D60" s="253" t="s">
        <v>214</v>
      </c>
      <c r="E60" s="16" t="s">
        <v>1</v>
      </c>
      <c r="F60" s="254">
        <v>38</v>
      </c>
      <c r="G60" s="33"/>
      <c r="H60" s="38"/>
    </row>
    <row r="61" spans="1:8" s="2" customFormat="1" ht="16.899999999999999" customHeight="1">
      <c r="A61" s="33"/>
      <c r="B61" s="38"/>
      <c r="C61" s="255" t="s">
        <v>500</v>
      </c>
      <c r="D61" s="33"/>
      <c r="E61" s="33"/>
      <c r="F61" s="33"/>
      <c r="G61" s="33"/>
      <c r="H61" s="38"/>
    </row>
    <row r="62" spans="1:8" s="2" customFormat="1" ht="16.899999999999999" customHeight="1">
      <c r="A62" s="33"/>
      <c r="B62" s="38"/>
      <c r="C62" s="253" t="s">
        <v>210</v>
      </c>
      <c r="D62" s="253" t="s">
        <v>211</v>
      </c>
      <c r="E62" s="16" t="s">
        <v>111</v>
      </c>
      <c r="F62" s="254">
        <v>38</v>
      </c>
      <c r="G62" s="33"/>
      <c r="H62" s="38"/>
    </row>
    <row r="63" spans="1:8" s="2" customFormat="1" ht="16.899999999999999" customHeight="1">
      <c r="A63" s="33"/>
      <c r="B63" s="38"/>
      <c r="C63" s="253" t="s">
        <v>198</v>
      </c>
      <c r="D63" s="253" t="s">
        <v>199</v>
      </c>
      <c r="E63" s="16" t="s">
        <v>158</v>
      </c>
      <c r="F63" s="254">
        <v>152</v>
      </c>
      <c r="G63" s="33"/>
      <c r="H63" s="38"/>
    </row>
    <row r="64" spans="1:8" s="2" customFormat="1" ht="16.899999999999999" customHeight="1">
      <c r="A64" s="33"/>
      <c r="B64" s="38"/>
      <c r="C64" s="249" t="s">
        <v>113</v>
      </c>
      <c r="D64" s="250" t="s">
        <v>1</v>
      </c>
      <c r="E64" s="251" t="s">
        <v>1</v>
      </c>
      <c r="F64" s="252">
        <v>564.077</v>
      </c>
      <c r="G64" s="33"/>
      <c r="H64" s="38"/>
    </row>
    <row r="65" spans="1:8" s="2" customFormat="1" ht="16.899999999999999" customHeight="1">
      <c r="A65" s="33"/>
      <c r="B65" s="38"/>
      <c r="C65" s="253" t="s">
        <v>113</v>
      </c>
      <c r="D65" s="253" t="s">
        <v>339</v>
      </c>
      <c r="E65" s="16" t="s">
        <v>1</v>
      </c>
      <c r="F65" s="254">
        <v>564.077</v>
      </c>
      <c r="G65" s="33"/>
      <c r="H65" s="38"/>
    </row>
    <row r="66" spans="1:8" s="2" customFormat="1" ht="16.899999999999999" customHeight="1">
      <c r="A66" s="33"/>
      <c r="B66" s="38"/>
      <c r="C66" s="255" t="s">
        <v>500</v>
      </c>
      <c r="D66" s="33"/>
      <c r="E66" s="33"/>
      <c r="F66" s="33"/>
      <c r="G66" s="33"/>
      <c r="H66" s="38"/>
    </row>
    <row r="67" spans="1:8" s="2" customFormat="1" ht="16.899999999999999" customHeight="1">
      <c r="A67" s="33"/>
      <c r="B67" s="38"/>
      <c r="C67" s="253" t="s">
        <v>333</v>
      </c>
      <c r="D67" s="253" t="s">
        <v>334</v>
      </c>
      <c r="E67" s="16" t="s">
        <v>335</v>
      </c>
      <c r="F67" s="254">
        <v>564.077</v>
      </c>
      <c r="G67" s="33"/>
      <c r="H67" s="38"/>
    </row>
    <row r="68" spans="1:8" s="2" customFormat="1" ht="33.75">
      <c r="A68" s="33"/>
      <c r="B68" s="38"/>
      <c r="C68" s="253" t="s">
        <v>380</v>
      </c>
      <c r="D68" s="253" t="s">
        <v>381</v>
      </c>
      <c r="E68" s="16" t="s">
        <v>335</v>
      </c>
      <c r="F68" s="254">
        <v>564.077</v>
      </c>
      <c r="G68" s="33"/>
      <c r="H68" s="38"/>
    </row>
    <row r="69" spans="1:8" s="2" customFormat="1" ht="16.899999999999999" customHeight="1">
      <c r="A69" s="33"/>
      <c r="B69" s="38"/>
      <c r="C69" s="249" t="s">
        <v>104</v>
      </c>
      <c r="D69" s="250" t="s">
        <v>1</v>
      </c>
      <c r="E69" s="251" t="s">
        <v>1</v>
      </c>
      <c r="F69" s="252">
        <v>12</v>
      </c>
      <c r="G69" s="33"/>
      <c r="H69" s="38"/>
    </row>
    <row r="70" spans="1:8" s="2" customFormat="1" ht="16.899999999999999" customHeight="1">
      <c r="A70" s="33"/>
      <c r="B70" s="38"/>
      <c r="C70" s="253" t="s">
        <v>104</v>
      </c>
      <c r="D70" s="253" t="s">
        <v>311</v>
      </c>
      <c r="E70" s="16" t="s">
        <v>1</v>
      </c>
      <c r="F70" s="254">
        <v>12</v>
      </c>
      <c r="G70" s="33"/>
      <c r="H70" s="38"/>
    </row>
    <row r="71" spans="1:8" s="2" customFormat="1" ht="16.899999999999999" customHeight="1">
      <c r="A71" s="33"/>
      <c r="B71" s="38"/>
      <c r="C71" s="255" t="s">
        <v>500</v>
      </c>
      <c r="D71" s="33"/>
      <c r="E71" s="33"/>
      <c r="F71" s="33"/>
      <c r="G71" s="33"/>
      <c r="H71" s="38"/>
    </row>
    <row r="72" spans="1:8" s="2" customFormat="1" ht="16.899999999999999" customHeight="1">
      <c r="A72" s="33"/>
      <c r="B72" s="38"/>
      <c r="C72" s="253" t="s">
        <v>306</v>
      </c>
      <c r="D72" s="253" t="s">
        <v>307</v>
      </c>
      <c r="E72" s="16" t="s">
        <v>308</v>
      </c>
      <c r="F72" s="254">
        <v>12</v>
      </c>
      <c r="G72" s="33"/>
      <c r="H72" s="38"/>
    </row>
    <row r="73" spans="1:8" s="2" customFormat="1" ht="16.899999999999999" customHeight="1">
      <c r="A73" s="33"/>
      <c r="B73" s="38"/>
      <c r="C73" s="253" t="s">
        <v>402</v>
      </c>
      <c r="D73" s="253" t="s">
        <v>403</v>
      </c>
      <c r="E73" s="16" t="s">
        <v>335</v>
      </c>
      <c r="F73" s="254">
        <v>2.88</v>
      </c>
      <c r="G73" s="33"/>
      <c r="H73" s="38"/>
    </row>
    <row r="74" spans="1:8" s="2" customFormat="1" ht="16.899999999999999" customHeight="1">
      <c r="A74" s="33"/>
      <c r="B74" s="38"/>
      <c r="C74" s="253" t="s">
        <v>354</v>
      </c>
      <c r="D74" s="253" t="s">
        <v>355</v>
      </c>
      <c r="E74" s="16" t="s">
        <v>335</v>
      </c>
      <c r="F74" s="254">
        <v>2.88</v>
      </c>
      <c r="G74" s="33"/>
      <c r="H74" s="38"/>
    </row>
    <row r="75" spans="1:8" s="2" customFormat="1" ht="26.45" customHeight="1">
      <c r="A75" s="33"/>
      <c r="B75" s="38"/>
      <c r="C75" s="248" t="s">
        <v>501</v>
      </c>
      <c r="D75" s="248" t="s">
        <v>89</v>
      </c>
      <c r="E75" s="33"/>
      <c r="F75" s="33"/>
      <c r="G75" s="33"/>
      <c r="H75" s="38"/>
    </row>
    <row r="76" spans="1:8" s="2" customFormat="1" ht="16.899999999999999" customHeight="1">
      <c r="A76" s="33"/>
      <c r="B76" s="38"/>
      <c r="C76" s="249" t="s">
        <v>102</v>
      </c>
      <c r="D76" s="250" t="s">
        <v>1</v>
      </c>
      <c r="E76" s="251" t="s">
        <v>1</v>
      </c>
      <c r="F76" s="252">
        <v>127.44</v>
      </c>
      <c r="G76" s="33"/>
      <c r="H76" s="38"/>
    </row>
    <row r="77" spans="1:8" s="2" customFormat="1" ht="16.899999999999999" customHeight="1">
      <c r="A77" s="33"/>
      <c r="B77" s="38"/>
      <c r="C77" s="253" t="s">
        <v>102</v>
      </c>
      <c r="D77" s="253" t="s">
        <v>419</v>
      </c>
      <c r="E77" s="16" t="s">
        <v>1</v>
      </c>
      <c r="F77" s="254">
        <v>127.44</v>
      </c>
      <c r="G77" s="33"/>
      <c r="H77" s="38"/>
    </row>
    <row r="78" spans="1:8" s="2" customFormat="1" ht="16.899999999999999" customHeight="1">
      <c r="A78" s="33"/>
      <c r="B78" s="38"/>
      <c r="C78" s="255" t="s">
        <v>500</v>
      </c>
      <c r="D78" s="33"/>
      <c r="E78" s="33"/>
      <c r="F78" s="33"/>
      <c r="G78" s="33"/>
      <c r="H78" s="38"/>
    </row>
    <row r="79" spans="1:8" s="2" customFormat="1" ht="16.899999999999999" customHeight="1">
      <c r="A79" s="33"/>
      <c r="B79" s="38"/>
      <c r="C79" s="253" t="s">
        <v>147</v>
      </c>
      <c r="D79" s="253" t="s">
        <v>148</v>
      </c>
      <c r="E79" s="16" t="s">
        <v>149</v>
      </c>
      <c r="F79" s="254">
        <v>127.44</v>
      </c>
      <c r="G79" s="33"/>
      <c r="H79" s="38"/>
    </row>
    <row r="80" spans="1:8" s="2" customFormat="1" ht="16.899999999999999" customHeight="1">
      <c r="A80" s="33"/>
      <c r="B80" s="38"/>
      <c r="C80" s="253" t="s">
        <v>333</v>
      </c>
      <c r="D80" s="253" t="s">
        <v>334</v>
      </c>
      <c r="E80" s="16" t="s">
        <v>335</v>
      </c>
      <c r="F80" s="254">
        <v>203.904</v>
      </c>
      <c r="G80" s="33"/>
      <c r="H80" s="38"/>
    </row>
    <row r="81" spans="1:8" s="2" customFormat="1" ht="16.899999999999999" customHeight="1">
      <c r="A81" s="33"/>
      <c r="B81" s="38"/>
      <c r="C81" s="249" t="s">
        <v>100</v>
      </c>
      <c r="D81" s="250" t="s">
        <v>1</v>
      </c>
      <c r="E81" s="251" t="s">
        <v>1</v>
      </c>
      <c r="F81" s="252">
        <v>1.0900000000000001</v>
      </c>
      <c r="G81" s="33"/>
      <c r="H81" s="38"/>
    </row>
    <row r="82" spans="1:8" s="2" customFormat="1" ht="16.899999999999999" customHeight="1">
      <c r="A82" s="33"/>
      <c r="B82" s="38"/>
      <c r="C82" s="253" t="s">
        <v>100</v>
      </c>
      <c r="D82" s="253" t="s">
        <v>434</v>
      </c>
      <c r="E82" s="16" t="s">
        <v>1</v>
      </c>
      <c r="F82" s="254">
        <v>1.0900000000000001</v>
      </c>
      <c r="G82" s="33"/>
      <c r="H82" s="38"/>
    </row>
    <row r="83" spans="1:8" s="2" customFormat="1" ht="16.899999999999999" customHeight="1">
      <c r="A83" s="33"/>
      <c r="B83" s="38"/>
      <c r="C83" s="255" t="s">
        <v>500</v>
      </c>
      <c r="D83" s="33"/>
      <c r="E83" s="33"/>
      <c r="F83" s="33"/>
      <c r="G83" s="33"/>
      <c r="H83" s="38"/>
    </row>
    <row r="84" spans="1:8" s="2" customFormat="1" ht="16.899999999999999" customHeight="1">
      <c r="A84" s="33"/>
      <c r="B84" s="38"/>
      <c r="C84" s="253" t="s">
        <v>220</v>
      </c>
      <c r="D84" s="253" t="s">
        <v>221</v>
      </c>
      <c r="E84" s="16" t="s">
        <v>222</v>
      </c>
      <c r="F84" s="254">
        <v>1.0900000000000001</v>
      </c>
      <c r="G84" s="33"/>
      <c r="H84" s="38"/>
    </row>
    <row r="85" spans="1:8" s="2" customFormat="1" ht="16.899999999999999" customHeight="1">
      <c r="A85" s="33"/>
      <c r="B85" s="38"/>
      <c r="C85" s="253" t="s">
        <v>147</v>
      </c>
      <c r="D85" s="253" t="s">
        <v>148</v>
      </c>
      <c r="E85" s="16" t="s">
        <v>149</v>
      </c>
      <c r="F85" s="254">
        <v>127.44</v>
      </c>
      <c r="G85" s="33"/>
      <c r="H85" s="38"/>
    </row>
    <row r="86" spans="1:8" s="2" customFormat="1" ht="16.899999999999999" customHeight="1">
      <c r="A86" s="33"/>
      <c r="B86" s="38"/>
      <c r="C86" s="249" t="s">
        <v>106</v>
      </c>
      <c r="D86" s="250" t="s">
        <v>1</v>
      </c>
      <c r="E86" s="251" t="s">
        <v>1</v>
      </c>
      <c r="F86" s="252">
        <v>36</v>
      </c>
      <c r="G86" s="33"/>
      <c r="H86" s="38"/>
    </row>
    <row r="87" spans="1:8" s="2" customFormat="1" ht="16.899999999999999" customHeight="1">
      <c r="A87" s="33"/>
      <c r="B87" s="38"/>
      <c r="C87" s="249" t="s">
        <v>113</v>
      </c>
      <c r="D87" s="250" t="s">
        <v>1</v>
      </c>
      <c r="E87" s="251" t="s">
        <v>1</v>
      </c>
      <c r="F87" s="252">
        <v>203.904</v>
      </c>
      <c r="G87" s="33"/>
      <c r="H87" s="38"/>
    </row>
    <row r="88" spans="1:8" s="2" customFormat="1" ht="16.899999999999999" customHeight="1">
      <c r="A88" s="33"/>
      <c r="B88" s="38"/>
      <c r="C88" s="253" t="s">
        <v>113</v>
      </c>
      <c r="D88" s="253" t="s">
        <v>455</v>
      </c>
      <c r="E88" s="16" t="s">
        <v>1</v>
      </c>
      <c r="F88" s="254">
        <v>203.904</v>
      </c>
      <c r="G88" s="33"/>
      <c r="H88" s="38"/>
    </row>
    <row r="89" spans="1:8" s="2" customFormat="1" ht="16.899999999999999" customHeight="1">
      <c r="A89" s="33"/>
      <c r="B89" s="38"/>
      <c r="C89" s="255" t="s">
        <v>500</v>
      </c>
      <c r="D89" s="33"/>
      <c r="E89" s="33"/>
      <c r="F89" s="33"/>
      <c r="G89" s="33"/>
      <c r="H89" s="38"/>
    </row>
    <row r="90" spans="1:8" s="2" customFormat="1" ht="16.899999999999999" customHeight="1">
      <c r="A90" s="33"/>
      <c r="B90" s="38"/>
      <c r="C90" s="253" t="s">
        <v>333</v>
      </c>
      <c r="D90" s="253" t="s">
        <v>334</v>
      </c>
      <c r="E90" s="16" t="s">
        <v>335</v>
      </c>
      <c r="F90" s="254">
        <v>203.904</v>
      </c>
      <c r="G90" s="33"/>
      <c r="H90" s="38"/>
    </row>
    <row r="91" spans="1:8" s="2" customFormat="1" ht="33.75">
      <c r="A91" s="33"/>
      <c r="B91" s="38"/>
      <c r="C91" s="253" t="s">
        <v>380</v>
      </c>
      <c r="D91" s="253" t="s">
        <v>381</v>
      </c>
      <c r="E91" s="16" t="s">
        <v>335</v>
      </c>
      <c r="F91" s="254">
        <v>203.904</v>
      </c>
      <c r="G91" s="33"/>
      <c r="H91" s="38"/>
    </row>
    <row r="92" spans="1:8" s="2" customFormat="1" ht="16.899999999999999" customHeight="1">
      <c r="A92" s="33"/>
      <c r="B92" s="38"/>
      <c r="C92" s="249" t="s">
        <v>408</v>
      </c>
      <c r="D92" s="250" t="s">
        <v>1</v>
      </c>
      <c r="E92" s="251" t="s">
        <v>1</v>
      </c>
      <c r="F92" s="252">
        <v>9.7200000000000006</v>
      </c>
      <c r="G92" s="33"/>
      <c r="H92" s="38"/>
    </row>
    <row r="93" spans="1:8" s="2" customFormat="1" ht="16.899999999999999" customHeight="1">
      <c r="A93" s="33"/>
      <c r="B93" s="38"/>
      <c r="C93" s="253" t="s">
        <v>408</v>
      </c>
      <c r="D93" s="253" t="s">
        <v>417</v>
      </c>
      <c r="E93" s="16" t="s">
        <v>1</v>
      </c>
      <c r="F93" s="254">
        <v>9.7200000000000006</v>
      </c>
      <c r="G93" s="33"/>
      <c r="H93" s="38"/>
    </row>
    <row r="94" spans="1:8" s="2" customFormat="1" ht="16.899999999999999" customHeight="1">
      <c r="A94" s="33"/>
      <c r="B94" s="38"/>
      <c r="C94" s="255" t="s">
        <v>500</v>
      </c>
      <c r="D94" s="33"/>
      <c r="E94" s="33"/>
      <c r="F94" s="33"/>
      <c r="G94" s="33"/>
      <c r="H94" s="38"/>
    </row>
    <row r="95" spans="1:8" s="2" customFormat="1" ht="16.899999999999999" customHeight="1">
      <c r="A95" s="33"/>
      <c r="B95" s="38"/>
      <c r="C95" s="253" t="s">
        <v>413</v>
      </c>
      <c r="D95" s="253" t="s">
        <v>414</v>
      </c>
      <c r="E95" s="16" t="s">
        <v>149</v>
      </c>
      <c r="F95" s="254">
        <v>9.7200000000000006</v>
      </c>
      <c r="G95" s="33"/>
      <c r="H95" s="38"/>
    </row>
    <row r="96" spans="1:8" s="2" customFormat="1" ht="16.899999999999999" customHeight="1">
      <c r="A96" s="33"/>
      <c r="B96" s="38"/>
      <c r="C96" s="253" t="s">
        <v>147</v>
      </c>
      <c r="D96" s="253" t="s">
        <v>148</v>
      </c>
      <c r="E96" s="16" t="s">
        <v>149</v>
      </c>
      <c r="F96" s="254">
        <v>127.44</v>
      </c>
      <c r="G96" s="33"/>
      <c r="H96" s="38"/>
    </row>
    <row r="97" spans="1:8" s="2" customFormat="1" ht="7.35" customHeight="1">
      <c r="A97" s="33"/>
      <c r="B97" s="139"/>
      <c r="C97" s="140"/>
      <c r="D97" s="140"/>
      <c r="E97" s="140"/>
      <c r="F97" s="140"/>
      <c r="G97" s="140"/>
      <c r="H97" s="38"/>
    </row>
    <row r="98" spans="1:8" s="2" customFormat="1" ht="11.25">
      <c r="A98" s="33"/>
      <c r="B98" s="33"/>
      <c r="C98" s="33"/>
      <c r="D98" s="33"/>
      <c r="E98" s="33"/>
      <c r="F98" s="33"/>
      <c r="G98" s="33"/>
      <c r="H98" s="33"/>
    </row>
  </sheetData>
  <sheetProtection algorithmName="SHA-512" hashValue="jPOvvR/J42+/1xBMYS6otQJsKDTxU7wS5ClpdsUolUdIA6YL/bM83ID+rPhah1VTFZ/M7v11pe4JBwO0f9C8lg==" saltValue="zpkCf81Sws1FQOTDsG4XgWBXalQzTQSb9MReks0NusYUWjyS4EI8a+Vaa6+wIIbOj605GWldZcp5EPMUAu+4RA==" spinCount="100000" sheet="1" objects="1" scenarios="1" formatColumns="0" formatRows="0"/>
  <mergeCells count="2">
    <mergeCell ref="D5:F5"/>
    <mergeCell ref="D6:F6"/>
  </mergeCells>
  <pageMargins left="0.7" right="0.7" top="0.78740157499999996" bottom="0.78740157499999996" header="0.3" footer="0.3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10</vt:i4>
      </vt:variant>
    </vt:vector>
  </HeadingPairs>
  <TitlesOfParts>
    <vt:vector size="15" baseType="lpstr">
      <vt:lpstr>Rekapitulace stavby</vt:lpstr>
      <vt:lpstr>SO01 - Výměna kolejnic Hr...</vt:lpstr>
      <vt:lpstr>SO02 - Oprava přejezdu P7...</vt:lpstr>
      <vt:lpstr>VON - Vedlejší a ostatní ...</vt:lpstr>
      <vt:lpstr>Seznam figur</vt:lpstr>
      <vt:lpstr>'Rekapitulace stavby'!Názvy_tisku</vt:lpstr>
      <vt:lpstr>'Seznam figur'!Názvy_tisku</vt:lpstr>
      <vt:lpstr>'SO01 - Výměna kolejnic Hr...'!Názvy_tisku</vt:lpstr>
      <vt:lpstr>'SO02 - Oprava přejezdu P7...'!Názvy_tisku</vt:lpstr>
      <vt:lpstr>'VON - Vedlejší a ostatní ...'!Názvy_tisku</vt:lpstr>
      <vt:lpstr>'Rekapitulace stavby'!Oblast_tisku</vt:lpstr>
      <vt:lpstr>'Seznam figur'!Oblast_tisku</vt:lpstr>
      <vt:lpstr>'SO01 - Výměna kolejnic Hr...'!Oblast_tisku</vt:lpstr>
      <vt:lpstr>'SO02 - Oprava přejezdu P7...'!Oblast_tisku</vt:lpstr>
      <vt:lpstr>'VON - Vedlejší a ostatní 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Vendel Jiří, Ing.</dc:creator>
  <cp:lastModifiedBy>Vendel Jiří, Ing.</cp:lastModifiedBy>
  <dcterms:created xsi:type="dcterms:W3CDTF">2021-05-19T11:34:13Z</dcterms:created>
  <dcterms:modified xsi:type="dcterms:W3CDTF">2021-05-19T12:37:25Z</dcterms:modified>
</cp:coreProperties>
</file>