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SO 98-98" sheetId="3" r:id="rId3"/>
    <sheet name="SO 01" sheetId="4" r:id="rId4"/>
    <sheet name="SO 02" sheetId="5" r:id="rId5"/>
  </sheets>
  <definedNames/>
  <calcPr/>
  <webPublishing/>
</workbook>
</file>

<file path=xl/sharedStrings.xml><?xml version="1.0" encoding="utf-8"?>
<sst xmlns="http://schemas.openxmlformats.org/spreadsheetml/2006/main" count="2747" uniqueCount="644">
  <si>
    <t>Aspe</t>
  </si>
  <si>
    <t>Rekapitulace ceny</t>
  </si>
  <si>
    <t>S631900172</t>
  </si>
  <si>
    <t>Doplnění závor na přejezdu P516 v km 45,785 trati Protivín - Zdice</t>
  </si>
  <si>
    <t>ZŘ</t>
  </si>
  <si>
    <t>20210407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</si>
  <si>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</si>
  <si>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</si>
  <si>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</si>
  <si>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</si>
  <si>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</si>
  <si>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</si>
  <si>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</si>
  <si>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</si>
  <si>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</si>
  <si>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</si>
  <si>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</t>
  </si>
  <si>
    <t>PZS v km 45,785 (P516)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</si>
  <si>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</si>
  <si>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</si>
  <si>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</si>
  <si>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</si>
  <si>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</si>
  <si>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</si>
  <si>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</si>
  <si>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</si>
  <si>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</si>
  <si>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</si>
  <si>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</si>
  <si>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</si>
  <si>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</si>
  <si>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</si>
  <si>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</si>
  <si>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</si>
  <si>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</si>
  <si>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</si>
  <si>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</si>
  <si>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</si>
  <si>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</si>
  <si>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</si>
  <si>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</si>
  <si>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</si>
  <si>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</si>
  <si>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</si>
  <si>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</si>
  <si>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</si>
  <si>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</si>
  <si>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</si>
  <si>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Přejezdová technologie</t>
  </si>
  <si>
    <t>P</t>
  </si>
  <si>
    <t>75B111</t>
  </si>
  <si>
    <t/>
  </si>
  <si>
    <t>VNITŘNÍ KABELOVÉ ROZVODY DO 20 KABELŮ - DODÁVKA</t>
  </si>
  <si>
    <t>M</t>
  </si>
  <si>
    <t>OTSKP 2019</t>
  </si>
  <si>
    <t>PP</t>
  </si>
  <si>
    <t>popis položky</t>
  </si>
  <si>
    <t>VV</t>
  </si>
  <si>
    <t>výkaz výměr</t>
  </si>
  <si>
    <t>TS</t>
  </si>
  <si>
    <t>Technická specifikace položky odpovídá příslušné cenové soustavě.</t>
  </si>
  <si>
    <t>75B117</t>
  </si>
  <si>
    <t>VNITŘNÍ KABELOVÉ ROZVODY DO 20 KABELŮ - MONTÁŽ</t>
  </si>
  <si>
    <t>75B6A1</t>
  </si>
  <si>
    <t>USMĚRŇOVAČ 24 V/50 A - DODÁVKA</t>
  </si>
  <si>
    <t>KUS</t>
  </si>
  <si>
    <t>4</t>
  </si>
  <si>
    <t>75B6G7</t>
  </si>
  <si>
    <t>USMĚRŇOVAČ - MONTÁŽ</t>
  </si>
  <si>
    <t>5</t>
  </si>
  <si>
    <t>R1</t>
  </si>
  <si>
    <t>BEZÚDRŽBOVÁ BATERIE 24 V/333 AH - DODÁVKA</t>
  </si>
  <si>
    <t>R-položky</t>
  </si>
  <si>
    <t>Položka obsahuje dodání kompletní baterie podle typu včetně potřebného pomocného materiálu a jeho dopravy na místo určení</t>
  </si>
  <si>
    <t>6</t>
  </si>
  <si>
    <t>75B6T7</t>
  </si>
  <si>
    <t>BATERIE - MONTÁŽ</t>
  </si>
  <si>
    <t>7</t>
  </si>
  <si>
    <t>R2</t>
  </si>
  <si>
    <t>SKŘÍŇ LOGIKY RELÉOVÉHO PŘEJEZDOVÉHO ZABEZPEČOVACÍHO ZAŘÍZENÍ - DODÁVKA</t>
  </si>
  <si>
    <t>1. Položka obsahuje:  
 – dodávka skříně logiky reléového přejezdového zabezpečovacího zařízení, potřebného pomocného materiálu a dopravy do staveništního skladu  
 – dodávku skříně logiky reléového přejezdového zabezpečovacího zařízení včetně pomocného materiálu, dopravu do staveništního skladu  
2. Způsob měření:  
Udává se počet kusů kompletní konstrukce nebo práce.</t>
  </si>
  <si>
    <t>8</t>
  </si>
  <si>
    <t>75D117</t>
  </si>
  <si>
    <t>SKŘÍŇ LOGIKY RELÉOVÉHO PŘEJEZDOVÉHO ZABEZPEČOVACÍHO ZAŘÍZENÍ - MONTÁŽ</t>
  </si>
  <si>
    <t>9</t>
  </si>
  <si>
    <t>R3</t>
  </si>
  <si>
    <t>Úprava zobrazení na JOP a vazby se SSZ - KOMPLET (dodávka i montáž)</t>
  </si>
  <si>
    <t>Položka obsahuje veškeré činnosti spojené s úpravou adresného software (SZZ,DOZ), jeho nasazením/instalací včetně kompletního přezkoušení a projekční přípravy.</t>
  </si>
  <si>
    <t>10</t>
  </si>
  <si>
    <t>R4</t>
  </si>
  <si>
    <t>Elektronické záznamové zařízení - dodávka</t>
  </si>
  <si>
    <t>Výkaz výměr</t>
  </si>
  <si>
    <t>Dodávka zařízení  podle jeho typu a potřebného pomocného materiálu a  dopravy do staveništního skladu. Zařízení  se měří v kusech (ks).Položka obsahuje všechny náklady na dodávku zařízení  včetně pomocného materiálu, náklady na dopravu do místa určení.</t>
  </si>
  <si>
    <t>11</t>
  </si>
  <si>
    <t>R5</t>
  </si>
  <si>
    <t>Elektronické záznamové zařízení - montáž</t>
  </si>
  <si>
    <t>Položka zahrnuje veškéré práce spojené s montáží zařízení určeného položkou. Montáž zařízení se měří  v kusech (ks).Položka obsahuje všechny náklady na montáž zařízení  se všemi pomocnými a doplňujícími pracemi a součástmi.</t>
  </si>
  <si>
    <t>12</t>
  </si>
  <si>
    <t>R6</t>
  </si>
  <si>
    <t>VÝSTRAŽNÍK SE ZÁVOROU, 2 SKŘÍNĚ - DODÁVKA</t>
  </si>
  <si>
    <t>Položka obsahuje dodávka výstražníku se závorou 2 skříně podle jeho typu a potřebného pomocného materiálu a dopravy do staveništního skladu, včetně DZ A32a</t>
  </si>
  <si>
    <t>13</t>
  </si>
  <si>
    <t>75D237</t>
  </si>
  <si>
    <t>VÝSTRAŽNÍK SE ZÁVOROU, 2 SKŘÍNĚ - MONTÁŽ</t>
  </si>
  <si>
    <t>14</t>
  </si>
  <si>
    <t>R7</t>
  </si>
  <si>
    <t>VÝSTRAŽNÍK SE ZÁVOROU, 1 SKŘÍŇ - DODÁVKA</t>
  </si>
  <si>
    <t>Položka obsahuje dodávka výstražníku se závorou 1 skříň podle jeho typu a potřebného pomocného materiálu a dopravy do staveništního skladu, včetně DZ A32a</t>
  </si>
  <si>
    <t>15</t>
  </si>
  <si>
    <t>75D217</t>
  </si>
  <si>
    <t>VÝSTRAŽNÍK SE ZÁVOROU, 1 SKŘÍŇ - MONTÁŽ</t>
  </si>
  <si>
    <t>16</t>
  </si>
  <si>
    <t>R8</t>
  </si>
  <si>
    <t>VÝSTRAŽNÍK BEZ ZÁVORY, 1 SKŘÍŇ - DODÁVKA</t>
  </si>
  <si>
    <t>Položka obsahuje dodávka výstražníku dle názvu položky podle jeho typu a potřebného pomocného materiálu a dopravy do staveništního skladu, včetně DZ A32a</t>
  </si>
  <si>
    <t>17</t>
  </si>
  <si>
    <t>75D227</t>
  </si>
  <si>
    <t>VÝSTRAŽNÍK BEZ ZÁVORY, 1 SKŘÍŇ - MONTÁŽ</t>
  </si>
  <si>
    <t>18</t>
  </si>
  <si>
    <t>R9</t>
  </si>
  <si>
    <t>MONTÁŽNÍ PLOŠINA K VÝSTRAŽNÍKU SE ZÁVOROU (dodávka i montáž)</t>
  </si>
  <si>
    <t>1. Položka obsahuje:  
 Komplet dodávku a montáž montážní plošiny vč. veškerého příslušenství   
2. Způsob měření:  
Udává se počet kusů kompletní konstrukce nebo práce.</t>
  </si>
  <si>
    <t>19</t>
  </si>
  <si>
    <t>R10</t>
  </si>
  <si>
    <t>ZARÁŽKA SLEPECKÉ HOLE - dodávka a montáž</t>
  </si>
  <si>
    <t>Položka zahrnuje komplet (dodávku i motáž) zarážky slepecké hole.</t>
  </si>
  <si>
    <t>20</t>
  </si>
  <si>
    <t>75D271</t>
  </si>
  <si>
    <t>ZAŘÍZENÍ (PZZ) PRO NEVIDOMÉ - DODÁVKA</t>
  </si>
  <si>
    <t>21</t>
  </si>
  <si>
    <t>75D277</t>
  </si>
  <si>
    <t>ZAŘÍZENÍ (PZZ) PRO NEVIDOMÉ - MONTÁŽ</t>
  </si>
  <si>
    <t>22</t>
  </si>
  <si>
    <t>75C918</t>
  </si>
  <si>
    <t>SNÍMAČ POČÍTAČE NÁPRAV - DEMONTÁŽ</t>
  </si>
  <si>
    <t>23</t>
  </si>
  <si>
    <t>75C917</t>
  </si>
  <si>
    <t>SNÍMAČ POČÍTAČE NÁPRAV - MONTÁŽ</t>
  </si>
  <si>
    <t>24</t>
  </si>
  <si>
    <t>R11</t>
  </si>
  <si>
    <t>DODÁVKA PŘEPĚŤOVÉ OCHRANY PRO SNÍMACÍ BOD POČÍTAČE NÁPRAV</t>
  </si>
  <si>
    <t>Dodávka přepěťové ochrany včetně potřebného pomocného materiálu a  dopravy do staveništního skladu.Přepěťová ochrana se měří v kusech (ks).Položka obsahuje všechny náklady na dodávku přepěťové ochrany  včetně dopravy ze skladu k místu montáže.</t>
  </si>
  <si>
    <t>25</t>
  </si>
  <si>
    <t>R12</t>
  </si>
  <si>
    <t>MONTÁŽ PŘEPĚŤOVÉ OCHRANY PRO SNÍMACÍ BOD POČÍTAČE NÁPRAV</t>
  </si>
  <si>
    <t>Montáž ochrany dle předpisu dodavatele pro montáž.Přepěťová ochrana se měří v kusech (ks).Položka obsahuje všechny náklady na montáž dodaného zařízení se všemi pomocnými a doplňujícími pracemi a součástmi, případné použití mechanizmů, náklady na mzdy.</t>
  </si>
  <si>
    <t>26</t>
  </si>
  <si>
    <t>75E117</t>
  </si>
  <si>
    <t>DOZOR PRACOVNÍKŮ PROVOZOVATELE PŘI PRÁCI NA ŽIVÉM ZAŘÍZENÍ</t>
  </si>
  <si>
    <t>HOD</t>
  </si>
  <si>
    <t>27</t>
  </si>
  <si>
    <t>75E197</t>
  </si>
  <si>
    <t>PŘÍPRAVA A CELKOVÉ ZKOUŠKY PŘEJEZDOVÉHO ZABEZPEČOVACÍHO ZAŘÍZENÍ PRO JEDNU KOLEJ</t>
  </si>
  <si>
    <t>28</t>
  </si>
  <si>
    <t>75E127</t>
  </si>
  <si>
    <t>CELKOVÁ PROHLÍDKA ZAŘÍZENÍ A VYHOTOVENÍ REVIZNÍ ZPRÁVY</t>
  </si>
  <si>
    <t>29</t>
  </si>
  <si>
    <t>75E1B7</t>
  </si>
  <si>
    <t>REGULACE A ZKOUŠENÍ ZABEZPEČOVACÍHO ZAŘÍZENÍ</t>
  </si>
  <si>
    <t>30</t>
  </si>
  <si>
    <t>74F323</t>
  </si>
  <si>
    <t>PROTOKOL UTZ</t>
  </si>
  <si>
    <t>31</t>
  </si>
  <si>
    <t>R13</t>
  </si>
  <si>
    <t>Přechodné dopravní značení - DODÁVKA A MONTÁŽ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</si>
  <si>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</si>
  <si>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32</t>
  </si>
  <si>
    <t>R14</t>
  </si>
  <si>
    <t>Realizační dokumentace</t>
  </si>
  <si>
    <t>Položka zahrnuje vypracování realizační dokumentace předmětného PS - komplet.</t>
  </si>
  <si>
    <t>Kabelizace</t>
  </si>
  <si>
    <t>33</t>
  </si>
  <si>
    <t>75A131</t>
  </si>
  <si>
    <t>KABEL METALICKÝ DVOUPLÁŠŤOVÝ DO 12 PÁRŮ - DODÁVKA</t>
  </si>
  <si>
    <t>KMPÁR</t>
  </si>
  <si>
    <t>34</t>
  </si>
  <si>
    <t>75A217</t>
  </si>
  <si>
    <t>ZATAŽENÍ A SPOJKOVÁNÍ KABELŮ DO 12 PÁRŮ - MONTÁŽ</t>
  </si>
  <si>
    <t>35</t>
  </si>
  <si>
    <t>75A141</t>
  </si>
  <si>
    <t>KABEL METALICKÝ DVOUPLÁŠŤOVÝ PŘES 12 PÁRŮ - DODÁVKA</t>
  </si>
  <si>
    <t>36</t>
  </si>
  <si>
    <t>75A227</t>
  </si>
  <si>
    <t>ZATAŽENÍ A SPOJKOVÁNÍ KABELŮ PŘES 12 PÁRŮ - MONTÁŽ</t>
  </si>
  <si>
    <t>37</t>
  </si>
  <si>
    <t>742H12</t>
  </si>
  <si>
    <t>KABEL NN ČTYŘ- A PĚTIŽÍLOVÝ CU S PLASTOVOU IZOLACÍ OD 4 DO 16 MM2</t>
  </si>
  <si>
    <t>38</t>
  </si>
  <si>
    <t>742L12</t>
  </si>
  <si>
    <t>UKONČENÍ DVOU AŽ PĚTIŽÍLOVÉHO KABELU V ROZVADĚČI NEBO NA PŘÍSTROJI OD 4 DO 16 MM2</t>
  </si>
  <si>
    <t>39</t>
  </si>
  <si>
    <t>75II11</t>
  </si>
  <si>
    <t>SPOJKA PRO CELOPLASTOVÉ KABELY BEZ PANCÍŘE DO 100 ŽIL</t>
  </si>
  <si>
    <t>40</t>
  </si>
  <si>
    <t>75II1X</t>
  </si>
  <si>
    <t>SPOJKA PRO CELOPLASTOVÉ KABELY BEZ PANCÍŘE - MONTÁŽ</t>
  </si>
  <si>
    <t>41</t>
  </si>
  <si>
    <t>701005</t>
  </si>
  <si>
    <t>VYHLEDÁVACÍ MARKER ZEMNÍ S MOŽNOSTÍ ZÁPISU</t>
  </si>
  <si>
    <t>Trubky HDPE</t>
  </si>
  <si>
    <t>42</t>
  </si>
  <si>
    <t>75I911</t>
  </si>
  <si>
    <t>OPTOTRUBKA HDPE PRŮMĚRU DO 40 MM</t>
  </si>
  <si>
    <t>43</t>
  </si>
  <si>
    <t>75I91X</t>
  </si>
  <si>
    <t>OPTOTRUBKA HDPE - MONTÁŽ</t>
  </si>
  <si>
    <t>44</t>
  </si>
  <si>
    <t>75I962</t>
  </si>
  <si>
    <t>OPTOTRUBKA - KALIBRACE</t>
  </si>
  <si>
    <t>45</t>
  </si>
  <si>
    <t>75I961</t>
  </si>
  <si>
    <t>OPTOTRUBKA - HERMETIZACE ÚSEKU DO 2000 M</t>
  </si>
  <si>
    <t>ÚSEK</t>
  </si>
  <si>
    <t>46</t>
  </si>
  <si>
    <t>75IA51</t>
  </si>
  <si>
    <t>OPTOTRUBKOVÁ KONCOVKA PRŮMĚRU DO 40 MM</t>
  </si>
  <si>
    <t>47</t>
  </si>
  <si>
    <t>75IA5X</t>
  </si>
  <si>
    <t>OPTOTRUBKOVÁ KONCOVKA - MONTÁŽ</t>
  </si>
  <si>
    <t>Zemní práce</t>
  </si>
  <si>
    <t>48</t>
  </si>
  <si>
    <t>R15</t>
  </si>
  <si>
    <t>Vytyčení trasy kabelového vedení ve volném terénu</t>
  </si>
  <si>
    <t>KM</t>
  </si>
  <si>
    <t>Položka zahrnuje: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</si>
  <si>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49</t>
  </si>
  <si>
    <t>709210</t>
  </si>
  <si>
    <t>KŘIŽOVATKA KABELOVÝCH VEDENÍ SE STÁVAJÍCÍ INŽENÝRSKOU SÍTÍ (KABELEM, POTRUBÍM APOD.)</t>
  </si>
  <si>
    <t>50</t>
  </si>
  <si>
    <t>R16</t>
  </si>
  <si>
    <t>POMOC PRÁCE ZŘÍZ NEBO ZAJIŠŤ OCHRANU INŽENÝRSKÝCH SÍTÍ</t>
  </si>
  <si>
    <t>KPL</t>
  </si>
  <si>
    <t>Zahrnuje veškeré náklady spojené s objednatelem požadovanými pracemi</t>
  </si>
  <si>
    <t>51</t>
  </si>
  <si>
    <t>R17</t>
  </si>
  <si>
    <t>HLOUBENÍ JAM ZAPAŽ I NEPAŽ TŘ. 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</si>
  <si>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</si>
  <si>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</si>
  <si>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52</t>
  </si>
  <si>
    <t>R18</t>
  </si>
  <si>
    <t>HLOUBENÍ RÝH ŠÍŘ DO 2M PAŽ I NEPAŽ TŘ. I</t>
  </si>
  <si>
    <t>53</t>
  </si>
  <si>
    <t>17411</t>
  </si>
  <si>
    <t>ZÁSYP JAM A RÝH ZEMINOU SE ZHUTNĚNÍM</t>
  </si>
  <si>
    <t>54</t>
  </si>
  <si>
    <t>702312</t>
  </si>
  <si>
    <t>ZAKRYTÍ KABELŮ VÝSTRAŽNOU FÓLIÍ ŠÍŘKY PŘES 20 DO 40 CM</t>
  </si>
  <si>
    <t>55</t>
  </si>
  <si>
    <t>14173</t>
  </si>
  <si>
    <t>PROTLAČOVÁNÍ POTRUBÍ Z PLAST HMOT DN DO 200MM</t>
  </si>
  <si>
    <t>56</t>
  </si>
  <si>
    <t>R19</t>
  </si>
  <si>
    <t>KABELOVÁ CHRÁNIČKA ZEMNÍ DN PŘES 100 DO 200 MM</t>
  </si>
  <si>
    <t>Položka zahrnuje materiál dle názvu položky včetně montáže a uložení</t>
  </si>
  <si>
    <t>57</t>
  </si>
  <si>
    <t>18210</t>
  </si>
  <si>
    <t>ÚPRAVA POVRCHŮ SROVNÁNÍM ÚZEMÍ</t>
  </si>
  <si>
    <t>58</t>
  </si>
  <si>
    <t>111204</t>
  </si>
  <si>
    <t>ODSTRANĚNÍ KŘOVIN S ODVOZEM DO 5KM</t>
  </si>
  <si>
    <t>M2</t>
  </si>
  <si>
    <t>59</t>
  </si>
  <si>
    <t>R20</t>
  </si>
  <si>
    <t>OSTATNÍ POŽADAVKY - ZEMĚMĚŘIČSKÁ MĚŘENÍ</t>
  </si>
  <si>
    <t>Zahrnuje veškeré náklady spojené s požadovanými pracemi ( dle názvu položky)</t>
  </si>
  <si>
    <t>Demontáže</t>
  </si>
  <si>
    <t>60</t>
  </si>
  <si>
    <t>75D228</t>
  </si>
  <si>
    <t>VÝSTRAŽNÍK BEZ ZÁVORY, 1 SKŘÍŇ - DEMONTÁŽ</t>
  </si>
  <si>
    <t>61</t>
  </si>
  <si>
    <t>75D248</t>
  </si>
  <si>
    <t>VÝSTRAŽNÍK BEZ ZÁVORY, 2 SKŘÍNĚ - DEMONTÁŽ</t>
  </si>
  <si>
    <t>62</t>
  </si>
  <si>
    <t>75K62Y</t>
  </si>
  <si>
    <t>AKUMULÁTOROVÁ BATERIE DO 500 VAH - DEMONTÁŽ</t>
  </si>
  <si>
    <t>63</t>
  </si>
  <si>
    <t>75B6G8</t>
  </si>
  <si>
    <t>USMĚRŇOVAČ - DEMONTÁŽ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</si>
  <si>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</si>
  <si>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</si>
  <si>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</si>
  <si>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</si>
  <si>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</si>
  <si>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</si>
  <si>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</si>
  <si>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</si>
  <si>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</si>
  <si>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</si>
  <si>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</si>
  <si>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</si>
  <si>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</si>
  <si>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</si>
  <si>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</si>
  <si>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</si>
  <si>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</si>
  <si>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</si>
  <si>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</si>
  <si>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</si>
  <si>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</si>
  <si>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</si>
  <si>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</si>
  <si>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</si>
  <si>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</si>
  <si>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</si>
  <si>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</si>
  <si>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</si>
  <si>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</si>
  <si>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E.1.3</t>
  </si>
  <si>
    <t>Železniční přejezdy</t>
  </si>
  <si>
    <t xml:space="preserve">  SO 01</t>
  </si>
  <si>
    <t>Přejezd v km 45,785</t>
  </si>
  <si>
    <t>SO 01</t>
  </si>
  <si>
    <t>0</t>
  </si>
  <si>
    <t>Všeobecné položky</t>
  </si>
  <si>
    <t>15113</t>
  </si>
  <si>
    <t>POPLATKY ZA LIKVIDACŮ ODPADŮ NEKONTAMINOVANÝCH - 17 05 04 VYTĚŽENÉ ZEMINY A HORNINY - III. TŘÍDA - TĚŽITELNOSTI</t>
  </si>
  <si>
    <t>T</t>
  </si>
  <si>
    <t>výkopová zemina (odečten objem na zásypy) * objemová hmotnost (2,0)</t>
  </si>
  <si>
    <t>15130</t>
  </si>
  <si>
    <t>POPLATKY ZA LIKVIDACŮ ODPADŮ NEKONTAMINOVANÝCH - 17 03 02 VYBOURANÝ ASFALTOVÝ BETON BEZ DEHTU</t>
  </si>
  <si>
    <t>1: odstranění asfaltového stávajícího krytu, tl. 100mm * objemová hmotnost (2,5)</t>
  </si>
  <si>
    <t>15140</t>
  </si>
  <si>
    <t>POPLATKY ZA LIKVIDACŮ ODPADŮ NEKONTAMINOVANÝCH - 17 01 01 BETON Z DEMOLIC OBJEKTŮ, ZÁKLADŮ TV</t>
  </si>
  <si>
    <t>1: drobné objekty, základy stožárů apod.*objem.hmotnost, 5*2,5</t>
  </si>
  <si>
    <t>15150</t>
  </si>
  <si>
    <t>POPLATKY ZA LIKVIDACŮ ODPADŮ NEKONTAMINOVANÝCH - 17 05 08 ŠTĚRK Z KOLEJIŠTĚ (ODPAD PO RECYKLACI)</t>
  </si>
  <si>
    <t>objem odtěženého kolejového lože * objemová hmotnost (2,0)</t>
  </si>
  <si>
    <t>15160</t>
  </si>
  <si>
    <t>POPLATKY ZA LIKVIDACŮ ODPADŮ NEKONTAMINOVANÝCH - 02 01 03 SMÝCENÉ STROMY A KEŘE</t>
  </si>
  <si>
    <t>odhad 7500kg,  7,5t</t>
  </si>
  <si>
    <t>15250</t>
  </si>
  <si>
    <t>POPLATKY ZA LIKVIDACŮ ODPADŮ NEKONTAMINOVANÝCH - 17 02 03 POLYETYLÉNOVÉ PODLOŽKY (ŽEL. SVRŠEK)</t>
  </si>
  <si>
    <t>1: pražce*2*0,09 
2: 60*2*0,09/1000</t>
  </si>
  <si>
    <t>15260</t>
  </si>
  <si>
    <t>POPLATKY ZA LIKVIDACŮ ODPADŮ NEKONTAMINOVANÝCH - 07 02 99 PRYŽOVÉ PODLOŽKY (ŽEL. SVRŠEK)</t>
  </si>
  <si>
    <t>1: pražce*2*0,214/1000 
2: 60*2*0,214/1000</t>
  </si>
  <si>
    <t>15330</t>
  </si>
  <si>
    <t>POPLATKY ZA LIKVIDACŮ ODPADŮ NEKONTAMINOVANÝCH - 17 05 04 KAMENNÁ SUŤ</t>
  </si>
  <si>
    <t>odstranění podkladních vrstev vozovek z kameniva drceného tl. 500mm*objemová hmotnost (2,0)</t>
  </si>
  <si>
    <t>15210</t>
  </si>
  <si>
    <t>POPLATKY ZA LIKVIDACŮ ODPADŮ NEKONTAMINOVANÝCH - 17 01 01 ŽELEZNIČNÍ PRAŽCE BETONOVÉ</t>
  </si>
  <si>
    <t>36/0,600=60ks*0,26</t>
  </si>
  <si>
    <t>111203</t>
  </si>
  <si>
    <t>ODSTRANĚNÍ KŘOVIN S ODVOZEM DO 3KM</t>
  </si>
  <si>
    <t>odhad 300m2</t>
  </si>
  <si>
    <t>113138</t>
  </si>
  <si>
    <t>ODSTRANĚNÍ KRYTU ZPEVNĚNÝCH PLOCH S ASFALT POJIVEM, ODVOZ DO 20KM</t>
  </si>
  <si>
    <t>odstranění asfalt.stáv.krytu tl. 100mm: 381*0,100, tl. 200 mm: (vlevo 69+ vpravo 18)*0,200</t>
  </si>
  <si>
    <t>113328</t>
  </si>
  <si>
    <t>ODSTRAN PODKL VOZOVEK A CHODNÍKŮ Z KAMENIVA NESTMEL, ODVOZ DO 20KM</t>
  </si>
  <si>
    <t>vč. krajnic</t>
  </si>
  <si>
    <t>odstranění podkladních vrstev z kameniva drceného tl. 300mm: (vlevo 69+ vpravo 18)*0,300</t>
  </si>
  <si>
    <t>12110A</t>
  </si>
  <si>
    <t>SEJMUTÍ ORNICE NEBO LESNÍ PŮDY-BEZ DOPRAVY</t>
  </si>
  <si>
    <t>vpravo 0m2, vlevo 60m2, tl. 0,15m</t>
  </si>
  <si>
    <t>12110B</t>
  </si>
  <si>
    <t>SEJMUTÍ ORNICE NEBO LESNÍ PŮDY-DOPRAVA</t>
  </si>
  <si>
    <t>m3.km</t>
  </si>
  <si>
    <t>vpravo 0m2, vlevo 60m2, tl. 0,15m, odvoz do 20 km</t>
  </si>
  <si>
    <t>123938</t>
  </si>
  <si>
    <t>ODKOP PRO SPOD STAVBU SILNIC A ŽELEZNIC TŘ. III, ODVOZ DO 20KM</t>
  </si>
  <si>
    <t>prohloubení na novou pláň ŠL, pro sanaci (ZKPP): 6,50 (průměr)*28,10*0,50, odkop pro levovostranný příkop odhad 30m3</t>
  </si>
  <si>
    <t>12933</t>
  </si>
  <si>
    <t>ČIŠTĚNÍ PŘÍKOPŮ OD NÁNOSU PŘES 0,50M3/M</t>
  </si>
  <si>
    <t>délka příkopu 82m drážní</t>
  </si>
  <si>
    <t>132938</t>
  </si>
  <si>
    <t>HLOUBENÍ RÝH ŠÍŘ DO 2M PAŽ I NEPAŽ TŘ. III, ODVOZ DO 20KM</t>
  </si>
  <si>
    <t>trativod+svodné potrubí:  šířka *  hloubka * délka : 0,6*1,0*(28+8), pro svodné potrubí od žlb.žlabu 0,6*1,0*(10+3)</t>
  </si>
  <si>
    <t>133938</t>
  </si>
  <si>
    <t>HLOUBENÍ ŠACHET ZAPAŽ I NEPAŽ TŘ. III, ODVOZ DO 20KM</t>
  </si>
  <si>
    <t>3 šachty trativodní DN400: 3*1*1*0,7</t>
  </si>
  <si>
    <t>trativod+svodné potrubí:  šířka *  hloubka * délka : 0,6*1,0*(28+8+10+3), podkl.vrstva zlepš.zemina</t>
  </si>
  <si>
    <t>17511</t>
  </si>
  <si>
    <t>OBSYP POTRUBÍ A OBJEKTŮ SE ZHUTNĚNÍM</t>
  </si>
  <si>
    <t>délka svodného potrubí a zatrubnění* šířka rýhy * výška obsypu (28+8+10+3)*0,6*0,4</t>
  </si>
  <si>
    <t>18120</t>
  </si>
  <si>
    <t>ÚPRAVA PLÁNĚ SE ZHUTNĚNÍM V HORNINĚ TŘ. II</t>
  </si>
  <si>
    <t>zemní pláň: 28,1*6,50</t>
  </si>
  <si>
    <t>18222</t>
  </si>
  <si>
    <t>ROZPROSTŘENÍ ORNICE VE SVAHU V TL DO 0,15M</t>
  </si>
  <si>
    <t>levostranný příkop 60*1,5 (vliv sklonu)m2</t>
  </si>
  <si>
    <t>18241</t>
  </si>
  <si>
    <t>ZALOŽENÍ TRÁVNÍKU RUČNÍM VÝSEVEM</t>
  </si>
  <si>
    <t>1: obnova trávníku v rámci staveniště - odhadovaná plocha 25 x 25 m2 
2: 25*25</t>
  </si>
  <si>
    <t>18242</t>
  </si>
  <si>
    <t>ZALOŽENÍ TRÁVNÍKU HYDROOSEVEM NA ORNICI</t>
  </si>
  <si>
    <t>plochy zatravnění svahu: 60*1,5m2</t>
  </si>
  <si>
    <t>18243</t>
  </si>
  <si>
    <t>ZALOŽENÍ TRÁVNÍKU HYDROOSEVEM NA HLUŠINU</t>
  </si>
  <si>
    <t>zelené pásy: 30*2m odhad</t>
  </si>
  <si>
    <t>18461</t>
  </si>
  <si>
    <t>MULČOVÁNÍ</t>
  </si>
  <si>
    <t>zelené pásy na zatrubnění: 30*2m odhad</t>
  </si>
  <si>
    <t>18600</t>
  </si>
  <si>
    <t>ZALÉVÁNÍ VODOU</t>
  </si>
  <si>
    <t>zalévaní svahů + v rovině: (30+60)*0,15</t>
  </si>
  <si>
    <t>Základy</t>
  </si>
  <si>
    <t>21197</t>
  </si>
  <si>
    <t>OPLÁŠTĚNÍ ODVODŇOVACÍCH ŽEBER Z GEOTEXTILIE</t>
  </si>
  <si>
    <t>délka trativodu * šířka geotextilie * 20% překryv: 28,1*0,6*2*1,0*1,2</t>
  </si>
  <si>
    <t>212637</t>
  </si>
  <si>
    <t>TRATIVODY KOMPL Z TRUB Z PLAST HM DN DO 150MM, RÝHA TŘ III</t>
  </si>
  <si>
    <t>délka trativodu: 28,10m</t>
  </si>
  <si>
    <t>Svislé konstrukce</t>
  </si>
  <si>
    <t>386314</t>
  </si>
  <si>
    <t>KOMPL KONSTR JÍMEK Z DÍLCŮ Z PROST BET DO C25/30</t>
  </si>
  <si>
    <t>objem 2*1,5*2,0</t>
  </si>
  <si>
    <t>Vodorovné konstrukce</t>
  </si>
  <si>
    <t>45152</t>
  </si>
  <si>
    <t>PODKLADNÍ A VÝPLŇOVÉ VRSTVY Z KAMENIVA DRCENÉHO</t>
  </si>
  <si>
    <t>podklad pod dlažbu, plocha * výška vrstvy 5cm*vliv sklonu: 84*0,05*1,5</t>
  </si>
  <si>
    <t>465512</t>
  </si>
  <si>
    <t>DLAŽBY Z LOMOVÉHO KAMENE NA MC</t>
  </si>
  <si>
    <t>dlažba tl. 200mm do betonu C30/37 tl. 100mm</t>
  </si>
  <si>
    <t>zpevněný povrch drážního příkopu u zatrubnění a výtok od svod.potrubí vč.příkopu* výška dlažby*vliv sklonu: 84*0,30*1,5</t>
  </si>
  <si>
    <t>Komunikace</t>
  </si>
  <si>
    <t>501101</t>
  </si>
  <si>
    <t>ZŘÍZENÍ KONSTRUKČNÍ VRSTVY TĚLESA ŽELEZNIČNÍHO SPODKU ZE ŠTĚRKODRTI NOVÉ</t>
  </si>
  <si>
    <t>žel.spodek a podklad pod chodník</t>
  </si>
  <si>
    <t>plocha * výška vrstvy: 36*6,5*0,2+28,10*6,5*0,3, chodník (21+7+6+3)</t>
  </si>
  <si>
    <t>502941</t>
  </si>
  <si>
    <t>ZŘÍZENÍ KONSTRUKČNÍ VRSTVY TĚLESA ŽELEZNIČNÍHO SPODKU Z GEOTEXTILIE</t>
  </si>
  <si>
    <t>šířka * délka geotextilie * 20% rezerva: 28,10*6,50*1,2</t>
  </si>
  <si>
    <t>512550</t>
  </si>
  <si>
    <t>KOLEJOVÉ LOŽE - ZŘÍZENÍ Z KAMENIVA HRUBÉHO DRCENÉHO (ŠTĚRK)</t>
  </si>
  <si>
    <t>otevřené ŠL+zapuštěné pod přejezdem: 36*2,46</t>
  </si>
  <si>
    <t>513550</t>
  </si>
  <si>
    <t>KOLEJOVÉ LOŽE - DOPLNĚNÍ Z KAMENIVA HRUBÉHO DRCENÉHO (ŠTĚRK)</t>
  </si>
  <si>
    <t>doplnění ŠL 5% obj. při úpravě GPK v rozsahu stavby: 321,203*2,46*0,05</t>
  </si>
  <si>
    <t>528331</t>
  </si>
  <si>
    <t>KOLEJ 49 E1, ROZD. "U", BEZSTYKOVÁ, PR. BET. PODKLADNICOVÝ, UP. TUHÉ</t>
  </si>
  <si>
    <t>dlouhé kolejnicové pasy 36m, pražce bet.</t>
  </si>
  <si>
    <t>542121</t>
  </si>
  <si>
    <t>SMĚROVÉ A VÝŠKOVÉ VYROVNÁNÍ KOLEJE NA PRAŽCÍCH BETONOVÝCH DO 0,05 M</t>
  </si>
  <si>
    <t>357,203m</t>
  </si>
  <si>
    <t>545121</t>
  </si>
  <si>
    <t>SVAR KOLEJNIC (STEJNÉHO TVARU) 49 E1, T JEDNOTLIVĚ</t>
  </si>
  <si>
    <t>počet svarů: 6ks 49E1/49E1</t>
  </si>
  <si>
    <t>R549510</t>
  </si>
  <si>
    <t>ŘEZÁNÍ KOLEJNIC BEZ OHLEDU NA TVAR</t>
  </si>
  <si>
    <t>OTSKP 2017</t>
  </si>
  <si>
    <t>6ks</t>
  </si>
  <si>
    <t>Technická specifikace položky odpovídá příslušné cenové soustavě (položka 549510). Cena v OTSKP 2018 není obsažena, v rozpočtu je cena dle OTSKP ŽS 2017 (322,-Kč) povýšená o 5%.</t>
  </si>
  <si>
    <t>56360</t>
  </si>
  <si>
    <t>VOZOVKOVÉ VRSTVY Z RECYKLOVANÉHO MATERIÁLU</t>
  </si>
  <si>
    <t>RS 0/63 H, (TP208), 1. fáze, 500mm, RS 0/63 CA, (TP208), 2. fáze, 200mm</t>
  </si>
  <si>
    <t>(69+18)*0,5+(163+133)*0,2</t>
  </si>
  <si>
    <t>56932</t>
  </si>
  <si>
    <t>ZPEVNĚNÍ KRAJNIC ZE ŠTĚRKODRTI TL. DO 100MM</t>
  </si>
  <si>
    <t>6+12+6+3</t>
  </si>
  <si>
    <t>572111</t>
  </si>
  <si>
    <t>INFILTRAČNÍ POSTŘIK ASFALTOVÝ DO 0,5KG/M2</t>
  </si>
  <si>
    <t>PI-E (C50 BP7), ČSN 73 6129, TKP k.26</t>
  </si>
  <si>
    <t>69+18+163+133</t>
  </si>
  <si>
    <t>572211</t>
  </si>
  <si>
    <t>SPOJOVACÍ POSTŘIK Z ASFALTU DO 0,5KG/M2</t>
  </si>
  <si>
    <t>PS-EP (C60 BP 6), ČSN 73 6129, TKP k.26</t>
  </si>
  <si>
    <t>(69+18+163+133)*2</t>
  </si>
  <si>
    <t>574A33</t>
  </si>
  <si>
    <t>ASFALTOVÝ KOBEREC MASTIXOVÝ MODIFIK SMA 8+, 8S TL. 30MM</t>
  </si>
  <si>
    <t>SMA 8S PMB 45/80-65, ČSN 73 6121, TKP k.7</t>
  </si>
  <si>
    <t>574E78</t>
  </si>
  <si>
    <t>ASFALTOVÝ BETON PRO PODKLADNÍ VRSTVY ACP 22+, 22S TL. 80MM</t>
  </si>
  <si>
    <t>ACP 22S 50/70, ČSN 73 6121, TKP k.7</t>
  </si>
  <si>
    <t>574C68</t>
  </si>
  <si>
    <t>ASFALTOVÝ BETON PRO LOŽNÍ VRSTVY ACL 22+, 22S TL. 70MM</t>
  </si>
  <si>
    <t>ACL 22S PMB 25/55-60, ČSN 73 6121, TKP k.7</t>
  </si>
  <si>
    <t>58261A</t>
  </si>
  <si>
    <t>KRYTY Z BETON DLAŽDIC SE ZÁMKEM BAREV RELIÉF TL 60MM DO LOŽE Z KAM</t>
  </si>
  <si>
    <t>varovné pásy š=0,40m</t>
  </si>
  <si>
    <t>2m2</t>
  </si>
  <si>
    <t>582611</t>
  </si>
  <si>
    <t>KRYTY Z BETON DLAŽDIC SE ZÁMKEM ŠEDÝCH TL 60MM DO LOŽE Z KAM</t>
  </si>
  <si>
    <t>chodníková dlažba</t>
  </si>
  <si>
    <t>21+7+6+3</t>
  </si>
  <si>
    <t>Trubní vedení</t>
  </si>
  <si>
    <t>87444</t>
  </si>
  <si>
    <t>POTRUBÍ Z TRUB PLASTOVÝCH ODPADNÍCH DN DO 250MM</t>
  </si>
  <si>
    <t>svodné potrubí dl.4,0m</t>
  </si>
  <si>
    <t>894846</t>
  </si>
  <si>
    <t>ŠACHTY KANALIZAČNÍ PLASTOVÉ D 400MM</t>
  </si>
  <si>
    <t>trativod + svod od žlb žlabu</t>
  </si>
  <si>
    <t>3 kusy</t>
  </si>
  <si>
    <t>Ostatní konstrukce a práce</t>
  </si>
  <si>
    <t>911CD1</t>
  </si>
  <si>
    <t>SVODIDLO BETON, ÚROVEŇ ZADRŽ H3 VÝŠ 0,8M - DODÁVKA A MONTÁŽ</t>
  </si>
  <si>
    <t>zábrana vjezdu a ochrana výstražníku A1/A2</t>
  </si>
  <si>
    <t>množství 4+4m</t>
  </si>
  <si>
    <t>914141</t>
  </si>
  <si>
    <t>DOPRAVNÍ ZNAČKY ZÁKL VEL OCEL FÓLIE TŘ 3 - DOD A MONTÁŽ</t>
  </si>
  <si>
    <t>6 ks A29, 1 ks A31c, 1ks E7b, 1 ks B24b, 1 ks B02, 1 ks IP04b, 1 ks IP10a</t>
  </si>
  <si>
    <t>914143</t>
  </si>
  <si>
    <t>DOPRAVNÍ ZNAČKY ZÁKL VEL OCEL FÓLIE TŘ 3 - DEMONTÁŽ</t>
  </si>
  <si>
    <t>5ks A30, 4ks A32a</t>
  </si>
  <si>
    <t>917223</t>
  </si>
  <si>
    <t>SILNIČNÍ A CHODNÍKOVÉ OBRUBY Z BETONOVÝCH OBRUBNÍKŮ ŠÍŘ 100MM</t>
  </si>
  <si>
    <t>chodník</t>
  </si>
  <si>
    <t>4+3m</t>
  </si>
  <si>
    <t>917224</t>
  </si>
  <si>
    <t>SILNIČNÍ A CHODNÍKOVÉ OBRUBY Z BETONOVÝCH OBRUBNÍKŮ ŠÍŘ 150MM</t>
  </si>
  <si>
    <t>silniční obrubník 150/250/1000mm a 150/250/500mm (10 m dl.vyskládat oblouk u výstražníku A1/A2)</t>
  </si>
  <si>
    <t>19+3+10m</t>
  </si>
  <si>
    <t>919112</t>
  </si>
  <si>
    <t>ŘEZÁNÍ ASFALTOVÉHO KRYTU VOZOVEK TL DO 100MM</t>
  </si>
  <si>
    <t>řezání stávajícího asfaltového krytu: 10+9+7m</t>
  </si>
  <si>
    <t>921112</t>
  </si>
  <si>
    <t>ŽELEZNIČNÍ PŘEJEZD CELOPRYŽOVÝ NA BETONOVÝCH PRAŽCÍCH</t>
  </si>
  <si>
    <t>plocha přejezdu včetně závěrných zídek: 18,00*3,71</t>
  </si>
  <si>
    <t>921910</t>
  </si>
  <si>
    <t>PRAHOVÁ VPUSŤ</t>
  </si>
  <si>
    <t>délka: 10,0m</t>
  </si>
  <si>
    <t>921930</t>
  </si>
  <si>
    <t>ANTIKOROZNÍ PROVEDENÍ UPEVŇOVADEL A JINÉHO DROBNÉHO KOLEJIVA</t>
  </si>
  <si>
    <t>33ks pražců s upevňovadly s antikorozní úpravou rozdělení "u" - 20m</t>
  </si>
  <si>
    <t>923941</t>
  </si>
  <si>
    <t>ZAJIŠŤOVACÍ ZNAČKA KONZOLOVÁ (K) VČETNĚ OCELOVÉHO SLOUPKU</t>
  </si>
  <si>
    <t>počet nových zajišťovacích značek: 7</t>
  </si>
  <si>
    <t>925110</t>
  </si>
  <si>
    <t>DRÁŽNÍ STEZKY Z DRTI TL. DO 50 MM</t>
  </si>
  <si>
    <t>OTSKP 2018</t>
  </si>
  <si>
    <t>obě strany+úprava GPK: 0,4*36*2+321,203*0,4*2</t>
  </si>
  <si>
    <t>925120</t>
  </si>
  <si>
    <t>DRÁŽNÍ STEZKY Z DRTI TL. PŘES 50 MM</t>
  </si>
  <si>
    <t>doplnění do ZŠL: pod vozovkou: vlevo a vpravo koleje š.0,4m: 2*18</t>
  </si>
  <si>
    <t>64</t>
  </si>
  <si>
    <t>931317</t>
  </si>
  <si>
    <t>TĚSNĚNÍ DILATAČ SPAR ASF ZÁLIVKOU PRŮŘ DO 1000MM2</t>
  </si>
  <si>
    <t>zalití spár na rozhraní n. a stáv. krytu a u záv. zídek, průřez 30 x 50mm: 10+9+7+13+13m</t>
  </si>
  <si>
    <t>65</t>
  </si>
  <si>
    <t>965010</t>
  </si>
  <si>
    <t>Odstranění kolejového lože a drážních stezek</t>
  </si>
  <si>
    <t>stáv.ŠL: 36*2,46+ (+stezky) 2*0,40*0,50*36</t>
  </si>
  <si>
    <t>66</t>
  </si>
  <si>
    <t>965021</t>
  </si>
  <si>
    <t>Odstranění kolejového lože a drážních stezek - odvoz na skládku</t>
  </si>
  <si>
    <t>(stáv.ŠL: 36*2,46+ (+stezky) 2*0,40*0,50*36*20km</t>
  </si>
  <si>
    <t>67</t>
  </si>
  <si>
    <t>965114</t>
  </si>
  <si>
    <t>Demontáž koleje na betonových pražcích rozebráním do součástí</t>
  </si>
  <si>
    <t>36m</t>
  </si>
  <si>
    <t>68</t>
  </si>
  <si>
    <t>965116</t>
  </si>
  <si>
    <t>Demontáž koleje na betonových pražcích - odvoz rozebraných součástí (z místa demontáže nebo z - montážní základny) k likvidaci</t>
  </si>
  <si>
    <t>t.km</t>
  </si>
  <si>
    <t>délka kolejnicového pásu (0,04943 t/m): (0,04943*36*2)*20</t>
  </si>
  <si>
    <t>69</t>
  </si>
  <si>
    <t>965311</t>
  </si>
  <si>
    <t>Rozebrání přejezdu, přechodu z dílců</t>
  </si>
  <si>
    <t>živice: 12*7</t>
  </si>
  <si>
    <t>70</t>
  </si>
  <si>
    <t>965312</t>
  </si>
  <si>
    <t>Rozebrání přejezdu, přechodu z dílců - odvoz (na likvidaci odpadů nebo jiné určené místo)</t>
  </si>
  <si>
    <t>plocha * tl. 0,2m * objemová hmotnost: (12*7*0,2*2,5)*20</t>
  </si>
  <si>
    <t>71</t>
  </si>
  <si>
    <t>965851</t>
  </si>
  <si>
    <t>Demontáž zajišťovací značky</t>
  </si>
  <si>
    <t>počet demontovaných zajišťovacích značek: 7</t>
  </si>
  <si>
    <t>72</t>
  </si>
  <si>
    <t>965852</t>
  </si>
  <si>
    <t>Demontáž zajišťovací značky - odvoz (na likvidaci odpadů nebo jiné určené místo)</t>
  </si>
  <si>
    <t>počet demontovaných zajišťovacích značek - odvoz: 7*0,062*20</t>
  </si>
  <si>
    <t>73</t>
  </si>
  <si>
    <t>96611A</t>
  </si>
  <si>
    <t>BOURÁNÍ KONSTRUKCÍ Z BETONOVÝCH DÍLCŮ - BEZ DOPRAVY</t>
  </si>
  <si>
    <t>drobné stavby v trase (např. základy)</t>
  </si>
  <si>
    <t>5m3</t>
  </si>
  <si>
    <t>74</t>
  </si>
  <si>
    <t>96611B</t>
  </si>
  <si>
    <t>BOURÁNÍ KONSTRUKCÍ Z BETONOVÝCH DÍLCŮ - DOPRAVA</t>
  </si>
  <si>
    <t>do 20 km</t>
  </si>
  <si>
    <t>(5*2,5)*20</t>
  </si>
  <si>
    <t>75</t>
  </si>
  <si>
    <t>915111</t>
  </si>
  <si>
    <t>VODOROVNÉ DOPRAVNÍ ZNAČENÍ BARVOU HLADKÉ - DODÁVKA A POKLÁDKA</t>
  </si>
  <si>
    <t>2019_OTSKP</t>
  </si>
  <si>
    <t>značka vodorovná V12b</t>
  </si>
  <si>
    <t>5=5.000 [A]</t>
  </si>
  <si>
    <t>položka zahrnuje:  
- dodání a pokládku nátěrového materiálu (měří se pouze natíraná plocha)  
- předznačení a reflexní úpravu</t>
  </si>
  <si>
    <t>76</t>
  </si>
  <si>
    <t>914911</t>
  </si>
  <si>
    <t>SLOUPKY A STOJKY DOPRAVNÍCH ZNAČEK Z OCEL TRUBEK SE ZABETONOVÁNÍM - DODÁVKA A MONTÁŽ</t>
  </si>
  <si>
    <t>Viz výkres trvalého značení 
5=5.000 [A]</t>
  </si>
  <si>
    <t>položka zahrnuje:  
- sloupky a upevňovací zařízení včetně jejich osazení (betonová patka, zemní práce)</t>
  </si>
  <si>
    <t>E.3.6</t>
  </si>
  <si>
    <t>Rozvodny vn, nn, osvětlení a dálkové ovládání odpojovačů</t>
  </si>
  <si>
    <t xml:space="preserve">  SO 02</t>
  </si>
  <si>
    <t>SO 02 Přípojka nn pro PZZ v km 45,785 (P516)</t>
  </si>
  <si>
    <t>SO 02</t>
  </si>
  <si>
    <t>Přípojka nn pro PZZ</t>
  </si>
  <si>
    <t>747702</t>
  </si>
  <si>
    <t>ÚPRAVA ZAPOJENÍ STÁVAJÍCÍCH KABELOVÝCH SKŘÍNÍ/ROZVADĚČŮ</t>
  </si>
  <si>
    <t>úprava podružného rozváděče</t>
  </si>
  <si>
    <t>741C01</t>
  </si>
  <si>
    <t>EKVIPOTENCIÁLNÍ PŘÍPOJNICE</t>
  </si>
  <si>
    <t>744633</t>
  </si>
  <si>
    <t>JISTIČ TŘÍPÓLOVÝ (10 KA) OD 13 DO 20 A</t>
  </si>
  <si>
    <t>75IF31</t>
  </si>
  <si>
    <t>ZEMNÍCÍ SVORKOVNICE - DODÁVKA</t>
  </si>
  <si>
    <t>75IF3X</t>
  </si>
  <si>
    <t>ZEMNÍCÍ SVORKOVNICE - MONTÁŽ</t>
  </si>
  <si>
    <t>741C02</t>
  </si>
  <si>
    <t>UZEMŇOVACÍ SVORKA</t>
  </si>
  <si>
    <t>75IG61</t>
  </si>
  <si>
    <t>VEDENÍ UZEMŇOVACÍ V ZEMI Z FEZN DRÁTU DO 120 MM2</t>
  </si>
  <si>
    <t>75IG6X</t>
  </si>
  <si>
    <t>VEDENÍ UZEMŇOVACÍ V ZEMI Z FEZN DRÁTU DO 120 MM2 - MONTÁŽ</t>
  </si>
  <si>
    <t>702211</t>
  </si>
  <si>
    <t>KABELOVÁ CHRÁNIČKA ZEMNÍ DN DO 100 MM</t>
  </si>
  <si>
    <t>742H23</t>
  </si>
  <si>
    <t>KABEL NN ČTYŘ- A PĚTIŽÍLOVÝ AL S PLASTOVOU IZOLACÍ OD 25 DO 50 MM2</t>
  </si>
  <si>
    <t>742H22</t>
  </si>
  <si>
    <t>KABEL NN ČTYŘ- A PĚTIŽÍLOVÝ AL S PLASTOVOU IZOLACÍ OD 4 DO 16 MM2</t>
  </si>
  <si>
    <t>702311</t>
  </si>
  <si>
    <t>ZAKRYTÍ KABELŮ VÝSTRAŽNOU FÓLIÍ ŠÍŘKY DO 20 CM</t>
  </si>
  <si>
    <t>742L23</t>
  </si>
  <si>
    <t>UKONČENÍ DVOU AŽ PĚTIŽÍLOVÉHO KABELU KABELOVOU SPOJKOU OD 25 DO 50 MM2</t>
  </si>
  <si>
    <t>742L13</t>
  </si>
  <si>
    <t>UKONČENÍ DVOU AŽ PĚTIŽÍLOVÉHO KABELU V ROZVADĚČI NEBO NA PŘÍSTROJI OD 25 DO 50 MM2</t>
  </si>
  <si>
    <t>743D11</t>
  </si>
  <si>
    <t>SKŘÍŇ PŘÍPOJKOVÁ POJISTKOVÁ KOMPAKTNÍ PILÍŘOVÁ DO 63 A, DO 50 MM2, S 1-2 SADAMI JISTÍCÍCH PRVKŮ</t>
  </si>
  <si>
    <t>744H11</t>
  </si>
  <si>
    <t>POJISTKOVÝ SPODEK/LIŠTA PRO NOŽOVÉ POJISTKY JEDNOPÓLOVÝ DO 160 A</t>
  </si>
  <si>
    <t>744I01</t>
  </si>
  <si>
    <t>POJISTKOVÁ VLOŽKA DO 160 A</t>
  </si>
  <si>
    <t>PŘEJEZDOVÁ SKŘÍŇ VENKOVNÍ PRÁZDNÁ PLASTOVÁ V KOMPAKTNÍM PILÍŘI, MIN. IP 44</t>
  </si>
  <si>
    <t>R - položky</t>
  </si>
  <si>
    <t>744C02</t>
  </si>
  <si>
    <t>NAPĚŤOVÁ SPOUŠŤ K MODULÁRNÍMU PŘÍSTROJI DO 125 A</t>
  </si>
  <si>
    <t>Viz TZ, výkres č. 10.</t>
  </si>
  <si>
    <t>744C01</t>
  </si>
  <si>
    <t>POMOCNÝ SPÍNAČ K MODULÁRNÍMU PŘÍSTROJI DO 125 A</t>
  </si>
  <si>
    <t>744Q22</t>
  </si>
  <si>
    <t>SVODIČ PŘEPĚTÍ TYP 1+2 (TŘÍDA B+C) 3-4 PÓLOVÝ</t>
  </si>
  <si>
    <t>747213</t>
  </si>
  <si>
    <t>CELKOVÁ PROHLÍDKA, ZKOUŠENÍ, MĚŘENÍ A VYHOTOVENÍ VÝCHOZÍ REVIZNÍ ZPRÁVY, PRO OBJEM IN PŘES 500 DO 1000 TIS. KČ</t>
  </si>
  <si>
    <t>747301</t>
  </si>
  <si>
    <t>PROVEDENÍ PROHLÍDKY A ZKOUŠKY PRÁVNICKOU OSOBOU, VYDÁNÍ PRŮKAZU ZPŮSOBILOSTI</t>
  </si>
  <si>
    <t>747701</t>
  </si>
  <si>
    <t>DOKONČOVACÍ MONTÁŽNÍ PRÁCE NA ELEKTRICKÉM ZAŘÍZENÍ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</si>
  <si>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</t>
  </si>
  <si>
    <t>015120</t>
  </si>
  <si>
    <t>POPLATKY ZA LIKVIDACŮ ODPADŮ NEKONTAMINOVANÝCH - 17 01 02 STAVEBNÍ A DEMOLIČNÍ SUŤ (CIHLY)</t>
  </si>
  <si>
    <t>REALIZAČNÍ DOKUMENTACE</t>
  </si>
  <si>
    <t>za  Díl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</si>
</sst>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</f>
      </c>
    </row>
    <row r="7" spans="2:3" ht="12.75" customHeight="1">
      <c r="B7" s="8" t="s">
        <v>7</v>
      </c>
      <c s="10">
        <f>0+E10+E12+E14+E16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278</v>
      </c>
      <c s="12" t="s">
        <v>279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280</v>
      </c>
      <c s="12" t="s">
        <v>281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307</v>
      </c>
      <c s="12" t="s">
        <v>308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309</v>
      </c>
      <c s="12" t="s">
        <v>310</v>
      </c>
      <c s="14">
        <f>'SO 01'!K8+'SO 01'!M8</f>
      </c>
      <c s="14">
        <f>C15*0.21</f>
      </c>
      <c s="14">
        <f>C15+D15</f>
      </c>
      <c s="13">
        <f>'SO 01'!T7</f>
      </c>
    </row>
    <row r="16" spans="1:6" ht="12.75">
      <c r="A16" s="11" t="s">
        <v>583</v>
      </c>
      <c s="12" t="s">
        <v>584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585</v>
      </c>
      <c s="12" t="s">
        <v>586</v>
      </c>
      <c s="14">
        <f>'SO 02'!K8+'SO 02'!M8</f>
      </c>
      <c s="14">
        <f>C17*0.21</f>
      </c>
      <c s="14">
        <f>C17+D17</f>
      </c>
      <c s="13">
        <f>'SO 02'!T7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COUNTIFS(L8:L262,"=0",A8:A262,"P")+COUNTIFS(L8:L262,"",A8:A262,"P")+SUM(Q8:Q262)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0+J9+J138+J175+J200+J249</f>
      </c>
      <c s="29">
        <f>0+K9+K138+K175+K200+K249</f>
      </c>
      <c s="29">
        <f>0+L9+L138+L175+L200+L249</f>
      </c>
      <c s="29">
        <f>0+M9+M138+M175+M200+M249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</f>
      </c>
      <c s="32">
        <f>0+M10+M14+M18+M22+M26+M30+M34+M38+M42+M46+M50+M54+M58+M62+M66+M70+M74+M78+M82+M86+M90+M94+M98+M102+M106+M110+M114+M118+M122+M126+M130+M134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66</v>
      </c>
      <c s="34" t="s">
        <v>67</v>
      </c>
      <c s="35" t="s">
        <v>51</v>
      </c>
      <c s="6" t="s">
        <v>68</v>
      </c>
      <c s="36" t="s">
        <v>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69</v>
      </c>
      <c s="34" t="s">
        <v>70</v>
      </c>
      <c s="35" t="s">
        <v>51</v>
      </c>
      <c s="6" t="s">
        <v>71</v>
      </c>
      <c s="36" t="s">
        <v>65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72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25.5">
      <c r="A29" t="s">
        <v>59</v>
      </c>
      <c r="E29" s="39" t="s">
        <v>73</v>
      </c>
    </row>
    <row r="30" spans="1:16" ht="12.75">
      <c r="A30" t="s">
        <v>49</v>
      </c>
      <c s="34" t="s">
        <v>74</v>
      </c>
      <c s="34" t="s">
        <v>75</v>
      </c>
      <c s="35" t="s">
        <v>51</v>
      </c>
      <c s="6" t="s">
        <v>76</v>
      </c>
      <c s="36" t="s">
        <v>65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77</v>
      </c>
      <c s="34" t="s">
        <v>78</v>
      </c>
      <c s="35" t="s">
        <v>51</v>
      </c>
      <c s="6" t="s">
        <v>79</v>
      </c>
      <c s="36" t="s">
        <v>65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72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89.25">
      <c r="A37" t="s">
        <v>59</v>
      </c>
      <c r="E37" s="39" t="s">
        <v>80</v>
      </c>
    </row>
    <row r="38" spans="1:16" ht="25.5">
      <c r="A38" t="s">
        <v>49</v>
      </c>
      <c s="34" t="s">
        <v>81</v>
      </c>
      <c s="34" t="s">
        <v>82</v>
      </c>
      <c s="35" t="s">
        <v>51</v>
      </c>
      <c s="6" t="s">
        <v>83</v>
      </c>
      <c s="36" t="s">
        <v>65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12.75">
      <c r="A42" t="s">
        <v>49</v>
      </c>
      <c s="34" t="s">
        <v>84</v>
      </c>
      <c s="34" t="s">
        <v>85</v>
      </c>
      <c s="35" t="s">
        <v>51</v>
      </c>
      <c s="6" t="s">
        <v>86</v>
      </c>
      <c s="36" t="s">
        <v>65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72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38.25">
      <c r="A45" t="s">
        <v>59</v>
      </c>
      <c r="E45" s="39" t="s">
        <v>87</v>
      </c>
    </row>
    <row r="46" spans="1:16" ht="12.75">
      <c r="A46" t="s">
        <v>49</v>
      </c>
      <c s="34" t="s">
        <v>88</v>
      </c>
      <c s="34" t="s">
        <v>89</v>
      </c>
      <c s="35" t="s">
        <v>51</v>
      </c>
      <c s="6" t="s">
        <v>90</v>
      </c>
      <c s="36" t="s">
        <v>65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72</v>
      </c>
      <c>
        <f>(M46*21)/100</f>
      </c>
      <c t="s">
        <v>27</v>
      </c>
    </row>
    <row r="47" spans="1:5" ht="12.75">
      <c r="A47" s="35" t="s">
        <v>55</v>
      </c>
      <c r="E47" s="39" t="s">
        <v>9</v>
      </c>
    </row>
    <row r="48" spans="1:5" ht="12.75">
      <c r="A48" s="35" t="s">
        <v>57</v>
      </c>
      <c r="E48" s="40" t="s">
        <v>91</v>
      </c>
    </row>
    <row r="49" spans="1:5" ht="51">
      <c r="A49" t="s">
        <v>59</v>
      </c>
      <c r="E49" s="39" t="s">
        <v>92</v>
      </c>
    </row>
    <row r="50" spans="1:16" ht="12.75">
      <c r="A50" t="s">
        <v>49</v>
      </c>
      <c s="34" t="s">
        <v>93</v>
      </c>
      <c s="34" t="s">
        <v>94</v>
      </c>
      <c s="35" t="s">
        <v>51</v>
      </c>
      <c s="6" t="s">
        <v>95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72</v>
      </c>
      <c>
        <f>(M50*21)/100</f>
      </c>
      <c t="s">
        <v>27</v>
      </c>
    </row>
    <row r="51" spans="1:5" ht="12.75">
      <c r="A51" s="35" t="s">
        <v>55</v>
      </c>
      <c r="E51" s="39" t="s">
        <v>9</v>
      </c>
    </row>
    <row r="52" spans="1:5" ht="12.75">
      <c r="A52" s="35" t="s">
        <v>57</v>
      </c>
      <c r="E52" s="40" t="s">
        <v>91</v>
      </c>
    </row>
    <row r="53" spans="1:5" ht="38.25">
      <c r="A53" t="s">
        <v>59</v>
      </c>
      <c r="E53" s="39" t="s">
        <v>96</v>
      </c>
    </row>
    <row r="54" spans="1:16" ht="12.75">
      <c r="A54" t="s">
        <v>49</v>
      </c>
      <c s="34" t="s">
        <v>97</v>
      </c>
      <c s="34" t="s">
        <v>98</v>
      </c>
      <c s="35" t="s">
        <v>51</v>
      </c>
      <c s="6" t="s">
        <v>99</v>
      </c>
      <c s="36" t="s">
        <v>65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72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25.5">
      <c r="A57" t="s">
        <v>59</v>
      </c>
      <c r="E57" s="39" t="s">
        <v>100</v>
      </c>
    </row>
    <row r="58" spans="1:16" ht="12.75">
      <c r="A58" t="s">
        <v>49</v>
      </c>
      <c s="34" t="s">
        <v>101</v>
      </c>
      <c s="34" t="s">
        <v>102</v>
      </c>
      <c s="35" t="s">
        <v>51</v>
      </c>
      <c s="6" t="s">
        <v>103</v>
      </c>
      <c s="36" t="s">
        <v>65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60</v>
      </c>
    </row>
    <row r="62" spans="1:16" ht="12.75">
      <c r="A62" t="s">
        <v>49</v>
      </c>
      <c s="34" t="s">
        <v>104</v>
      </c>
      <c s="34" t="s">
        <v>105</v>
      </c>
      <c s="35" t="s">
        <v>51</v>
      </c>
      <c s="6" t="s">
        <v>106</v>
      </c>
      <c s="36" t="s">
        <v>65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72</v>
      </c>
      <c>
        <f>(M62*21)/100</f>
      </c>
      <c t="s">
        <v>27</v>
      </c>
    </row>
    <row r="63" spans="1:5" ht="12.75">
      <c r="A63" s="35" t="s">
        <v>55</v>
      </c>
      <c r="E63" s="39" t="s">
        <v>9</v>
      </c>
    </row>
    <row r="64" spans="1:5" ht="12.75">
      <c r="A64" s="35" t="s">
        <v>57</v>
      </c>
      <c r="E64" s="40" t="s">
        <v>91</v>
      </c>
    </row>
    <row r="65" spans="1:5" ht="25.5">
      <c r="A65" t="s">
        <v>59</v>
      </c>
      <c r="E65" s="39" t="s">
        <v>107</v>
      </c>
    </row>
    <row r="66" spans="1:16" ht="12.75">
      <c r="A66" t="s">
        <v>49</v>
      </c>
      <c s="34" t="s">
        <v>108</v>
      </c>
      <c s="34" t="s">
        <v>109</v>
      </c>
      <c s="35" t="s">
        <v>51</v>
      </c>
      <c s="6" t="s">
        <v>110</v>
      </c>
      <c s="36" t="s">
        <v>65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58</v>
      </c>
    </row>
    <row r="69" spans="1:5" ht="12.75">
      <c r="A69" t="s">
        <v>59</v>
      </c>
      <c r="E69" s="39" t="s">
        <v>60</v>
      </c>
    </row>
    <row r="70" spans="1:16" ht="12.75">
      <c r="A70" t="s">
        <v>49</v>
      </c>
      <c s="34" t="s">
        <v>111</v>
      </c>
      <c s="34" t="s">
        <v>112</v>
      </c>
      <c s="35" t="s">
        <v>51</v>
      </c>
      <c s="6" t="s">
        <v>113</v>
      </c>
      <c s="36" t="s">
        <v>65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72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58</v>
      </c>
    </row>
    <row r="73" spans="1:5" ht="25.5">
      <c r="A73" t="s">
        <v>59</v>
      </c>
      <c r="E73" s="39" t="s">
        <v>114</v>
      </c>
    </row>
    <row r="74" spans="1:16" ht="12.75">
      <c r="A74" t="s">
        <v>49</v>
      </c>
      <c s="34" t="s">
        <v>115</v>
      </c>
      <c s="34" t="s">
        <v>116</v>
      </c>
      <c s="35" t="s">
        <v>51</v>
      </c>
      <c s="6" t="s">
        <v>117</v>
      </c>
      <c s="36" t="s">
        <v>65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58</v>
      </c>
    </row>
    <row r="77" spans="1:5" ht="12.75">
      <c r="A77" t="s">
        <v>59</v>
      </c>
      <c r="E77" s="39" t="s">
        <v>60</v>
      </c>
    </row>
    <row r="78" spans="1:16" ht="12.75">
      <c r="A78" t="s">
        <v>49</v>
      </c>
      <c s="34" t="s">
        <v>118</v>
      </c>
      <c s="34" t="s">
        <v>119</v>
      </c>
      <c s="35" t="s">
        <v>51</v>
      </c>
      <c s="6" t="s">
        <v>120</v>
      </c>
      <c s="36" t="s">
        <v>65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72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51">
      <c r="A81" t="s">
        <v>59</v>
      </c>
      <c r="E81" s="39" t="s">
        <v>121</v>
      </c>
    </row>
    <row r="82" spans="1:16" ht="12.75">
      <c r="A82" t="s">
        <v>49</v>
      </c>
      <c s="34" t="s">
        <v>122</v>
      </c>
      <c s="34" t="s">
        <v>123</v>
      </c>
      <c s="35" t="s">
        <v>51</v>
      </c>
      <c s="6" t="s">
        <v>124</v>
      </c>
      <c s="36" t="s">
        <v>65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72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12.75">
      <c r="A85" t="s">
        <v>59</v>
      </c>
      <c r="E85" s="39" t="s">
        <v>125</v>
      </c>
    </row>
    <row r="86" spans="1:16" ht="12.75">
      <c r="A86" t="s">
        <v>49</v>
      </c>
      <c s="34" t="s">
        <v>126</v>
      </c>
      <c s="34" t="s">
        <v>127</v>
      </c>
      <c s="35" t="s">
        <v>51</v>
      </c>
      <c s="6" t="s">
        <v>128</v>
      </c>
      <c s="36" t="s">
        <v>65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60</v>
      </c>
    </row>
    <row r="90" spans="1:16" ht="12.75">
      <c r="A90" t="s">
        <v>49</v>
      </c>
      <c s="34" t="s">
        <v>129</v>
      </c>
      <c s="34" t="s">
        <v>130</v>
      </c>
      <c s="35" t="s">
        <v>51</v>
      </c>
      <c s="6" t="s">
        <v>131</v>
      </c>
      <c s="36" t="s">
        <v>65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60</v>
      </c>
    </row>
    <row r="94" spans="1:16" ht="12.75">
      <c r="A94" t="s">
        <v>49</v>
      </c>
      <c s="34" t="s">
        <v>132</v>
      </c>
      <c s="34" t="s">
        <v>133</v>
      </c>
      <c s="35" t="s">
        <v>51</v>
      </c>
      <c s="6" t="s">
        <v>134</v>
      </c>
      <c s="36" t="s">
        <v>65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135</v>
      </c>
      <c s="34" t="s">
        <v>136</v>
      </c>
      <c s="35" t="s">
        <v>51</v>
      </c>
      <c s="6" t="s">
        <v>137</v>
      </c>
      <c s="36" t="s">
        <v>65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12.75">
      <c r="A101" t="s">
        <v>59</v>
      </c>
      <c r="E101" s="39" t="s">
        <v>60</v>
      </c>
    </row>
    <row r="102" spans="1:16" ht="12.75">
      <c r="A102" t="s">
        <v>49</v>
      </c>
      <c s="34" t="s">
        <v>138</v>
      </c>
      <c s="34" t="s">
        <v>139</v>
      </c>
      <c s="35" t="s">
        <v>51</v>
      </c>
      <c s="6" t="s">
        <v>140</v>
      </c>
      <c s="36" t="s">
        <v>65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72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91</v>
      </c>
    </row>
    <row r="105" spans="1:5" ht="51">
      <c r="A105" t="s">
        <v>59</v>
      </c>
      <c r="E105" s="39" t="s">
        <v>141</v>
      </c>
    </row>
    <row r="106" spans="1:16" ht="12.75">
      <c r="A106" t="s">
        <v>49</v>
      </c>
      <c s="34" t="s">
        <v>142</v>
      </c>
      <c s="34" t="s">
        <v>143</v>
      </c>
      <c s="35" t="s">
        <v>51</v>
      </c>
      <c s="6" t="s">
        <v>144</v>
      </c>
      <c s="36" t="s">
        <v>65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72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91</v>
      </c>
    </row>
    <row r="109" spans="1:5" ht="51">
      <c r="A109" t="s">
        <v>59</v>
      </c>
      <c r="E109" s="39" t="s">
        <v>145</v>
      </c>
    </row>
    <row r="110" spans="1:16" ht="12.75">
      <c r="A110" t="s">
        <v>49</v>
      </c>
      <c s="34" t="s">
        <v>146</v>
      </c>
      <c s="34" t="s">
        <v>147</v>
      </c>
      <c s="35" t="s">
        <v>51</v>
      </c>
      <c s="6" t="s">
        <v>148</v>
      </c>
      <c s="36" t="s">
        <v>149</v>
      </c>
      <c s="37">
        <v>48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12.75">
      <c r="A113" t="s">
        <v>59</v>
      </c>
      <c r="E113" s="39" t="s">
        <v>60</v>
      </c>
    </row>
    <row r="114" spans="1:16" ht="25.5">
      <c r="A114" t="s">
        <v>49</v>
      </c>
      <c s="34" t="s">
        <v>150</v>
      </c>
      <c s="34" t="s">
        <v>151</v>
      </c>
      <c s="35" t="s">
        <v>51</v>
      </c>
      <c s="6" t="s">
        <v>152</v>
      </c>
      <c s="36" t="s">
        <v>65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58</v>
      </c>
    </row>
    <row r="117" spans="1:5" ht="12.75">
      <c r="A117" t="s">
        <v>59</v>
      </c>
      <c r="E117" s="39" t="s">
        <v>60</v>
      </c>
    </row>
    <row r="118" spans="1:16" ht="12.75">
      <c r="A118" t="s">
        <v>49</v>
      </c>
      <c s="34" t="s">
        <v>153</v>
      </c>
      <c s="34" t="s">
        <v>154</v>
      </c>
      <c s="35" t="s">
        <v>51</v>
      </c>
      <c s="6" t="s">
        <v>155</v>
      </c>
      <c s="36" t="s">
        <v>149</v>
      </c>
      <c s="37">
        <v>24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58</v>
      </c>
    </row>
    <row r="121" spans="1:5" ht="12.75">
      <c r="A121" t="s">
        <v>59</v>
      </c>
      <c r="E121" s="39" t="s">
        <v>60</v>
      </c>
    </row>
    <row r="122" spans="1:16" ht="12.75">
      <c r="A122" t="s">
        <v>49</v>
      </c>
      <c s="34" t="s">
        <v>156</v>
      </c>
      <c s="34" t="s">
        <v>157</v>
      </c>
      <c s="35" t="s">
        <v>51</v>
      </c>
      <c s="6" t="s">
        <v>158</v>
      </c>
      <c s="36" t="s">
        <v>149</v>
      </c>
      <c s="37">
        <v>24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60</v>
      </c>
    </row>
    <row r="126" spans="1:16" ht="12.75">
      <c r="A126" t="s">
        <v>49</v>
      </c>
      <c s="34" t="s">
        <v>159</v>
      </c>
      <c s="34" t="s">
        <v>160</v>
      </c>
      <c s="35" t="s">
        <v>51</v>
      </c>
      <c s="6" t="s">
        <v>161</v>
      </c>
      <c s="36" t="s">
        <v>65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12.75">
      <c r="A129" t="s">
        <v>59</v>
      </c>
      <c r="E129" s="39" t="s">
        <v>60</v>
      </c>
    </row>
    <row r="130" spans="1:16" ht="12.75">
      <c r="A130" t="s">
        <v>49</v>
      </c>
      <c s="34" t="s">
        <v>162</v>
      </c>
      <c s="34" t="s">
        <v>163</v>
      </c>
      <c s="35" t="s">
        <v>51</v>
      </c>
      <c s="6" t="s">
        <v>164</v>
      </c>
      <c s="36" t="s">
        <v>65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72</v>
      </c>
      <c>
        <f>(M130*21)/100</f>
      </c>
      <c t="s">
        <v>27</v>
      </c>
    </row>
    <row r="131" spans="1:5" ht="12.75">
      <c r="A131" s="35" t="s">
        <v>55</v>
      </c>
      <c r="E131" s="39" t="s">
        <v>9</v>
      </c>
    </row>
    <row r="132" spans="1:5" ht="12.75">
      <c r="A132" s="35" t="s">
        <v>57</v>
      </c>
      <c r="E132" s="40" t="s">
        <v>91</v>
      </c>
    </row>
    <row r="133" spans="1:5" ht="51">
      <c r="A133" t="s">
        <v>59</v>
      </c>
      <c r="E133" s="39" t="s">
        <v>165</v>
      </c>
    </row>
    <row r="134" spans="1:16" ht="12.75">
      <c r="A134" t="s">
        <v>49</v>
      </c>
      <c s="34" t="s">
        <v>166</v>
      </c>
      <c s="34" t="s">
        <v>167</v>
      </c>
      <c s="35" t="s">
        <v>51</v>
      </c>
      <c s="6" t="s">
        <v>168</v>
      </c>
      <c s="36" t="s">
        <v>65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72</v>
      </c>
      <c>
        <f>(M134*21)/100</f>
      </c>
      <c t="s">
        <v>27</v>
      </c>
    </row>
    <row r="135" spans="1:5" ht="12.75">
      <c r="A135" s="35" t="s">
        <v>55</v>
      </c>
      <c r="E135" s="39" t="s">
        <v>9</v>
      </c>
    </row>
    <row r="136" spans="1:5" ht="12.75">
      <c r="A136" s="35" t="s">
        <v>57</v>
      </c>
      <c r="E136" s="40" t="s">
        <v>91</v>
      </c>
    </row>
    <row r="137" spans="1:5" ht="12.75">
      <c r="A137" t="s">
        <v>59</v>
      </c>
      <c r="E137" s="39" t="s">
        <v>169</v>
      </c>
    </row>
    <row r="138" spans="1:13" ht="12.75">
      <c r="A138" t="s">
        <v>46</v>
      </c>
      <c r="C138" s="31" t="s">
        <v>27</v>
      </c>
      <c r="E138" s="33" t="s">
        <v>170</v>
      </c>
      <c r="J138" s="32">
        <f>0</f>
      </c>
      <c s="32">
        <f>0</f>
      </c>
      <c s="32">
        <f>0+L139+L143+L147+L151+L155+L159+L163+L167+L171</f>
      </c>
      <c s="32">
        <f>0+M139+M143+M147+M151+M155+M159+M163+M167+M171</f>
      </c>
    </row>
    <row r="139" spans="1:16" ht="12.75">
      <c r="A139" t="s">
        <v>49</v>
      </c>
      <c s="34" t="s">
        <v>171</v>
      </c>
      <c s="34" t="s">
        <v>172</v>
      </c>
      <c s="35" t="s">
        <v>51</v>
      </c>
      <c s="6" t="s">
        <v>173</v>
      </c>
      <c s="36" t="s">
        <v>174</v>
      </c>
      <c s="37">
        <v>2.29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56</v>
      </c>
    </row>
    <row r="141" spans="1:5" ht="12.75">
      <c r="A141" s="35" t="s">
        <v>57</v>
      </c>
      <c r="E141" s="40" t="s">
        <v>58</v>
      </c>
    </row>
    <row r="142" spans="1:5" ht="12.75">
      <c r="A142" t="s">
        <v>59</v>
      </c>
      <c r="E142" s="39" t="s">
        <v>60</v>
      </c>
    </row>
    <row r="143" spans="1:16" ht="12.75">
      <c r="A143" t="s">
        <v>49</v>
      </c>
      <c s="34" t="s">
        <v>175</v>
      </c>
      <c s="34" t="s">
        <v>176</v>
      </c>
      <c s="35" t="s">
        <v>51</v>
      </c>
      <c s="6" t="s">
        <v>177</v>
      </c>
      <c s="36" t="s">
        <v>174</v>
      </c>
      <c s="37">
        <v>2.29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56</v>
      </c>
    </row>
    <row r="145" spans="1:5" ht="12.75">
      <c r="A145" s="35" t="s">
        <v>57</v>
      </c>
      <c r="E145" s="40" t="s">
        <v>58</v>
      </c>
    </row>
    <row r="146" spans="1:5" ht="12.75">
      <c r="A146" t="s">
        <v>59</v>
      </c>
      <c r="E146" s="39" t="s">
        <v>60</v>
      </c>
    </row>
    <row r="147" spans="1:16" ht="12.75">
      <c r="A147" t="s">
        <v>49</v>
      </c>
      <c s="34" t="s">
        <v>178</v>
      </c>
      <c s="34" t="s">
        <v>179</v>
      </c>
      <c s="35" t="s">
        <v>51</v>
      </c>
      <c s="6" t="s">
        <v>180</v>
      </c>
      <c s="36" t="s">
        <v>174</v>
      </c>
      <c s="37">
        <v>4.52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56</v>
      </c>
    </row>
    <row r="149" spans="1:5" ht="12.75">
      <c r="A149" s="35" t="s">
        <v>57</v>
      </c>
      <c r="E149" s="40" t="s">
        <v>58</v>
      </c>
    </row>
    <row r="150" spans="1:5" ht="12.75">
      <c r="A150" t="s">
        <v>59</v>
      </c>
      <c r="E150" s="39" t="s">
        <v>60</v>
      </c>
    </row>
    <row r="151" spans="1:16" ht="12.75">
      <c r="A151" t="s">
        <v>49</v>
      </c>
      <c s="34" t="s">
        <v>181</v>
      </c>
      <c s="34" t="s">
        <v>182</v>
      </c>
      <c s="35" t="s">
        <v>51</v>
      </c>
      <c s="6" t="s">
        <v>183</v>
      </c>
      <c s="36" t="s">
        <v>174</v>
      </c>
      <c s="37">
        <v>4.52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56</v>
      </c>
    </row>
    <row r="153" spans="1:5" ht="12.75">
      <c r="A153" s="35" t="s">
        <v>57</v>
      </c>
      <c r="E153" s="40" t="s">
        <v>58</v>
      </c>
    </row>
    <row r="154" spans="1:5" ht="12.75">
      <c r="A154" t="s">
        <v>59</v>
      </c>
      <c r="E154" s="39" t="s">
        <v>60</v>
      </c>
    </row>
    <row r="155" spans="1:16" ht="12.75">
      <c r="A155" t="s">
        <v>49</v>
      </c>
      <c s="34" t="s">
        <v>184</v>
      </c>
      <c s="34" t="s">
        <v>185</v>
      </c>
      <c s="35" t="s">
        <v>51</v>
      </c>
      <c s="6" t="s">
        <v>186</v>
      </c>
      <c s="36" t="s">
        <v>53</v>
      </c>
      <c s="37">
        <v>190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56</v>
      </c>
    </row>
    <row r="157" spans="1:5" ht="12.75">
      <c r="A157" s="35" t="s">
        <v>57</v>
      </c>
      <c r="E157" s="40" t="s">
        <v>58</v>
      </c>
    </row>
    <row r="158" spans="1:5" ht="12.75">
      <c r="A158" t="s">
        <v>59</v>
      </c>
      <c r="E158" s="39" t="s">
        <v>60</v>
      </c>
    </row>
    <row r="159" spans="1:16" ht="25.5">
      <c r="A159" t="s">
        <v>49</v>
      </c>
      <c s="34" t="s">
        <v>187</v>
      </c>
      <c s="34" t="s">
        <v>188</v>
      </c>
      <c s="35" t="s">
        <v>51</v>
      </c>
      <c s="6" t="s">
        <v>189</v>
      </c>
      <c s="36" t="s">
        <v>65</v>
      </c>
      <c s="37">
        <v>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56</v>
      </c>
    </row>
    <row r="161" spans="1:5" ht="12.75">
      <c r="A161" s="35" t="s">
        <v>57</v>
      </c>
      <c r="E161" s="40" t="s">
        <v>58</v>
      </c>
    </row>
    <row r="162" spans="1:5" ht="12.75">
      <c r="A162" t="s">
        <v>59</v>
      </c>
      <c r="E162" s="39" t="s">
        <v>60</v>
      </c>
    </row>
    <row r="163" spans="1:16" ht="12.75">
      <c r="A163" t="s">
        <v>49</v>
      </c>
      <c s="34" t="s">
        <v>190</v>
      </c>
      <c s="34" t="s">
        <v>191</v>
      </c>
      <c s="35" t="s">
        <v>51</v>
      </c>
      <c s="6" t="s">
        <v>192</v>
      </c>
      <c s="36" t="s">
        <v>65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56</v>
      </c>
    </row>
    <row r="165" spans="1:5" ht="12.75">
      <c r="A165" s="35" t="s">
        <v>57</v>
      </c>
      <c r="E165" s="40" t="s">
        <v>58</v>
      </c>
    </row>
    <row r="166" spans="1:5" ht="12.75">
      <c r="A166" t="s">
        <v>59</v>
      </c>
      <c r="E166" s="39" t="s">
        <v>60</v>
      </c>
    </row>
    <row r="167" spans="1:16" ht="12.75">
      <c r="A167" t="s">
        <v>49</v>
      </c>
      <c s="34" t="s">
        <v>193</v>
      </c>
      <c s="34" t="s">
        <v>194</v>
      </c>
      <c s="35" t="s">
        <v>51</v>
      </c>
      <c s="6" t="s">
        <v>195</v>
      </c>
      <c s="36" t="s">
        <v>65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56</v>
      </c>
    </row>
    <row r="169" spans="1:5" ht="12.75">
      <c r="A169" s="35" t="s">
        <v>57</v>
      </c>
      <c r="E169" s="40" t="s">
        <v>58</v>
      </c>
    </row>
    <row r="170" spans="1:5" ht="12.75">
      <c r="A170" t="s">
        <v>59</v>
      </c>
      <c r="E170" s="39" t="s">
        <v>60</v>
      </c>
    </row>
    <row r="171" spans="1:16" ht="12.75">
      <c r="A171" t="s">
        <v>49</v>
      </c>
      <c s="34" t="s">
        <v>196</v>
      </c>
      <c s="34" t="s">
        <v>197</v>
      </c>
      <c s="35" t="s">
        <v>51</v>
      </c>
      <c s="6" t="s">
        <v>198</v>
      </c>
      <c s="36" t="s">
        <v>65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56</v>
      </c>
    </row>
    <row r="173" spans="1:5" ht="12.75">
      <c r="A173" s="35" t="s">
        <v>57</v>
      </c>
      <c r="E173" s="40" t="s">
        <v>58</v>
      </c>
    </row>
    <row r="174" spans="1:5" ht="12.75">
      <c r="A174" t="s">
        <v>59</v>
      </c>
      <c r="E174" s="39" t="s">
        <v>60</v>
      </c>
    </row>
    <row r="175" spans="1:13" ht="12.75">
      <c r="A175" t="s">
        <v>46</v>
      </c>
      <c r="C175" s="31" t="s">
        <v>26</v>
      </c>
      <c r="E175" s="33" t="s">
        <v>199</v>
      </c>
      <c r="J175" s="32">
        <f>0</f>
      </c>
      <c s="32">
        <f>0</f>
      </c>
      <c s="32">
        <f>0+L176+L180+L184+L188+L192+L196</f>
      </c>
      <c s="32">
        <f>0+M176+M180+M184+M188+M192+M196</f>
      </c>
    </row>
    <row r="176" spans="1:16" ht="12.75">
      <c r="A176" t="s">
        <v>49</v>
      </c>
      <c s="34" t="s">
        <v>200</v>
      </c>
      <c s="34" t="s">
        <v>201</v>
      </c>
      <c s="35" t="s">
        <v>51</v>
      </c>
      <c s="6" t="s">
        <v>202</v>
      </c>
      <c s="36" t="s">
        <v>53</v>
      </c>
      <c s="37">
        <v>190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27</v>
      </c>
    </row>
    <row r="177" spans="1:5" ht="12.75">
      <c r="A177" s="35" t="s">
        <v>55</v>
      </c>
      <c r="E177" s="39" t="s">
        <v>56</v>
      </c>
    </row>
    <row r="178" spans="1:5" ht="12.75">
      <c r="A178" s="35" t="s">
        <v>57</v>
      </c>
      <c r="E178" s="40" t="s">
        <v>58</v>
      </c>
    </row>
    <row r="179" spans="1:5" ht="12.75">
      <c r="A179" t="s">
        <v>59</v>
      </c>
      <c r="E179" s="39" t="s">
        <v>60</v>
      </c>
    </row>
    <row r="180" spans="1:16" ht="12.75">
      <c r="A180" t="s">
        <v>49</v>
      </c>
      <c s="34" t="s">
        <v>203</v>
      </c>
      <c s="34" t="s">
        <v>204</v>
      </c>
      <c s="35" t="s">
        <v>51</v>
      </c>
      <c s="6" t="s">
        <v>205</v>
      </c>
      <c s="36" t="s">
        <v>53</v>
      </c>
      <c s="37">
        <v>190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27</v>
      </c>
    </row>
    <row r="181" spans="1:5" ht="12.75">
      <c r="A181" s="35" t="s">
        <v>55</v>
      </c>
      <c r="E181" s="39" t="s">
        <v>56</v>
      </c>
    </row>
    <row r="182" spans="1:5" ht="12.75">
      <c r="A182" s="35" t="s">
        <v>57</v>
      </c>
      <c r="E182" s="40" t="s">
        <v>58</v>
      </c>
    </row>
    <row r="183" spans="1:5" ht="12.75">
      <c r="A183" t="s">
        <v>59</v>
      </c>
      <c r="E183" s="39" t="s">
        <v>60</v>
      </c>
    </row>
    <row r="184" spans="1:16" ht="12.75">
      <c r="A184" t="s">
        <v>49</v>
      </c>
      <c s="34" t="s">
        <v>206</v>
      </c>
      <c s="34" t="s">
        <v>207</v>
      </c>
      <c s="35" t="s">
        <v>51</v>
      </c>
      <c s="6" t="s">
        <v>208</v>
      </c>
      <c s="36" t="s">
        <v>53</v>
      </c>
      <c s="37">
        <v>190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27</v>
      </c>
    </row>
    <row r="185" spans="1:5" ht="12.75">
      <c r="A185" s="35" t="s">
        <v>55</v>
      </c>
      <c r="E185" s="39" t="s">
        <v>56</v>
      </c>
    </row>
    <row r="186" spans="1:5" ht="12.75">
      <c r="A186" s="35" t="s">
        <v>57</v>
      </c>
      <c r="E186" s="40" t="s">
        <v>58</v>
      </c>
    </row>
    <row r="187" spans="1:5" ht="12.75">
      <c r="A187" t="s">
        <v>59</v>
      </c>
      <c r="E187" s="39" t="s">
        <v>60</v>
      </c>
    </row>
    <row r="188" spans="1:16" ht="12.75">
      <c r="A188" t="s">
        <v>49</v>
      </c>
      <c s="34" t="s">
        <v>209</v>
      </c>
      <c s="34" t="s">
        <v>210</v>
      </c>
      <c s="35" t="s">
        <v>51</v>
      </c>
      <c s="6" t="s">
        <v>211</v>
      </c>
      <c s="36" t="s">
        <v>212</v>
      </c>
      <c s="37">
        <v>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27</v>
      </c>
    </row>
    <row r="189" spans="1:5" ht="12.75">
      <c r="A189" s="35" t="s">
        <v>55</v>
      </c>
      <c r="E189" s="39" t="s">
        <v>56</v>
      </c>
    </row>
    <row r="190" spans="1:5" ht="12.75">
      <c r="A190" s="35" t="s">
        <v>57</v>
      </c>
      <c r="E190" s="40" t="s">
        <v>58</v>
      </c>
    </row>
    <row r="191" spans="1:5" ht="12.75">
      <c r="A191" t="s">
        <v>59</v>
      </c>
      <c r="E191" s="39" t="s">
        <v>60</v>
      </c>
    </row>
    <row r="192" spans="1:16" ht="12.75">
      <c r="A192" t="s">
        <v>49</v>
      </c>
      <c s="34" t="s">
        <v>213</v>
      </c>
      <c s="34" t="s">
        <v>214</v>
      </c>
      <c s="35" t="s">
        <v>51</v>
      </c>
      <c s="6" t="s">
        <v>215</v>
      </c>
      <c s="36" t="s">
        <v>65</v>
      </c>
      <c s="37">
        <v>8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27</v>
      </c>
    </row>
    <row r="193" spans="1:5" ht="12.75">
      <c r="A193" s="35" t="s">
        <v>55</v>
      </c>
      <c r="E193" s="39" t="s">
        <v>56</v>
      </c>
    </row>
    <row r="194" spans="1:5" ht="12.75">
      <c r="A194" s="35" t="s">
        <v>57</v>
      </c>
      <c r="E194" s="40" t="s">
        <v>58</v>
      </c>
    </row>
    <row r="195" spans="1:5" ht="12.75">
      <c r="A195" t="s">
        <v>59</v>
      </c>
      <c r="E195" s="39" t="s">
        <v>60</v>
      </c>
    </row>
    <row r="196" spans="1:16" ht="12.75">
      <c r="A196" t="s">
        <v>49</v>
      </c>
      <c s="34" t="s">
        <v>216</v>
      </c>
      <c s="34" t="s">
        <v>217</v>
      </c>
      <c s="35" t="s">
        <v>51</v>
      </c>
      <c s="6" t="s">
        <v>218</v>
      </c>
      <c s="36" t="s">
        <v>65</v>
      </c>
      <c s="37">
        <v>8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56</v>
      </c>
    </row>
    <row r="198" spans="1:5" ht="12.75">
      <c r="A198" s="35" t="s">
        <v>57</v>
      </c>
      <c r="E198" s="40" t="s">
        <v>58</v>
      </c>
    </row>
    <row r="199" spans="1:5" ht="12.75">
      <c r="A199" t="s">
        <v>59</v>
      </c>
      <c r="E199" s="39" t="s">
        <v>60</v>
      </c>
    </row>
    <row r="200" spans="1:13" ht="12.75">
      <c r="A200" t="s">
        <v>46</v>
      </c>
      <c r="C200" s="31" t="s">
        <v>66</v>
      </c>
      <c r="E200" s="33" t="s">
        <v>219</v>
      </c>
      <c r="J200" s="32">
        <f>0</f>
      </c>
      <c s="32">
        <f>0</f>
      </c>
      <c s="32">
        <f>0+L201+L205+L209+L213+L217+L221+L225+L229+L233+L237+L241+L245</f>
      </c>
      <c s="32">
        <f>0+M201+M205+M209+M213+M217+M221+M225+M229+M233+M237+M241+M245</f>
      </c>
    </row>
    <row r="201" spans="1:16" ht="12.75">
      <c r="A201" t="s">
        <v>49</v>
      </c>
      <c s="34" t="s">
        <v>220</v>
      </c>
      <c s="34" t="s">
        <v>221</v>
      </c>
      <c s="35" t="s">
        <v>51</v>
      </c>
      <c s="6" t="s">
        <v>222</v>
      </c>
      <c s="36" t="s">
        <v>223</v>
      </c>
      <c s="37">
        <v>0.45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72</v>
      </c>
      <c>
        <f>(M201*21)/100</f>
      </c>
      <c t="s">
        <v>27</v>
      </c>
    </row>
    <row r="202" spans="1:5" ht="12.75">
      <c r="A202" s="35" t="s">
        <v>55</v>
      </c>
      <c r="E202" s="39" t="s">
        <v>56</v>
      </c>
    </row>
    <row r="203" spans="1:5" ht="12.75">
      <c r="A203" s="35" t="s">
        <v>57</v>
      </c>
      <c r="E203" s="40" t="s">
        <v>58</v>
      </c>
    </row>
    <row r="204" spans="1:5" ht="63.75">
      <c r="A204" t="s">
        <v>59</v>
      </c>
      <c r="E204" s="39" t="s">
        <v>224</v>
      </c>
    </row>
    <row r="205" spans="1:16" ht="25.5">
      <c r="A205" t="s">
        <v>49</v>
      </c>
      <c s="34" t="s">
        <v>225</v>
      </c>
      <c s="34" t="s">
        <v>226</v>
      </c>
      <c s="35" t="s">
        <v>51</v>
      </c>
      <c s="6" t="s">
        <v>227</v>
      </c>
      <c s="36" t="s">
        <v>65</v>
      </c>
      <c s="37">
        <v>5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27</v>
      </c>
    </row>
    <row r="206" spans="1:5" ht="12.75">
      <c r="A206" s="35" t="s">
        <v>55</v>
      </c>
      <c r="E206" s="39" t="s">
        <v>56</v>
      </c>
    </row>
    <row r="207" spans="1:5" ht="12.75">
      <c r="A207" s="35" t="s">
        <v>57</v>
      </c>
      <c r="E207" s="40" t="s">
        <v>58</v>
      </c>
    </row>
    <row r="208" spans="1:5" ht="12.75">
      <c r="A208" t="s">
        <v>59</v>
      </c>
      <c r="E208" s="39" t="s">
        <v>60</v>
      </c>
    </row>
    <row r="209" spans="1:16" ht="12.75">
      <c r="A209" t="s">
        <v>49</v>
      </c>
      <c s="34" t="s">
        <v>228</v>
      </c>
      <c s="34" t="s">
        <v>229</v>
      </c>
      <c s="35" t="s">
        <v>51</v>
      </c>
      <c s="6" t="s">
        <v>230</v>
      </c>
      <c s="36" t="s">
        <v>231</v>
      </c>
      <c s="37">
        <v>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72</v>
      </c>
      <c>
        <f>(M209*21)/100</f>
      </c>
      <c t="s">
        <v>27</v>
      </c>
    </row>
    <row r="210" spans="1:5" ht="12.75">
      <c r="A210" s="35" t="s">
        <v>55</v>
      </c>
      <c r="E210" s="39" t="s">
        <v>56</v>
      </c>
    </row>
    <row r="211" spans="1:5" ht="12.75">
      <c r="A211" s="35" t="s">
        <v>57</v>
      </c>
      <c r="E211" s="40" t="s">
        <v>58</v>
      </c>
    </row>
    <row r="212" spans="1:5" ht="12.75">
      <c r="A212" t="s">
        <v>59</v>
      </c>
      <c r="E212" s="39" t="s">
        <v>232</v>
      </c>
    </row>
    <row r="213" spans="1:16" ht="12.75">
      <c r="A213" t="s">
        <v>49</v>
      </c>
      <c s="34" t="s">
        <v>233</v>
      </c>
      <c s="34" t="s">
        <v>234</v>
      </c>
      <c s="35" t="s">
        <v>51</v>
      </c>
      <c s="6" t="s">
        <v>235</v>
      </c>
      <c s="36" t="s">
        <v>236</v>
      </c>
      <c s="37">
        <v>13.5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72</v>
      </c>
      <c>
        <f>(M213*21)/100</f>
      </c>
      <c t="s">
        <v>27</v>
      </c>
    </row>
    <row r="214" spans="1:5" ht="12.75">
      <c r="A214" s="35" t="s">
        <v>55</v>
      </c>
      <c r="E214" s="39" t="s">
        <v>56</v>
      </c>
    </row>
    <row r="215" spans="1:5" ht="12.75">
      <c r="A215" s="35" t="s">
        <v>57</v>
      </c>
      <c r="E215" s="40" t="s">
        <v>58</v>
      </c>
    </row>
    <row r="216" spans="1:5" ht="318.75">
      <c r="A216" t="s">
        <v>59</v>
      </c>
      <c r="E216" s="39" t="s">
        <v>237</v>
      </c>
    </row>
    <row r="217" spans="1:16" ht="12.75">
      <c r="A217" t="s">
        <v>49</v>
      </c>
      <c s="34" t="s">
        <v>238</v>
      </c>
      <c s="34" t="s">
        <v>239</v>
      </c>
      <c s="35" t="s">
        <v>51</v>
      </c>
      <c s="6" t="s">
        <v>240</v>
      </c>
      <c s="36" t="s">
        <v>236</v>
      </c>
      <c s="37">
        <v>141.75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72</v>
      </c>
      <c>
        <f>(M217*21)/100</f>
      </c>
      <c t="s">
        <v>27</v>
      </c>
    </row>
    <row r="218" spans="1:5" ht="12.75">
      <c r="A218" s="35" t="s">
        <v>55</v>
      </c>
      <c r="E218" s="39" t="s">
        <v>56</v>
      </c>
    </row>
    <row r="219" spans="1:5" ht="12.75">
      <c r="A219" s="35" t="s">
        <v>57</v>
      </c>
      <c r="E219" s="40" t="s">
        <v>58</v>
      </c>
    </row>
    <row r="220" spans="1:5" ht="318.75">
      <c r="A220" t="s">
        <v>59</v>
      </c>
      <c r="E220" s="39" t="s">
        <v>237</v>
      </c>
    </row>
    <row r="221" spans="1:16" ht="12.75">
      <c r="A221" t="s">
        <v>49</v>
      </c>
      <c s="34" t="s">
        <v>241</v>
      </c>
      <c s="34" t="s">
        <v>242</v>
      </c>
      <c s="35" t="s">
        <v>51</v>
      </c>
      <c s="6" t="s">
        <v>243</v>
      </c>
      <c s="36" t="s">
        <v>236</v>
      </c>
      <c s="37">
        <v>155.25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54</v>
      </c>
      <c>
        <f>(M221*21)/100</f>
      </c>
      <c t="s">
        <v>27</v>
      </c>
    </row>
    <row r="222" spans="1:5" ht="12.75">
      <c r="A222" s="35" t="s">
        <v>55</v>
      </c>
      <c r="E222" s="39" t="s">
        <v>56</v>
      </c>
    </row>
    <row r="223" spans="1:5" ht="12.75">
      <c r="A223" s="35" t="s">
        <v>57</v>
      </c>
      <c r="E223" s="40" t="s">
        <v>58</v>
      </c>
    </row>
    <row r="224" spans="1:5" ht="12.75">
      <c r="A224" t="s">
        <v>59</v>
      </c>
      <c r="E224" s="39" t="s">
        <v>60</v>
      </c>
    </row>
    <row r="225" spans="1:16" ht="12.75">
      <c r="A225" t="s">
        <v>49</v>
      </c>
      <c s="34" t="s">
        <v>244</v>
      </c>
      <c s="34" t="s">
        <v>245</v>
      </c>
      <c s="35" t="s">
        <v>51</v>
      </c>
      <c s="6" t="s">
        <v>246</v>
      </c>
      <c s="36" t="s">
        <v>53</v>
      </c>
      <c s="37">
        <v>450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54</v>
      </c>
      <c>
        <f>(M225*21)/100</f>
      </c>
      <c t="s">
        <v>27</v>
      </c>
    </row>
    <row r="226" spans="1:5" ht="12.75">
      <c r="A226" s="35" t="s">
        <v>55</v>
      </c>
      <c r="E226" s="39" t="s">
        <v>56</v>
      </c>
    </row>
    <row r="227" spans="1:5" ht="12.75">
      <c r="A227" s="35" t="s">
        <v>57</v>
      </c>
      <c r="E227" s="40" t="s">
        <v>58</v>
      </c>
    </row>
    <row r="228" spans="1:5" ht="12.75">
      <c r="A228" t="s">
        <v>59</v>
      </c>
      <c r="E228" s="39" t="s">
        <v>60</v>
      </c>
    </row>
    <row r="229" spans="1:16" ht="12.75">
      <c r="A229" t="s">
        <v>49</v>
      </c>
      <c s="34" t="s">
        <v>247</v>
      </c>
      <c s="34" t="s">
        <v>248</v>
      </c>
      <c s="35" t="s">
        <v>51</v>
      </c>
      <c s="6" t="s">
        <v>249</v>
      </c>
      <c s="36" t="s">
        <v>53</v>
      </c>
      <c s="37">
        <v>50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54</v>
      </c>
      <c>
        <f>(M229*21)/100</f>
      </c>
      <c t="s">
        <v>27</v>
      </c>
    </row>
    <row r="230" spans="1:5" ht="12.75">
      <c r="A230" s="35" t="s">
        <v>55</v>
      </c>
      <c r="E230" s="39" t="s">
        <v>56</v>
      </c>
    </row>
    <row r="231" spans="1:5" ht="12.75">
      <c r="A231" s="35" t="s">
        <v>57</v>
      </c>
      <c r="E231" s="40" t="s">
        <v>58</v>
      </c>
    </row>
    <row r="232" spans="1:5" ht="12.75">
      <c r="A232" t="s">
        <v>59</v>
      </c>
      <c r="E232" s="39" t="s">
        <v>60</v>
      </c>
    </row>
    <row r="233" spans="1:16" ht="12.75">
      <c r="A233" t="s">
        <v>49</v>
      </c>
      <c s="34" t="s">
        <v>250</v>
      </c>
      <c s="34" t="s">
        <v>251</v>
      </c>
      <c s="35" t="s">
        <v>51</v>
      </c>
      <c s="6" t="s">
        <v>252</v>
      </c>
      <c s="36" t="s">
        <v>53</v>
      </c>
      <c s="37">
        <v>20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72</v>
      </c>
      <c>
        <f>(M233*21)/100</f>
      </c>
      <c t="s">
        <v>27</v>
      </c>
    </row>
    <row r="234" spans="1:5" ht="12.75">
      <c r="A234" s="35" t="s">
        <v>55</v>
      </c>
      <c r="E234" s="39" t="s">
        <v>56</v>
      </c>
    </row>
    <row r="235" spans="1:5" ht="12.75">
      <c r="A235" s="35" t="s">
        <v>57</v>
      </c>
      <c r="E235" s="40" t="s">
        <v>58</v>
      </c>
    </row>
    <row r="236" spans="1:5" ht="12.75">
      <c r="A236" t="s">
        <v>59</v>
      </c>
      <c r="E236" s="39" t="s">
        <v>253</v>
      </c>
    </row>
    <row r="237" spans="1:16" ht="12.75">
      <c r="A237" t="s">
        <v>49</v>
      </c>
      <c s="34" t="s">
        <v>254</v>
      </c>
      <c s="34" t="s">
        <v>255</v>
      </c>
      <c s="35" t="s">
        <v>51</v>
      </c>
      <c s="6" t="s">
        <v>256</v>
      </c>
      <c s="36" t="s">
        <v>236</v>
      </c>
      <c s="37">
        <v>67.5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54</v>
      </c>
      <c>
        <f>(M237*21)/100</f>
      </c>
      <c t="s">
        <v>27</v>
      </c>
    </row>
    <row r="238" spans="1:5" ht="12.75">
      <c r="A238" s="35" t="s">
        <v>55</v>
      </c>
      <c r="E238" s="39" t="s">
        <v>56</v>
      </c>
    </row>
    <row r="239" spans="1:5" ht="12.75">
      <c r="A239" s="35" t="s">
        <v>57</v>
      </c>
      <c r="E239" s="40" t="s">
        <v>58</v>
      </c>
    </row>
    <row r="240" spans="1:5" ht="12.75">
      <c r="A240" t="s">
        <v>59</v>
      </c>
      <c r="E240" s="39" t="s">
        <v>60</v>
      </c>
    </row>
    <row r="241" spans="1:16" ht="12.75">
      <c r="A241" t="s">
        <v>49</v>
      </c>
      <c s="34" t="s">
        <v>257</v>
      </c>
      <c s="34" t="s">
        <v>258</v>
      </c>
      <c s="35" t="s">
        <v>51</v>
      </c>
      <c s="6" t="s">
        <v>259</v>
      </c>
      <c s="36" t="s">
        <v>260</v>
      </c>
      <c s="37">
        <v>35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54</v>
      </c>
      <c>
        <f>(M241*21)/100</f>
      </c>
      <c t="s">
        <v>27</v>
      </c>
    </row>
    <row r="242" spans="1:5" ht="12.75">
      <c r="A242" s="35" t="s">
        <v>55</v>
      </c>
      <c r="E242" s="39" t="s">
        <v>56</v>
      </c>
    </row>
    <row r="243" spans="1:5" ht="12.75">
      <c r="A243" s="35" t="s">
        <v>57</v>
      </c>
      <c r="E243" s="40" t="s">
        <v>58</v>
      </c>
    </row>
    <row r="244" spans="1:5" ht="12.75">
      <c r="A244" t="s">
        <v>59</v>
      </c>
      <c r="E244" s="39" t="s">
        <v>60</v>
      </c>
    </row>
    <row r="245" spans="1:16" ht="12.75">
      <c r="A245" t="s">
        <v>49</v>
      </c>
      <c s="34" t="s">
        <v>261</v>
      </c>
      <c s="34" t="s">
        <v>262</v>
      </c>
      <c s="35" t="s">
        <v>51</v>
      </c>
      <c s="6" t="s">
        <v>263</v>
      </c>
      <c s="36" t="s">
        <v>231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72</v>
      </c>
      <c>
        <f>(M245*21)/100</f>
      </c>
      <c t="s">
        <v>27</v>
      </c>
    </row>
    <row r="246" spans="1:5" ht="12.75">
      <c r="A246" s="35" t="s">
        <v>55</v>
      </c>
      <c r="E246" s="39" t="s">
        <v>56</v>
      </c>
    </row>
    <row r="247" spans="1:5" ht="12.75">
      <c r="A247" s="35" t="s">
        <v>57</v>
      </c>
      <c r="E247" s="40" t="s">
        <v>58</v>
      </c>
    </row>
    <row r="248" spans="1:5" ht="12.75">
      <c r="A248" t="s">
        <v>59</v>
      </c>
      <c r="E248" s="39" t="s">
        <v>264</v>
      </c>
    </row>
    <row r="249" spans="1:13" ht="12.75">
      <c r="A249" t="s">
        <v>46</v>
      </c>
      <c r="C249" s="31" t="s">
        <v>69</v>
      </c>
      <c r="E249" s="33" t="s">
        <v>265</v>
      </c>
      <c r="J249" s="32">
        <f>0</f>
      </c>
      <c s="32">
        <f>0</f>
      </c>
      <c s="32">
        <f>0+L250+L254+L258+L262</f>
      </c>
      <c s="32">
        <f>0+M250+M254+M258+M262</f>
      </c>
    </row>
    <row r="250" spans="1:16" ht="12.75">
      <c r="A250" t="s">
        <v>49</v>
      </c>
      <c s="34" t="s">
        <v>266</v>
      </c>
      <c s="34" t="s">
        <v>267</v>
      </c>
      <c s="35" t="s">
        <v>51</v>
      </c>
      <c s="6" t="s">
        <v>268</v>
      </c>
      <c s="36" t="s">
        <v>65</v>
      </c>
      <c s="37">
        <v>3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54</v>
      </c>
      <c>
        <f>(M250*21)/100</f>
      </c>
      <c t="s">
        <v>27</v>
      </c>
    </row>
    <row r="251" spans="1:5" ht="12.75">
      <c r="A251" s="35" t="s">
        <v>55</v>
      </c>
      <c r="E251" s="39" t="s">
        <v>56</v>
      </c>
    </row>
    <row r="252" spans="1:5" ht="12.75">
      <c r="A252" s="35" t="s">
        <v>57</v>
      </c>
      <c r="E252" s="40" t="s">
        <v>58</v>
      </c>
    </row>
    <row r="253" spans="1:5" ht="12.75">
      <c r="A253" t="s">
        <v>59</v>
      </c>
      <c r="E253" s="39" t="s">
        <v>60</v>
      </c>
    </row>
    <row r="254" spans="1:16" ht="12.75">
      <c r="A254" t="s">
        <v>49</v>
      </c>
      <c s="34" t="s">
        <v>269</v>
      </c>
      <c s="34" t="s">
        <v>270</v>
      </c>
      <c s="35" t="s">
        <v>51</v>
      </c>
      <c s="6" t="s">
        <v>271</v>
      </c>
      <c s="36" t="s">
        <v>65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54</v>
      </c>
      <c>
        <f>(M254*21)/100</f>
      </c>
      <c t="s">
        <v>27</v>
      </c>
    </row>
    <row r="255" spans="1:5" ht="12.75">
      <c r="A255" s="35" t="s">
        <v>55</v>
      </c>
      <c r="E255" s="39" t="s">
        <v>56</v>
      </c>
    </row>
    <row r="256" spans="1:5" ht="12.75">
      <c r="A256" s="35" t="s">
        <v>57</v>
      </c>
      <c r="E256" s="40" t="s">
        <v>58</v>
      </c>
    </row>
    <row r="257" spans="1:5" ht="12.75">
      <c r="A257" t="s">
        <v>59</v>
      </c>
      <c r="E257" s="39" t="s">
        <v>60</v>
      </c>
    </row>
    <row r="258" spans="1:16" ht="12.75">
      <c r="A258" t="s">
        <v>49</v>
      </c>
      <c s="34" t="s">
        <v>272</v>
      </c>
      <c s="34" t="s">
        <v>273</v>
      </c>
      <c s="35" t="s">
        <v>51</v>
      </c>
      <c s="6" t="s">
        <v>274</v>
      </c>
      <c s="36" t="s">
        <v>65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54</v>
      </c>
      <c>
        <f>(M258*21)/100</f>
      </c>
      <c t="s">
        <v>27</v>
      </c>
    </row>
    <row r="259" spans="1:5" ht="12.75">
      <c r="A259" s="35" t="s">
        <v>55</v>
      </c>
      <c r="E259" s="39" t="s">
        <v>56</v>
      </c>
    </row>
    <row r="260" spans="1:5" ht="12.75">
      <c r="A260" s="35" t="s">
        <v>57</v>
      </c>
      <c r="E260" s="40" t="s">
        <v>58</v>
      </c>
    </row>
    <row r="261" spans="1:5" ht="12.75">
      <c r="A261" t="s">
        <v>59</v>
      </c>
      <c r="E261" s="39" t="s">
        <v>60</v>
      </c>
    </row>
    <row r="262" spans="1:16" ht="12.75">
      <c r="A262" t="s">
        <v>49</v>
      </c>
      <c s="34" t="s">
        <v>275</v>
      </c>
      <c s="34" t="s">
        <v>276</v>
      </c>
      <c s="35" t="s">
        <v>51</v>
      </c>
      <c s="6" t="s">
        <v>277</v>
      </c>
      <c s="36" t="s">
        <v>65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27</v>
      </c>
    </row>
    <row r="263" spans="1:5" ht="12.75">
      <c r="A263" s="35" t="s">
        <v>55</v>
      </c>
      <c r="E263" s="39" t="s">
        <v>56</v>
      </c>
    </row>
    <row r="264" spans="1:5" ht="12.75">
      <c r="A264" s="35" t="s">
        <v>57</v>
      </c>
      <c r="E264" s="40" t="s">
        <v>58</v>
      </c>
    </row>
    <row r="265" spans="1:5" ht="12.75">
      <c r="A265" t="s">
        <v>59</v>
      </c>
      <c r="E265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278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278</v>
      </c>
      <c r="E4" s="26" t="s">
        <v>279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282</v>
      </c>
      <c r="E8" s="30" t="s">
        <v>281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283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284</v>
      </c>
      <c s="35" t="s">
        <v>51</v>
      </c>
      <c s="6" t="s">
        <v>285</v>
      </c>
      <c s="36" t="s">
        <v>231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286</v>
      </c>
      <c>
        <f>(M10*21)/100</f>
      </c>
      <c t="s">
        <v>27</v>
      </c>
    </row>
    <row r="11" spans="1:5" ht="12.75">
      <c r="A11" s="35" t="s">
        <v>55</v>
      </c>
      <c r="E11" s="39" t="s">
        <v>287</v>
      </c>
    </row>
    <row r="12" spans="1:5" ht="12.75">
      <c r="A12" s="35" t="s">
        <v>57</v>
      </c>
      <c r="E12" s="40" t="s">
        <v>288</v>
      </c>
    </row>
    <row r="13" spans="1:5" ht="89.25">
      <c r="A13" t="s">
        <v>59</v>
      </c>
      <c r="E13" s="39" t="s">
        <v>289</v>
      </c>
    </row>
    <row r="14" spans="1:16" ht="12.75">
      <c r="A14" t="s">
        <v>49</v>
      </c>
      <c s="34" t="s">
        <v>27</v>
      </c>
      <c s="34" t="s">
        <v>290</v>
      </c>
      <c s="35" t="s">
        <v>51</v>
      </c>
      <c s="6" t="s">
        <v>291</v>
      </c>
      <c s="36" t="s">
        <v>231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286</v>
      </c>
      <c>
        <f>(M14*21)/100</f>
      </c>
      <c t="s">
        <v>27</v>
      </c>
    </row>
    <row r="15" spans="1:5" ht="12.75">
      <c r="A15" s="35" t="s">
        <v>55</v>
      </c>
      <c r="E15" s="39" t="s">
        <v>292</v>
      </c>
    </row>
    <row r="16" spans="1:5" ht="12.75">
      <c r="A16" s="35" t="s">
        <v>57</v>
      </c>
      <c r="E16" s="40" t="s">
        <v>288</v>
      </c>
    </row>
    <row r="17" spans="1:5" ht="102">
      <c r="A17" t="s">
        <v>59</v>
      </c>
      <c r="E17" s="39" t="s">
        <v>293</v>
      </c>
    </row>
    <row r="18" spans="1:16" ht="12.75">
      <c r="A18" t="s">
        <v>49</v>
      </c>
      <c s="34" t="s">
        <v>26</v>
      </c>
      <c s="34" t="s">
        <v>294</v>
      </c>
      <c s="35" t="s">
        <v>51</v>
      </c>
      <c s="6" t="s">
        <v>295</v>
      </c>
      <c s="36" t="s">
        <v>231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286</v>
      </c>
      <c>
        <f>(M18*21)/100</f>
      </c>
      <c t="s">
        <v>27</v>
      </c>
    </row>
    <row r="19" spans="1:5" ht="12.75">
      <c r="A19" s="35" t="s">
        <v>55</v>
      </c>
      <c r="E19" s="39" t="s">
        <v>296</v>
      </c>
    </row>
    <row r="20" spans="1:5" ht="12.75">
      <c r="A20" s="35" t="s">
        <v>57</v>
      </c>
      <c r="E20" s="40" t="s">
        <v>288</v>
      </c>
    </row>
    <row r="21" spans="1:5" ht="38.25">
      <c r="A21" t="s">
        <v>59</v>
      </c>
      <c r="E21" s="39" t="s">
        <v>297</v>
      </c>
    </row>
    <row r="22" spans="1:13" ht="12.75">
      <c r="A22" t="s">
        <v>46</v>
      </c>
      <c r="C22" s="31" t="s">
        <v>27</v>
      </c>
      <c r="E22" s="33" t="s">
        <v>298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66</v>
      </c>
      <c s="34" t="s">
        <v>299</v>
      </c>
      <c s="35" t="s">
        <v>51</v>
      </c>
      <c s="6" t="s">
        <v>300</v>
      </c>
      <c s="36" t="s">
        <v>231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286</v>
      </c>
      <c>
        <f>(M23*21)/100</f>
      </c>
      <c t="s">
        <v>27</v>
      </c>
    </row>
    <row r="24" spans="1:5" ht="12.75">
      <c r="A24" s="35" t="s">
        <v>55</v>
      </c>
      <c r="E24" s="39" t="s">
        <v>301</v>
      </c>
    </row>
    <row r="25" spans="1:5" ht="12.75">
      <c r="A25" s="35" t="s">
        <v>57</v>
      </c>
      <c r="E25" s="40" t="s">
        <v>288</v>
      </c>
    </row>
    <row r="26" spans="1:5" ht="89.25">
      <c r="A26" t="s">
        <v>59</v>
      </c>
      <c r="E26" s="39" t="s">
        <v>302</v>
      </c>
    </row>
    <row r="27" spans="1:16" ht="12.75">
      <c r="A27" t="s">
        <v>49</v>
      </c>
      <c s="34" t="s">
        <v>69</v>
      </c>
      <c s="34" t="s">
        <v>303</v>
      </c>
      <c s="35" t="s">
        <v>51</v>
      </c>
      <c s="6" t="s">
        <v>304</v>
      </c>
      <c s="36" t="s">
        <v>231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286</v>
      </c>
      <c>
        <f>(M27*21)/100</f>
      </c>
      <c t="s">
        <v>27</v>
      </c>
    </row>
    <row r="28" spans="1:5" ht="12.75">
      <c r="A28" s="35" t="s">
        <v>55</v>
      </c>
      <c r="E28" s="39" t="s">
        <v>305</v>
      </c>
    </row>
    <row r="29" spans="1:5" ht="12.75">
      <c r="A29" s="35" t="s">
        <v>57</v>
      </c>
      <c r="E29" s="40" t="s">
        <v>288</v>
      </c>
    </row>
    <row r="30" spans="1:5" ht="76.5">
      <c r="A30" t="s">
        <v>59</v>
      </c>
      <c r="E30" s="39" t="s">
        <v>306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307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307</v>
      </c>
      <c r="E4" s="26" t="s">
        <v>308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COUNTIFS(L8:L317,"=0",A8:A317,"P")+COUNTIFS(L8:L317,"",A8:A317,"P")+SUM(Q8:Q317)</f>
      </c>
    </row>
    <row r="8" spans="1:13" ht="12.75">
      <c r="A8" t="s">
        <v>44</v>
      </c>
      <c r="C8" s="28" t="s">
        <v>311</v>
      </c>
      <c r="E8" s="30" t="s">
        <v>310</v>
      </c>
      <c r="J8" s="29">
        <f>0+J9+J46+J119+J128+J133+J142+J211+J220</f>
      </c>
      <c s="29">
        <f>0+K9+K46+K119+K128+K133+K142+K211+K220</f>
      </c>
      <c s="29">
        <f>0+L9+L46+L119+L128+L133+L142+L211+L220</f>
      </c>
      <c s="29">
        <f>0+M9+M46+M119+M128+M133+M142+M211+M220</f>
      </c>
    </row>
    <row r="9" spans="1:13" ht="12.75">
      <c r="A9" t="s">
        <v>46</v>
      </c>
      <c r="C9" s="31" t="s">
        <v>312</v>
      </c>
      <c r="E9" s="33" t="s">
        <v>313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49</v>
      </c>
      <c s="34" t="s">
        <v>47</v>
      </c>
      <c s="34" t="s">
        <v>314</v>
      </c>
      <c s="35" t="s">
        <v>47</v>
      </c>
      <c s="6" t="s">
        <v>315</v>
      </c>
      <c s="36" t="s">
        <v>316</v>
      </c>
      <c s="37">
        <v>385.65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317</v>
      </c>
    </row>
    <row r="13" spans="1:5" ht="12.7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318</v>
      </c>
      <c s="35" t="s">
        <v>47</v>
      </c>
      <c s="6" t="s">
        <v>319</v>
      </c>
      <c s="36" t="s">
        <v>316</v>
      </c>
      <c s="37">
        <v>138.75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320</v>
      </c>
    </row>
    <row r="17" spans="1:5" ht="12.7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321</v>
      </c>
      <c s="35" t="s">
        <v>47</v>
      </c>
      <c s="6" t="s">
        <v>322</v>
      </c>
      <c s="36" t="s">
        <v>316</v>
      </c>
      <c s="37">
        <v>12.5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323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66</v>
      </c>
      <c s="34" t="s">
        <v>324</v>
      </c>
      <c s="35" t="s">
        <v>47</v>
      </c>
      <c s="6" t="s">
        <v>325</v>
      </c>
      <c s="36" t="s">
        <v>316</v>
      </c>
      <c s="37">
        <v>205.92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326</v>
      </c>
    </row>
    <row r="25" spans="1:5" ht="12.75">
      <c r="A25" t="s">
        <v>59</v>
      </c>
      <c r="E25" s="39" t="s">
        <v>60</v>
      </c>
    </row>
    <row r="26" spans="1:16" ht="25.5">
      <c r="A26" t="s">
        <v>49</v>
      </c>
      <c s="34" t="s">
        <v>69</v>
      </c>
      <c s="34" t="s">
        <v>327</v>
      </c>
      <c s="35" t="s">
        <v>47</v>
      </c>
      <c s="6" t="s">
        <v>328</v>
      </c>
      <c s="36" t="s">
        <v>316</v>
      </c>
      <c s="37">
        <v>7.5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329</v>
      </c>
    </row>
    <row r="29" spans="1:5" ht="12.75">
      <c r="A29" t="s">
        <v>59</v>
      </c>
      <c r="E29" s="39" t="s">
        <v>60</v>
      </c>
    </row>
    <row r="30" spans="1:16" ht="25.5">
      <c r="A30" t="s">
        <v>49</v>
      </c>
      <c s="34" t="s">
        <v>74</v>
      </c>
      <c s="34" t="s">
        <v>330</v>
      </c>
      <c s="35" t="s">
        <v>47</v>
      </c>
      <c s="6" t="s">
        <v>331</v>
      </c>
      <c s="36" t="s">
        <v>316</v>
      </c>
      <c s="37">
        <v>0.011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25.5">
      <c r="A32" s="35" t="s">
        <v>57</v>
      </c>
      <c r="E32" s="40" t="s">
        <v>332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77</v>
      </c>
      <c s="34" t="s">
        <v>333</v>
      </c>
      <c s="35" t="s">
        <v>47</v>
      </c>
      <c s="6" t="s">
        <v>334</v>
      </c>
      <c s="36" t="s">
        <v>316</v>
      </c>
      <c s="37">
        <v>0.026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25.5">
      <c r="A36" s="35" t="s">
        <v>57</v>
      </c>
      <c r="E36" s="40" t="s">
        <v>335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81</v>
      </c>
      <c s="34" t="s">
        <v>336</v>
      </c>
      <c s="35" t="s">
        <v>47</v>
      </c>
      <c s="6" t="s">
        <v>337</v>
      </c>
      <c s="36" t="s">
        <v>316</v>
      </c>
      <c s="37">
        <v>52.2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25.5">
      <c r="A40" s="35" t="s">
        <v>57</v>
      </c>
      <c r="E40" s="40" t="s">
        <v>338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84</v>
      </c>
      <c s="34" t="s">
        <v>339</v>
      </c>
      <c s="35" t="s">
        <v>47</v>
      </c>
      <c s="6" t="s">
        <v>340</v>
      </c>
      <c s="36" t="s">
        <v>316</v>
      </c>
      <c s="37">
        <v>15.6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341</v>
      </c>
    </row>
    <row r="45" spans="1:5" ht="12.75">
      <c r="A45" t="s">
        <v>59</v>
      </c>
      <c r="E45" s="39" t="s">
        <v>60</v>
      </c>
    </row>
    <row r="46" spans="1:13" ht="12.75">
      <c r="A46" t="s">
        <v>46</v>
      </c>
      <c r="C46" s="31" t="s">
        <v>47</v>
      </c>
      <c r="E46" s="33" t="s">
        <v>219</v>
      </c>
      <c r="J46" s="32">
        <f>0</f>
      </c>
      <c s="32">
        <f>0</f>
      </c>
      <c s="32">
        <f>0+L47+L51+L55+L59+L63+L67+L71+L75+L79+L83+L87+L91+L95+L99+L103+L107+L111+L115</f>
      </c>
      <c s="32">
        <f>0+M47+M51+M55+M59+M63+M67+M71+M75+M79+M83+M87+M91+M95+M99+M103+M107+M111+M115</f>
      </c>
    </row>
    <row r="47" spans="1:16" ht="12.75">
      <c r="A47" t="s">
        <v>49</v>
      </c>
      <c s="34" t="s">
        <v>88</v>
      </c>
      <c s="34" t="s">
        <v>342</v>
      </c>
      <c s="35" t="s">
        <v>47</v>
      </c>
      <c s="6" t="s">
        <v>343</v>
      </c>
      <c s="36" t="s">
        <v>260</v>
      </c>
      <c s="37">
        <v>300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56</v>
      </c>
    </row>
    <row r="49" spans="1:5" ht="12.75">
      <c r="A49" s="35" t="s">
        <v>57</v>
      </c>
      <c r="E49" s="40" t="s">
        <v>344</v>
      </c>
    </row>
    <row r="50" spans="1:5" ht="12.75">
      <c r="A50" t="s">
        <v>59</v>
      </c>
      <c r="E50" s="39" t="s">
        <v>60</v>
      </c>
    </row>
    <row r="51" spans="1:16" ht="25.5">
      <c r="A51" t="s">
        <v>49</v>
      </c>
      <c s="34" t="s">
        <v>93</v>
      </c>
      <c s="34" t="s">
        <v>345</v>
      </c>
      <c s="35" t="s">
        <v>47</v>
      </c>
      <c s="6" t="s">
        <v>346</v>
      </c>
      <c s="36" t="s">
        <v>236</v>
      </c>
      <c s="37">
        <v>55.5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56</v>
      </c>
    </row>
    <row r="53" spans="1:5" ht="25.5">
      <c r="A53" s="35" t="s">
        <v>57</v>
      </c>
      <c r="E53" s="40" t="s">
        <v>347</v>
      </c>
    </row>
    <row r="54" spans="1:5" ht="12.75">
      <c r="A54" t="s">
        <v>59</v>
      </c>
      <c r="E54" s="39" t="s">
        <v>60</v>
      </c>
    </row>
    <row r="55" spans="1:16" ht="25.5">
      <c r="A55" t="s">
        <v>49</v>
      </c>
      <c s="34" t="s">
        <v>97</v>
      </c>
      <c s="34" t="s">
        <v>348</v>
      </c>
      <c s="35" t="s">
        <v>47</v>
      </c>
      <c s="6" t="s">
        <v>349</v>
      </c>
      <c s="36" t="s">
        <v>236</v>
      </c>
      <c s="37">
        <v>26.1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350</v>
      </c>
    </row>
    <row r="57" spans="1:5" ht="25.5">
      <c r="A57" s="35" t="s">
        <v>57</v>
      </c>
      <c r="E57" s="40" t="s">
        <v>351</v>
      </c>
    </row>
    <row r="58" spans="1:5" ht="12.75">
      <c r="A58" t="s">
        <v>59</v>
      </c>
      <c r="E58" s="39" t="s">
        <v>60</v>
      </c>
    </row>
    <row r="59" spans="1:16" ht="12.75">
      <c r="A59" t="s">
        <v>49</v>
      </c>
      <c s="34" t="s">
        <v>101</v>
      </c>
      <c s="34" t="s">
        <v>352</v>
      </c>
      <c s="35" t="s">
        <v>47</v>
      </c>
      <c s="6" t="s">
        <v>353</v>
      </c>
      <c s="36" t="s">
        <v>236</v>
      </c>
      <c s="37">
        <v>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56</v>
      </c>
    </row>
    <row r="61" spans="1:5" ht="12.75">
      <c r="A61" s="35" t="s">
        <v>57</v>
      </c>
      <c r="E61" s="40" t="s">
        <v>354</v>
      </c>
    </row>
    <row r="62" spans="1:5" ht="12.75">
      <c r="A62" t="s">
        <v>59</v>
      </c>
      <c r="E62" s="39" t="s">
        <v>60</v>
      </c>
    </row>
    <row r="63" spans="1:16" ht="12.75">
      <c r="A63" t="s">
        <v>49</v>
      </c>
      <c s="34" t="s">
        <v>104</v>
      </c>
      <c s="34" t="s">
        <v>355</v>
      </c>
      <c s="35" t="s">
        <v>47</v>
      </c>
      <c s="6" t="s">
        <v>356</v>
      </c>
      <c s="36" t="s">
        <v>357</v>
      </c>
      <c s="37">
        <v>180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56</v>
      </c>
    </row>
    <row r="65" spans="1:5" ht="12.75">
      <c r="A65" s="35" t="s">
        <v>57</v>
      </c>
      <c r="E65" s="40" t="s">
        <v>358</v>
      </c>
    </row>
    <row r="66" spans="1:5" ht="12.75">
      <c r="A66" t="s">
        <v>59</v>
      </c>
      <c r="E66" s="39" t="s">
        <v>60</v>
      </c>
    </row>
    <row r="67" spans="1:16" ht="12.75">
      <c r="A67" t="s">
        <v>49</v>
      </c>
      <c s="34" t="s">
        <v>108</v>
      </c>
      <c s="34" t="s">
        <v>359</v>
      </c>
      <c s="35" t="s">
        <v>47</v>
      </c>
      <c s="6" t="s">
        <v>360</v>
      </c>
      <c s="36" t="s">
        <v>236</v>
      </c>
      <c s="37">
        <v>121.325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56</v>
      </c>
    </row>
    <row r="69" spans="1:5" ht="25.5">
      <c r="A69" s="35" t="s">
        <v>57</v>
      </c>
      <c r="E69" s="40" t="s">
        <v>361</v>
      </c>
    </row>
    <row r="70" spans="1:5" ht="12.75">
      <c r="A70" t="s">
        <v>59</v>
      </c>
      <c r="E70" s="39" t="s">
        <v>60</v>
      </c>
    </row>
    <row r="71" spans="1:16" ht="12.75">
      <c r="A71" t="s">
        <v>49</v>
      </c>
      <c s="34" t="s">
        <v>111</v>
      </c>
      <c s="34" t="s">
        <v>362</v>
      </c>
      <c s="35" t="s">
        <v>47</v>
      </c>
      <c s="6" t="s">
        <v>363</v>
      </c>
      <c s="36" t="s">
        <v>53</v>
      </c>
      <c s="37">
        <v>40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56</v>
      </c>
    </row>
    <row r="73" spans="1:5" ht="12.75">
      <c r="A73" s="35" t="s">
        <v>57</v>
      </c>
      <c r="E73" s="40" t="s">
        <v>364</v>
      </c>
    </row>
    <row r="74" spans="1:5" ht="12.75">
      <c r="A74" t="s">
        <v>59</v>
      </c>
      <c r="E74" s="39" t="s">
        <v>60</v>
      </c>
    </row>
    <row r="75" spans="1:16" ht="12.75">
      <c r="A75" t="s">
        <v>49</v>
      </c>
      <c s="34" t="s">
        <v>115</v>
      </c>
      <c s="34" t="s">
        <v>365</v>
      </c>
      <c s="35" t="s">
        <v>47</v>
      </c>
      <c s="6" t="s">
        <v>366</v>
      </c>
      <c s="36" t="s">
        <v>236</v>
      </c>
      <c s="37">
        <v>29.4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56</v>
      </c>
    </row>
    <row r="77" spans="1:5" ht="25.5">
      <c r="A77" s="35" t="s">
        <v>57</v>
      </c>
      <c r="E77" s="40" t="s">
        <v>367</v>
      </c>
    </row>
    <row r="78" spans="1:5" ht="12.75">
      <c r="A78" t="s">
        <v>59</v>
      </c>
      <c r="E78" s="39" t="s">
        <v>60</v>
      </c>
    </row>
    <row r="79" spans="1:16" ht="12.75">
      <c r="A79" t="s">
        <v>49</v>
      </c>
      <c s="34" t="s">
        <v>118</v>
      </c>
      <c s="34" t="s">
        <v>368</v>
      </c>
      <c s="35" t="s">
        <v>47</v>
      </c>
      <c s="6" t="s">
        <v>369</v>
      </c>
      <c s="36" t="s">
        <v>236</v>
      </c>
      <c s="37">
        <v>2.1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56</v>
      </c>
    </row>
    <row r="81" spans="1:5" ht="12.75">
      <c r="A81" s="35" t="s">
        <v>57</v>
      </c>
      <c r="E81" s="40" t="s">
        <v>370</v>
      </c>
    </row>
    <row r="82" spans="1:5" ht="12.75">
      <c r="A82" t="s">
        <v>59</v>
      </c>
      <c r="E82" s="39" t="s">
        <v>60</v>
      </c>
    </row>
    <row r="83" spans="1:16" ht="12.75">
      <c r="A83" t="s">
        <v>49</v>
      </c>
      <c s="34" t="s">
        <v>122</v>
      </c>
      <c s="34" t="s">
        <v>242</v>
      </c>
      <c s="35" t="s">
        <v>47</v>
      </c>
      <c s="6" t="s">
        <v>243</v>
      </c>
      <c s="36" t="s">
        <v>236</v>
      </c>
      <c s="37">
        <v>29.4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56</v>
      </c>
    </row>
    <row r="85" spans="1:5" ht="25.5">
      <c r="A85" s="35" t="s">
        <v>57</v>
      </c>
      <c r="E85" s="40" t="s">
        <v>371</v>
      </c>
    </row>
    <row r="86" spans="1:5" ht="12.75">
      <c r="A86" t="s">
        <v>59</v>
      </c>
      <c r="E86" s="39" t="s">
        <v>60</v>
      </c>
    </row>
    <row r="87" spans="1:16" ht="12.75">
      <c r="A87" t="s">
        <v>49</v>
      </c>
      <c s="34" t="s">
        <v>126</v>
      </c>
      <c s="34" t="s">
        <v>372</v>
      </c>
      <c s="35" t="s">
        <v>47</v>
      </c>
      <c s="6" t="s">
        <v>373</v>
      </c>
      <c s="36" t="s">
        <v>236</v>
      </c>
      <c s="37">
        <v>11.76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56</v>
      </c>
    </row>
    <row r="89" spans="1:5" ht="25.5">
      <c r="A89" s="35" t="s">
        <v>57</v>
      </c>
      <c r="E89" s="40" t="s">
        <v>374</v>
      </c>
    </row>
    <row r="90" spans="1:5" ht="12.75">
      <c r="A90" t="s">
        <v>59</v>
      </c>
      <c r="E90" s="39" t="s">
        <v>60</v>
      </c>
    </row>
    <row r="91" spans="1:16" ht="12.75">
      <c r="A91" t="s">
        <v>49</v>
      </c>
      <c s="34" t="s">
        <v>129</v>
      </c>
      <c s="34" t="s">
        <v>375</v>
      </c>
      <c s="35" t="s">
        <v>47</v>
      </c>
      <c s="6" t="s">
        <v>376</v>
      </c>
      <c s="36" t="s">
        <v>260</v>
      </c>
      <c s="37">
        <v>182.65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56</v>
      </c>
    </row>
    <row r="93" spans="1:5" ht="12.75">
      <c r="A93" s="35" t="s">
        <v>57</v>
      </c>
      <c r="E93" s="40" t="s">
        <v>377</v>
      </c>
    </row>
    <row r="94" spans="1:5" ht="12.75">
      <c r="A94" t="s">
        <v>59</v>
      </c>
      <c r="E94" s="39" t="s">
        <v>60</v>
      </c>
    </row>
    <row r="95" spans="1:16" ht="12.75">
      <c r="A95" t="s">
        <v>49</v>
      </c>
      <c s="34" t="s">
        <v>132</v>
      </c>
      <c s="34" t="s">
        <v>378</v>
      </c>
      <c s="35" t="s">
        <v>47</v>
      </c>
      <c s="6" t="s">
        <v>379</v>
      </c>
      <c s="36" t="s">
        <v>260</v>
      </c>
      <c s="37">
        <v>90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56</v>
      </c>
    </row>
    <row r="97" spans="1:5" ht="12.75">
      <c r="A97" s="35" t="s">
        <v>57</v>
      </c>
      <c r="E97" s="40" t="s">
        <v>380</v>
      </c>
    </row>
    <row r="98" spans="1:5" ht="12.75">
      <c r="A98" t="s">
        <v>59</v>
      </c>
      <c r="E98" s="39" t="s">
        <v>60</v>
      </c>
    </row>
    <row r="99" spans="1:16" ht="12.75">
      <c r="A99" t="s">
        <v>49</v>
      </c>
      <c s="34" t="s">
        <v>135</v>
      </c>
      <c s="34" t="s">
        <v>381</v>
      </c>
      <c s="35" t="s">
        <v>47</v>
      </c>
      <c s="6" t="s">
        <v>382</v>
      </c>
      <c s="36" t="s">
        <v>260</v>
      </c>
      <c s="37">
        <v>625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56</v>
      </c>
    </row>
    <row r="101" spans="1:5" ht="25.5">
      <c r="A101" s="35" t="s">
        <v>57</v>
      </c>
      <c r="E101" s="40" t="s">
        <v>383</v>
      </c>
    </row>
    <row r="102" spans="1:5" ht="12.75">
      <c r="A102" t="s">
        <v>59</v>
      </c>
      <c r="E102" s="39" t="s">
        <v>60</v>
      </c>
    </row>
    <row r="103" spans="1:16" ht="12.75">
      <c r="A103" t="s">
        <v>49</v>
      </c>
      <c s="34" t="s">
        <v>138</v>
      </c>
      <c s="34" t="s">
        <v>384</v>
      </c>
      <c s="35" t="s">
        <v>47</v>
      </c>
      <c s="6" t="s">
        <v>385</v>
      </c>
      <c s="36" t="s">
        <v>260</v>
      </c>
      <c s="37">
        <v>90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56</v>
      </c>
    </row>
    <row r="105" spans="1:5" ht="12.75">
      <c r="A105" s="35" t="s">
        <v>57</v>
      </c>
      <c r="E105" s="40" t="s">
        <v>386</v>
      </c>
    </row>
    <row r="106" spans="1:5" ht="12.75">
      <c r="A106" t="s">
        <v>59</v>
      </c>
      <c r="E106" s="39" t="s">
        <v>60</v>
      </c>
    </row>
    <row r="107" spans="1:16" ht="12.75">
      <c r="A107" t="s">
        <v>49</v>
      </c>
      <c s="34" t="s">
        <v>142</v>
      </c>
      <c s="34" t="s">
        <v>387</v>
      </c>
      <c s="35" t="s">
        <v>47</v>
      </c>
      <c s="6" t="s">
        <v>388</v>
      </c>
      <c s="36" t="s">
        <v>260</v>
      </c>
      <c s="37">
        <v>60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56</v>
      </c>
    </row>
    <row r="109" spans="1:5" ht="12.75">
      <c r="A109" s="35" t="s">
        <v>57</v>
      </c>
      <c r="E109" s="40" t="s">
        <v>389</v>
      </c>
    </row>
    <row r="110" spans="1:5" ht="12.75">
      <c r="A110" t="s">
        <v>59</v>
      </c>
      <c r="E110" s="39" t="s">
        <v>60</v>
      </c>
    </row>
    <row r="111" spans="1:16" ht="12.75">
      <c r="A111" t="s">
        <v>49</v>
      </c>
      <c s="34" t="s">
        <v>146</v>
      </c>
      <c s="34" t="s">
        <v>390</v>
      </c>
      <c s="35" t="s">
        <v>47</v>
      </c>
      <c s="6" t="s">
        <v>391</v>
      </c>
      <c s="36" t="s">
        <v>260</v>
      </c>
      <c s="37">
        <v>60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56</v>
      </c>
    </row>
    <row r="113" spans="1:5" ht="12.75">
      <c r="A113" s="35" t="s">
        <v>57</v>
      </c>
      <c r="E113" s="40" t="s">
        <v>392</v>
      </c>
    </row>
    <row r="114" spans="1:5" ht="12.75">
      <c r="A114" t="s">
        <v>59</v>
      </c>
      <c r="E114" s="39" t="s">
        <v>60</v>
      </c>
    </row>
    <row r="115" spans="1:16" ht="12.75">
      <c r="A115" t="s">
        <v>49</v>
      </c>
      <c s="34" t="s">
        <v>150</v>
      </c>
      <c s="34" t="s">
        <v>393</v>
      </c>
      <c s="35" t="s">
        <v>47</v>
      </c>
      <c s="6" t="s">
        <v>394</v>
      </c>
      <c s="36" t="s">
        <v>236</v>
      </c>
      <c s="37">
        <v>13.5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56</v>
      </c>
    </row>
    <row r="117" spans="1:5" ht="12.75">
      <c r="A117" s="35" t="s">
        <v>57</v>
      </c>
      <c r="E117" s="40" t="s">
        <v>395</v>
      </c>
    </row>
    <row r="118" spans="1:5" ht="12.75">
      <c r="A118" t="s">
        <v>59</v>
      </c>
      <c r="E118" s="39" t="s">
        <v>60</v>
      </c>
    </row>
    <row r="119" spans="1:13" ht="12.75">
      <c r="A119" t="s">
        <v>46</v>
      </c>
      <c r="C119" s="31" t="s">
        <v>27</v>
      </c>
      <c r="E119" s="33" t="s">
        <v>396</v>
      </c>
      <c r="J119" s="32">
        <f>0</f>
      </c>
      <c s="32">
        <f>0</f>
      </c>
      <c s="32">
        <f>0+L120+L124</f>
      </c>
      <c s="32">
        <f>0+M120+M124</f>
      </c>
    </row>
    <row r="120" spans="1:16" ht="12.75">
      <c r="A120" t="s">
        <v>49</v>
      </c>
      <c s="34" t="s">
        <v>153</v>
      </c>
      <c s="34" t="s">
        <v>397</v>
      </c>
      <c s="35" t="s">
        <v>47</v>
      </c>
      <c s="6" t="s">
        <v>398</v>
      </c>
      <c s="36" t="s">
        <v>260</v>
      </c>
      <c s="37">
        <v>40.464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56</v>
      </c>
    </row>
    <row r="122" spans="1:5" ht="12.75">
      <c r="A122" s="35" t="s">
        <v>57</v>
      </c>
      <c r="E122" s="40" t="s">
        <v>399</v>
      </c>
    </row>
    <row r="123" spans="1:5" ht="12.75">
      <c r="A123" t="s">
        <v>59</v>
      </c>
      <c r="E123" s="39" t="s">
        <v>60</v>
      </c>
    </row>
    <row r="124" spans="1:16" ht="12.75">
      <c r="A124" t="s">
        <v>49</v>
      </c>
      <c s="34" t="s">
        <v>156</v>
      </c>
      <c s="34" t="s">
        <v>400</v>
      </c>
      <c s="35" t="s">
        <v>47</v>
      </c>
      <c s="6" t="s">
        <v>401</v>
      </c>
      <c s="36" t="s">
        <v>53</v>
      </c>
      <c s="37">
        <v>28.1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56</v>
      </c>
    </row>
    <row r="126" spans="1:5" ht="12.75">
      <c r="A126" s="35" t="s">
        <v>57</v>
      </c>
      <c r="E126" s="40" t="s">
        <v>402</v>
      </c>
    </row>
    <row r="127" spans="1:5" ht="12.75">
      <c r="A127" t="s">
        <v>59</v>
      </c>
      <c r="E127" s="39" t="s">
        <v>60</v>
      </c>
    </row>
    <row r="128" spans="1:13" ht="12.75">
      <c r="A128" t="s">
        <v>46</v>
      </c>
      <c r="C128" s="31" t="s">
        <v>26</v>
      </c>
      <c r="E128" s="33" t="s">
        <v>403</v>
      </c>
      <c r="J128" s="32">
        <f>0</f>
      </c>
      <c s="32">
        <f>0</f>
      </c>
      <c s="32">
        <f>0+L129</f>
      </c>
      <c s="32">
        <f>0+M129</f>
      </c>
    </row>
    <row r="129" spans="1:16" ht="12.75">
      <c r="A129" t="s">
        <v>49</v>
      </c>
      <c s="34" t="s">
        <v>159</v>
      </c>
      <c s="34" t="s">
        <v>404</v>
      </c>
      <c s="35" t="s">
        <v>47</v>
      </c>
      <c s="6" t="s">
        <v>405</v>
      </c>
      <c s="36" t="s">
        <v>236</v>
      </c>
      <c s="37">
        <v>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56</v>
      </c>
    </row>
    <row r="131" spans="1:5" ht="12.75">
      <c r="A131" s="35" t="s">
        <v>57</v>
      </c>
      <c r="E131" s="40" t="s">
        <v>406</v>
      </c>
    </row>
    <row r="132" spans="1:5" ht="12.75">
      <c r="A132" t="s">
        <v>59</v>
      </c>
      <c r="E132" s="39" t="s">
        <v>60</v>
      </c>
    </row>
    <row r="133" spans="1:13" ht="12.75">
      <c r="A133" t="s">
        <v>46</v>
      </c>
      <c r="C133" s="31" t="s">
        <v>66</v>
      </c>
      <c r="E133" s="33" t="s">
        <v>407</v>
      </c>
      <c r="J133" s="32">
        <f>0</f>
      </c>
      <c s="32">
        <f>0</f>
      </c>
      <c s="32">
        <f>0+L134+L138</f>
      </c>
      <c s="32">
        <f>0+M134+M138</f>
      </c>
    </row>
    <row r="134" spans="1:16" ht="12.75">
      <c r="A134" t="s">
        <v>49</v>
      </c>
      <c s="34" t="s">
        <v>162</v>
      </c>
      <c s="34" t="s">
        <v>408</v>
      </c>
      <c s="35" t="s">
        <v>47</v>
      </c>
      <c s="6" t="s">
        <v>409</v>
      </c>
      <c s="36" t="s">
        <v>236</v>
      </c>
      <c s="37">
        <v>6.3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410</v>
      </c>
    </row>
    <row r="137" spans="1:5" ht="12.75">
      <c r="A137" t="s">
        <v>59</v>
      </c>
      <c r="E137" s="39" t="s">
        <v>60</v>
      </c>
    </row>
    <row r="138" spans="1:16" ht="12.75">
      <c r="A138" t="s">
        <v>49</v>
      </c>
      <c s="34" t="s">
        <v>166</v>
      </c>
      <c s="34" t="s">
        <v>411</v>
      </c>
      <c s="35" t="s">
        <v>47</v>
      </c>
      <c s="6" t="s">
        <v>412</v>
      </c>
      <c s="36" t="s">
        <v>236</v>
      </c>
      <c s="37">
        <v>37.8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413</v>
      </c>
    </row>
    <row r="140" spans="1:5" ht="25.5">
      <c r="A140" s="35" t="s">
        <v>57</v>
      </c>
      <c r="E140" s="40" t="s">
        <v>414</v>
      </c>
    </row>
    <row r="141" spans="1:5" ht="12.75">
      <c r="A141" t="s">
        <v>59</v>
      </c>
      <c r="E141" s="39" t="s">
        <v>60</v>
      </c>
    </row>
    <row r="142" spans="1:13" ht="12.75">
      <c r="A142" t="s">
        <v>46</v>
      </c>
      <c r="C142" s="31" t="s">
        <v>69</v>
      </c>
      <c r="E142" s="33" t="s">
        <v>415</v>
      </c>
      <c r="J142" s="32">
        <f>0</f>
      </c>
      <c s="32">
        <f>0</f>
      </c>
      <c s="32">
        <f>0+L143+L147+L151+L155+L159+L163+L167+L171+L175+L179+L183+L187+L191+L195+L199+L203+L207</f>
      </c>
      <c s="32">
        <f>0+M143+M147+M151+M155+M159+M163+M167+M171+M175+M179+M183+M187+M191+M195+M199+M203+M207</f>
      </c>
    </row>
    <row r="143" spans="1:16" ht="25.5">
      <c r="A143" t="s">
        <v>49</v>
      </c>
      <c s="34" t="s">
        <v>171</v>
      </c>
      <c s="34" t="s">
        <v>416</v>
      </c>
      <c s="35" t="s">
        <v>47</v>
      </c>
      <c s="6" t="s">
        <v>417</v>
      </c>
      <c s="36" t="s">
        <v>236</v>
      </c>
      <c s="37">
        <v>138.595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418</v>
      </c>
    </row>
    <row r="145" spans="1:5" ht="12.75">
      <c r="A145" s="35" t="s">
        <v>57</v>
      </c>
      <c r="E145" s="40" t="s">
        <v>419</v>
      </c>
    </row>
    <row r="146" spans="1:5" ht="12.75">
      <c r="A146" t="s">
        <v>59</v>
      </c>
      <c r="E146" s="39" t="s">
        <v>60</v>
      </c>
    </row>
    <row r="147" spans="1:16" ht="25.5">
      <c r="A147" t="s">
        <v>49</v>
      </c>
      <c s="34" t="s">
        <v>175</v>
      </c>
      <c s="34" t="s">
        <v>420</v>
      </c>
      <c s="35" t="s">
        <v>47</v>
      </c>
      <c s="6" t="s">
        <v>421</v>
      </c>
      <c s="36" t="s">
        <v>260</v>
      </c>
      <c s="37">
        <v>219.18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56</v>
      </c>
    </row>
    <row r="149" spans="1:5" ht="12.75">
      <c r="A149" s="35" t="s">
        <v>57</v>
      </c>
      <c r="E149" s="40" t="s">
        <v>422</v>
      </c>
    </row>
    <row r="150" spans="1:5" ht="12.75">
      <c r="A150" t="s">
        <v>59</v>
      </c>
      <c r="E150" s="39" t="s">
        <v>60</v>
      </c>
    </row>
    <row r="151" spans="1:16" ht="12.75">
      <c r="A151" t="s">
        <v>49</v>
      </c>
      <c s="34" t="s">
        <v>178</v>
      </c>
      <c s="34" t="s">
        <v>423</v>
      </c>
      <c s="35" t="s">
        <v>47</v>
      </c>
      <c s="6" t="s">
        <v>424</v>
      </c>
      <c s="36" t="s">
        <v>236</v>
      </c>
      <c s="37">
        <v>88.56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56</v>
      </c>
    </row>
    <row r="153" spans="1:5" ht="12.75">
      <c r="A153" s="35" t="s">
        <v>57</v>
      </c>
      <c r="E153" s="40" t="s">
        <v>425</v>
      </c>
    </row>
    <row r="154" spans="1:5" ht="12.75">
      <c r="A154" t="s">
        <v>59</v>
      </c>
      <c r="E154" s="39" t="s">
        <v>60</v>
      </c>
    </row>
    <row r="155" spans="1:16" ht="12.75">
      <c r="A155" t="s">
        <v>49</v>
      </c>
      <c s="34" t="s">
        <v>181</v>
      </c>
      <c s="34" t="s">
        <v>426</v>
      </c>
      <c s="35" t="s">
        <v>47</v>
      </c>
      <c s="6" t="s">
        <v>427</v>
      </c>
      <c s="36" t="s">
        <v>236</v>
      </c>
      <c s="37">
        <v>39.508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56</v>
      </c>
    </row>
    <row r="157" spans="1:5" ht="12.75">
      <c r="A157" s="35" t="s">
        <v>57</v>
      </c>
      <c r="E157" s="40" t="s">
        <v>428</v>
      </c>
    </row>
    <row r="158" spans="1:5" ht="12.75">
      <c r="A158" t="s">
        <v>59</v>
      </c>
      <c r="E158" s="39" t="s">
        <v>60</v>
      </c>
    </row>
    <row r="159" spans="1:16" ht="12.75">
      <c r="A159" t="s">
        <v>49</v>
      </c>
      <c s="34" t="s">
        <v>184</v>
      </c>
      <c s="34" t="s">
        <v>429</v>
      </c>
      <c s="35" t="s">
        <v>47</v>
      </c>
      <c s="6" t="s">
        <v>430</v>
      </c>
      <c s="36" t="s">
        <v>53</v>
      </c>
      <c s="37">
        <v>36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56</v>
      </c>
    </row>
    <row r="161" spans="1:5" ht="12.75">
      <c r="A161" s="35" t="s">
        <v>57</v>
      </c>
      <c r="E161" s="40" t="s">
        <v>431</v>
      </c>
    </row>
    <row r="162" spans="1:5" ht="12.75">
      <c r="A162" t="s">
        <v>59</v>
      </c>
      <c r="E162" s="39" t="s">
        <v>60</v>
      </c>
    </row>
    <row r="163" spans="1:16" ht="25.5">
      <c r="A163" t="s">
        <v>49</v>
      </c>
      <c s="34" t="s">
        <v>187</v>
      </c>
      <c s="34" t="s">
        <v>432</v>
      </c>
      <c s="35" t="s">
        <v>47</v>
      </c>
      <c s="6" t="s">
        <v>433</v>
      </c>
      <c s="36" t="s">
        <v>53</v>
      </c>
      <c s="37">
        <v>357.203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56</v>
      </c>
    </row>
    <row r="165" spans="1:5" ht="12.75">
      <c r="A165" s="35" t="s">
        <v>57</v>
      </c>
      <c r="E165" s="40" t="s">
        <v>434</v>
      </c>
    </row>
    <row r="166" spans="1:5" ht="12.75">
      <c r="A166" t="s">
        <v>59</v>
      </c>
      <c r="E166" s="39" t="s">
        <v>60</v>
      </c>
    </row>
    <row r="167" spans="1:16" ht="12.75">
      <c r="A167" t="s">
        <v>49</v>
      </c>
      <c s="34" t="s">
        <v>190</v>
      </c>
      <c s="34" t="s">
        <v>435</v>
      </c>
      <c s="35" t="s">
        <v>47</v>
      </c>
      <c s="6" t="s">
        <v>436</v>
      </c>
      <c s="36" t="s">
        <v>65</v>
      </c>
      <c s="37">
        <v>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56</v>
      </c>
    </row>
    <row r="169" spans="1:5" ht="12.75">
      <c r="A169" s="35" t="s">
        <v>57</v>
      </c>
      <c r="E169" s="40" t="s">
        <v>437</v>
      </c>
    </row>
    <row r="170" spans="1:5" ht="12.75">
      <c r="A170" t="s">
        <v>59</v>
      </c>
      <c r="E170" s="39" t="s">
        <v>60</v>
      </c>
    </row>
    <row r="171" spans="1:16" ht="12.75">
      <c r="A171" t="s">
        <v>49</v>
      </c>
      <c s="34" t="s">
        <v>193</v>
      </c>
      <c s="34" t="s">
        <v>438</v>
      </c>
      <c s="35" t="s">
        <v>47</v>
      </c>
      <c s="6" t="s">
        <v>439</v>
      </c>
      <c s="36" t="s">
        <v>65</v>
      </c>
      <c s="37">
        <v>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440</v>
      </c>
      <c>
        <f>(M171*21)/100</f>
      </c>
      <c t="s">
        <v>27</v>
      </c>
    </row>
    <row r="172" spans="1:5" ht="12.75">
      <c r="A172" s="35" t="s">
        <v>55</v>
      </c>
      <c r="E172" s="39" t="s">
        <v>56</v>
      </c>
    </row>
    <row r="173" spans="1:5" ht="12.75">
      <c r="A173" s="35" t="s">
        <v>57</v>
      </c>
      <c r="E173" s="40" t="s">
        <v>441</v>
      </c>
    </row>
    <row r="174" spans="1:5" ht="38.25">
      <c r="A174" t="s">
        <v>59</v>
      </c>
      <c r="E174" s="39" t="s">
        <v>442</v>
      </c>
    </row>
    <row r="175" spans="1:16" ht="12.75">
      <c r="A175" t="s">
        <v>49</v>
      </c>
      <c s="34" t="s">
        <v>196</v>
      </c>
      <c s="34" t="s">
        <v>443</v>
      </c>
      <c s="35" t="s">
        <v>47</v>
      </c>
      <c s="6" t="s">
        <v>444</v>
      </c>
      <c s="36" t="s">
        <v>236</v>
      </c>
      <c s="37">
        <v>102.7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445</v>
      </c>
    </row>
    <row r="177" spans="1:5" ht="12.75">
      <c r="A177" s="35" t="s">
        <v>57</v>
      </c>
      <c r="E177" s="40" t="s">
        <v>446</v>
      </c>
    </row>
    <row r="178" spans="1:5" ht="12.75">
      <c r="A178" t="s">
        <v>59</v>
      </c>
      <c r="E178" s="39" t="s">
        <v>60</v>
      </c>
    </row>
    <row r="179" spans="1:16" ht="12.75">
      <c r="A179" t="s">
        <v>49</v>
      </c>
      <c s="34" t="s">
        <v>200</v>
      </c>
      <c s="34" t="s">
        <v>447</v>
      </c>
      <c s="35" t="s">
        <v>47</v>
      </c>
      <c s="6" t="s">
        <v>448</v>
      </c>
      <c s="36" t="s">
        <v>260</v>
      </c>
      <c s="37">
        <v>27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56</v>
      </c>
    </row>
    <row r="181" spans="1:5" ht="12.75">
      <c r="A181" s="35" t="s">
        <v>57</v>
      </c>
      <c r="E181" s="40" t="s">
        <v>449</v>
      </c>
    </row>
    <row r="182" spans="1:5" ht="12.75">
      <c r="A182" t="s">
        <v>59</v>
      </c>
      <c r="E182" s="39" t="s">
        <v>60</v>
      </c>
    </row>
    <row r="183" spans="1:16" ht="12.75">
      <c r="A183" t="s">
        <v>49</v>
      </c>
      <c s="34" t="s">
        <v>203</v>
      </c>
      <c s="34" t="s">
        <v>450</v>
      </c>
      <c s="35" t="s">
        <v>47</v>
      </c>
      <c s="6" t="s">
        <v>451</v>
      </c>
      <c s="36" t="s">
        <v>260</v>
      </c>
      <c s="37">
        <v>383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452</v>
      </c>
    </row>
    <row r="185" spans="1:5" ht="12.75">
      <c r="A185" s="35" t="s">
        <v>57</v>
      </c>
      <c r="E185" s="40" t="s">
        <v>453</v>
      </c>
    </row>
    <row r="186" spans="1:5" ht="12.75">
      <c r="A186" t="s">
        <v>59</v>
      </c>
      <c r="E186" s="39" t="s">
        <v>60</v>
      </c>
    </row>
    <row r="187" spans="1:16" ht="12.75">
      <c r="A187" t="s">
        <v>49</v>
      </c>
      <c s="34" t="s">
        <v>206</v>
      </c>
      <c s="34" t="s">
        <v>454</v>
      </c>
      <c s="35" t="s">
        <v>47</v>
      </c>
      <c s="6" t="s">
        <v>455</v>
      </c>
      <c s="36" t="s">
        <v>260</v>
      </c>
      <c s="37">
        <v>766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456</v>
      </c>
    </row>
    <row r="189" spans="1:5" ht="12.75">
      <c r="A189" s="35" t="s">
        <v>57</v>
      </c>
      <c r="E189" s="40" t="s">
        <v>457</v>
      </c>
    </row>
    <row r="190" spans="1:5" ht="12.75">
      <c r="A190" t="s">
        <v>59</v>
      </c>
      <c r="E190" s="39" t="s">
        <v>60</v>
      </c>
    </row>
    <row r="191" spans="1:16" ht="12.75">
      <c r="A191" t="s">
        <v>49</v>
      </c>
      <c s="34" t="s">
        <v>209</v>
      </c>
      <c s="34" t="s">
        <v>458</v>
      </c>
      <c s="35" t="s">
        <v>47</v>
      </c>
      <c s="6" t="s">
        <v>459</v>
      </c>
      <c s="36" t="s">
        <v>260</v>
      </c>
      <c s="37">
        <v>383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460</v>
      </c>
    </row>
    <row r="193" spans="1:5" ht="12.75">
      <c r="A193" s="35" t="s">
        <v>57</v>
      </c>
      <c r="E193" s="40" t="s">
        <v>453</v>
      </c>
    </row>
    <row r="194" spans="1:5" ht="12.75">
      <c r="A194" t="s">
        <v>59</v>
      </c>
      <c r="E194" s="39" t="s">
        <v>60</v>
      </c>
    </row>
    <row r="195" spans="1:16" ht="12.75">
      <c r="A195" t="s">
        <v>49</v>
      </c>
      <c s="34" t="s">
        <v>213</v>
      </c>
      <c s="34" t="s">
        <v>461</v>
      </c>
      <c s="35" t="s">
        <v>47</v>
      </c>
      <c s="6" t="s">
        <v>462</v>
      </c>
      <c s="36" t="s">
        <v>260</v>
      </c>
      <c s="37">
        <v>383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463</v>
      </c>
    </row>
    <row r="197" spans="1:5" ht="12.75">
      <c r="A197" s="35" t="s">
        <v>57</v>
      </c>
      <c r="E197" s="40" t="s">
        <v>453</v>
      </c>
    </row>
    <row r="198" spans="1:5" ht="12.75">
      <c r="A198" t="s">
        <v>59</v>
      </c>
      <c r="E198" s="39" t="s">
        <v>60</v>
      </c>
    </row>
    <row r="199" spans="1:16" ht="12.75">
      <c r="A199" t="s">
        <v>49</v>
      </c>
      <c s="34" t="s">
        <v>216</v>
      </c>
      <c s="34" t="s">
        <v>464</v>
      </c>
      <c s="35" t="s">
        <v>47</v>
      </c>
      <c s="6" t="s">
        <v>465</v>
      </c>
      <c s="36" t="s">
        <v>260</v>
      </c>
      <c s="37">
        <v>383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466</v>
      </c>
    </row>
    <row r="201" spans="1:5" ht="12.75">
      <c r="A201" s="35" t="s">
        <v>57</v>
      </c>
      <c r="E201" s="40" t="s">
        <v>453</v>
      </c>
    </row>
    <row r="202" spans="1:5" ht="12.75">
      <c r="A202" t="s">
        <v>59</v>
      </c>
      <c r="E202" s="39" t="s">
        <v>60</v>
      </c>
    </row>
    <row r="203" spans="1:16" ht="25.5">
      <c r="A203" t="s">
        <v>49</v>
      </c>
      <c s="34" t="s">
        <v>220</v>
      </c>
      <c s="34" t="s">
        <v>467</v>
      </c>
      <c s="35" t="s">
        <v>47</v>
      </c>
      <c s="6" t="s">
        <v>468</v>
      </c>
      <c s="36" t="s">
        <v>260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469</v>
      </c>
    </row>
    <row r="205" spans="1:5" ht="12.75">
      <c r="A205" s="35" t="s">
        <v>57</v>
      </c>
      <c r="E205" s="40" t="s">
        <v>470</v>
      </c>
    </row>
    <row r="206" spans="1:5" ht="12.75">
      <c r="A206" t="s">
        <v>59</v>
      </c>
      <c r="E206" s="39" t="s">
        <v>60</v>
      </c>
    </row>
    <row r="207" spans="1:16" ht="12.75">
      <c r="A207" t="s">
        <v>49</v>
      </c>
      <c s="34" t="s">
        <v>225</v>
      </c>
      <c s="34" t="s">
        <v>471</v>
      </c>
      <c s="35" t="s">
        <v>47</v>
      </c>
      <c s="6" t="s">
        <v>472</v>
      </c>
      <c s="36" t="s">
        <v>260</v>
      </c>
      <c s="37">
        <v>37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473</v>
      </c>
    </row>
    <row r="209" spans="1:5" ht="12.75">
      <c r="A209" s="35" t="s">
        <v>57</v>
      </c>
      <c r="E209" s="40" t="s">
        <v>474</v>
      </c>
    </row>
    <row r="210" spans="1:5" ht="12.75">
      <c r="A210" t="s">
        <v>59</v>
      </c>
      <c r="E210" s="39" t="s">
        <v>60</v>
      </c>
    </row>
    <row r="211" spans="1:13" ht="12.75">
      <c r="A211" t="s">
        <v>46</v>
      </c>
      <c r="C211" s="31" t="s">
        <v>81</v>
      </c>
      <c r="E211" s="33" t="s">
        <v>475</v>
      </c>
      <c r="J211" s="32">
        <f>0</f>
      </c>
      <c s="32">
        <f>0</f>
      </c>
      <c s="32">
        <f>0+L212+L216</f>
      </c>
      <c s="32">
        <f>0+M212+M216</f>
      </c>
    </row>
    <row r="212" spans="1:16" ht="12.75">
      <c r="A212" t="s">
        <v>49</v>
      </c>
      <c s="34" t="s">
        <v>228</v>
      </c>
      <c s="34" t="s">
        <v>476</v>
      </c>
      <c s="35" t="s">
        <v>47</v>
      </c>
      <c s="6" t="s">
        <v>477</v>
      </c>
      <c s="36" t="s">
        <v>53</v>
      </c>
      <c s="37">
        <v>8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478</v>
      </c>
    </row>
    <row r="214" spans="1:5" ht="12.75">
      <c r="A214" s="35" t="s">
        <v>57</v>
      </c>
      <c r="E214" s="40" t="s">
        <v>60</v>
      </c>
    </row>
    <row r="215" spans="1:5" ht="12.75">
      <c r="A215" t="s">
        <v>59</v>
      </c>
      <c r="E215" s="39" t="s">
        <v>51</v>
      </c>
    </row>
    <row r="216" spans="1:16" ht="12.75">
      <c r="A216" t="s">
        <v>49</v>
      </c>
      <c s="34" t="s">
        <v>233</v>
      </c>
      <c s="34" t="s">
        <v>479</v>
      </c>
      <c s="35" t="s">
        <v>47</v>
      </c>
      <c s="6" t="s">
        <v>480</v>
      </c>
      <c s="36" t="s">
        <v>65</v>
      </c>
      <c s="37">
        <v>3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481</v>
      </c>
    </row>
    <row r="218" spans="1:5" ht="12.75">
      <c r="A218" s="35" t="s">
        <v>57</v>
      </c>
      <c r="E218" s="40" t="s">
        <v>482</v>
      </c>
    </row>
    <row r="219" spans="1:5" ht="12.75">
      <c r="A219" t="s">
        <v>59</v>
      </c>
      <c r="E219" s="39" t="s">
        <v>60</v>
      </c>
    </row>
    <row r="220" spans="1:13" ht="12.75">
      <c r="A220" t="s">
        <v>46</v>
      </c>
      <c r="C220" s="31" t="s">
        <v>84</v>
      </c>
      <c r="E220" s="33" t="s">
        <v>483</v>
      </c>
      <c r="J220" s="32">
        <f>0</f>
      </c>
      <c s="32">
        <f>0</f>
      </c>
      <c s="32">
        <f>0+L221+L225+L229+L233+L237+L241+L245+L249+L253+L257+L261+L265+L269+L273+L277+L281+L285+L289+L293+L297+L301+L305+L309+L313+L317</f>
      </c>
      <c s="32">
        <f>0+M221+M225+M229+M233+M237+M241+M245+M249+M253+M257+M261+M265+M269+M273+M277+M281+M285+M289+M293+M297+M301+M305+M309+M313+M317</f>
      </c>
    </row>
    <row r="221" spans="1:16" ht="12.75">
      <c r="A221" t="s">
        <v>49</v>
      </c>
      <c s="34" t="s">
        <v>238</v>
      </c>
      <c s="34" t="s">
        <v>484</v>
      </c>
      <c s="35" t="s">
        <v>47</v>
      </c>
      <c s="6" t="s">
        <v>485</v>
      </c>
      <c s="36" t="s">
        <v>53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54</v>
      </c>
      <c>
        <f>(M221*21)/100</f>
      </c>
      <c t="s">
        <v>27</v>
      </c>
    </row>
    <row r="222" spans="1:5" ht="12.75">
      <c r="A222" s="35" t="s">
        <v>55</v>
      </c>
      <c r="E222" s="39" t="s">
        <v>486</v>
      </c>
    </row>
    <row r="223" spans="1:5" ht="12.75">
      <c r="A223" s="35" t="s">
        <v>57</v>
      </c>
      <c r="E223" s="40" t="s">
        <v>487</v>
      </c>
    </row>
    <row r="224" spans="1:5" ht="12.75">
      <c r="A224" t="s">
        <v>59</v>
      </c>
      <c r="E224" s="39" t="s">
        <v>60</v>
      </c>
    </row>
    <row r="225" spans="1:16" ht="12.75">
      <c r="A225" t="s">
        <v>49</v>
      </c>
      <c s="34" t="s">
        <v>241</v>
      </c>
      <c s="34" t="s">
        <v>488</v>
      </c>
      <c s="35" t="s">
        <v>47</v>
      </c>
      <c s="6" t="s">
        <v>489</v>
      </c>
      <c s="36" t="s">
        <v>65</v>
      </c>
      <c s="37">
        <v>12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54</v>
      </c>
      <c>
        <f>(M225*21)/100</f>
      </c>
      <c t="s">
        <v>27</v>
      </c>
    </row>
    <row r="226" spans="1:5" ht="12.75">
      <c r="A226" s="35" t="s">
        <v>55</v>
      </c>
      <c r="E226" s="39" t="s">
        <v>56</v>
      </c>
    </row>
    <row r="227" spans="1:5" ht="12.75">
      <c r="A227" s="35" t="s">
        <v>57</v>
      </c>
      <c r="E227" s="40" t="s">
        <v>490</v>
      </c>
    </row>
    <row r="228" spans="1:5" ht="12.75">
      <c r="A228" t="s">
        <v>59</v>
      </c>
      <c r="E228" s="39" t="s">
        <v>60</v>
      </c>
    </row>
    <row r="229" spans="1:16" ht="12.75">
      <c r="A229" t="s">
        <v>49</v>
      </c>
      <c s="34" t="s">
        <v>244</v>
      </c>
      <c s="34" t="s">
        <v>491</v>
      </c>
      <c s="35" t="s">
        <v>47</v>
      </c>
      <c s="6" t="s">
        <v>492</v>
      </c>
      <c s="36" t="s">
        <v>65</v>
      </c>
      <c s="37">
        <v>9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54</v>
      </c>
      <c>
        <f>(M229*21)/100</f>
      </c>
      <c t="s">
        <v>27</v>
      </c>
    </row>
    <row r="230" spans="1:5" ht="12.75">
      <c r="A230" s="35" t="s">
        <v>55</v>
      </c>
      <c r="E230" s="39" t="s">
        <v>56</v>
      </c>
    </row>
    <row r="231" spans="1:5" ht="12.75">
      <c r="A231" s="35" t="s">
        <v>57</v>
      </c>
      <c r="E231" s="40" t="s">
        <v>493</v>
      </c>
    </row>
    <row r="232" spans="1:5" ht="12.75">
      <c r="A232" t="s">
        <v>59</v>
      </c>
      <c r="E232" s="39" t="s">
        <v>60</v>
      </c>
    </row>
    <row r="233" spans="1:16" ht="12.75">
      <c r="A233" t="s">
        <v>49</v>
      </c>
      <c s="34" t="s">
        <v>247</v>
      </c>
      <c s="34" t="s">
        <v>494</v>
      </c>
      <c s="35" t="s">
        <v>47</v>
      </c>
      <c s="6" t="s">
        <v>495</v>
      </c>
      <c s="36" t="s">
        <v>53</v>
      </c>
      <c s="37">
        <v>7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54</v>
      </c>
      <c>
        <f>(M233*21)/100</f>
      </c>
      <c t="s">
        <v>27</v>
      </c>
    </row>
    <row r="234" spans="1:5" ht="12.75">
      <c r="A234" s="35" t="s">
        <v>55</v>
      </c>
      <c r="E234" s="39" t="s">
        <v>496</v>
      </c>
    </row>
    <row r="235" spans="1:5" ht="12.75">
      <c r="A235" s="35" t="s">
        <v>57</v>
      </c>
      <c r="E235" s="40" t="s">
        <v>497</v>
      </c>
    </row>
    <row r="236" spans="1:5" ht="12.75">
      <c r="A236" t="s">
        <v>59</v>
      </c>
      <c r="E236" s="39" t="s">
        <v>60</v>
      </c>
    </row>
    <row r="237" spans="1:16" ht="12.75">
      <c r="A237" t="s">
        <v>49</v>
      </c>
      <c s="34" t="s">
        <v>250</v>
      </c>
      <c s="34" t="s">
        <v>498</v>
      </c>
      <c s="35" t="s">
        <v>47</v>
      </c>
      <c s="6" t="s">
        <v>499</v>
      </c>
      <c s="36" t="s">
        <v>53</v>
      </c>
      <c s="37">
        <v>32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54</v>
      </c>
      <c>
        <f>(M237*21)/100</f>
      </c>
      <c t="s">
        <v>27</v>
      </c>
    </row>
    <row r="238" spans="1:5" ht="25.5">
      <c r="A238" s="35" t="s">
        <v>55</v>
      </c>
      <c r="E238" s="39" t="s">
        <v>500</v>
      </c>
    </row>
    <row r="239" spans="1:5" ht="12.75">
      <c r="A239" s="35" t="s">
        <v>57</v>
      </c>
      <c r="E239" s="40" t="s">
        <v>501</v>
      </c>
    </row>
    <row r="240" spans="1:5" ht="12.75">
      <c r="A240" t="s">
        <v>59</v>
      </c>
      <c r="E240" s="39" t="s">
        <v>60</v>
      </c>
    </row>
    <row r="241" spans="1:16" ht="12.75">
      <c r="A241" t="s">
        <v>49</v>
      </c>
      <c s="34" t="s">
        <v>254</v>
      </c>
      <c s="34" t="s">
        <v>502</v>
      </c>
      <c s="35" t="s">
        <v>47</v>
      </c>
      <c s="6" t="s">
        <v>503</v>
      </c>
      <c s="36" t="s">
        <v>53</v>
      </c>
      <c s="37">
        <v>26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54</v>
      </c>
      <c>
        <f>(M241*21)/100</f>
      </c>
      <c t="s">
        <v>27</v>
      </c>
    </row>
    <row r="242" spans="1:5" ht="12.75">
      <c r="A242" s="35" t="s">
        <v>55</v>
      </c>
      <c r="E242" s="39" t="s">
        <v>56</v>
      </c>
    </row>
    <row r="243" spans="1:5" ht="12.75">
      <c r="A243" s="35" t="s">
        <v>57</v>
      </c>
      <c r="E243" s="40" t="s">
        <v>504</v>
      </c>
    </row>
    <row r="244" spans="1:5" ht="12.75">
      <c r="A244" t="s">
        <v>59</v>
      </c>
      <c r="E244" s="39" t="s">
        <v>60</v>
      </c>
    </row>
    <row r="245" spans="1:16" ht="12.75">
      <c r="A245" t="s">
        <v>49</v>
      </c>
      <c s="34" t="s">
        <v>257</v>
      </c>
      <c s="34" t="s">
        <v>505</v>
      </c>
      <c s="35" t="s">
        <v>47</v>
      </c>
      <c s="6" t="s">
        <v>506</v>
      </c>
      <c s="36" t="s">
        <v>260</v>
      </c>
      <c s="37">
        <v>66.78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56</v>
      </c>
    </row>
    <row r="247" spans="1:5" ht="12.75">
      <c r="A247" s="35" t="s">
        <v>57</v>
      </c>
      <c r="E247" s="40" t="s">
        <v>507</v>
      </c>
    </row>
    <row r="248" spans="1:5" ht="12.75">
      <c r="A248" t="s">
        <v>59</v>
      </c>
      <c r="E248" s="39" t="s">
        <v>60</v>
      </c>
    </row>
    <row r="249" spans="1:16" ht="12.75">
      <c r="A249" t="s">
        <v>49</v>
      </c>
      <c s="34" t="s">
        <v>261</v>
      </c>
      <c s="34" t="s">
        <v>508</v>
      </c>
      <c s="35" t="s">
        <v>47</v>
      </c>
      <c s="6" t="s">
        <v>509</v>
      </c>
      <c s="36" t="s">
        <v>53</v>
      </c>
      <c s="37">
        <v>10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27</v>
      </c>
    </row>
    <row r="250" spans="1:5" ht="12.75">
      <c r="A250" s="35" t="s">
        <v>55</v>
      </c>
      <c r="E250" s="39" t="s">
        <v>56</v>
      </c>
    </row>
    <row r="251" spans="1:5" ht="12.75">
      <c r="A251" s="35" t="s">
        <v>57</v>
      </c>
      <c r="E251" s="40" t="s">
        <v>510</v>
      </c>
    </row>
    <row r="252" spans="1:5" ht="12.75">
      <c r="A252" t="s">
        <v>59</v>
      </c>
      <c r="E252" s="39" t="s">
        <v>60</v>
      </c>
    </row>
    <row r="253" spans="1:16" ht="12.75">
      <c r="A253" t="s">
        <v>49</v>
      </c>
      <c s="34" t="s">
        <v>266</v>
      </c>
      <c s="34" t="s">
        <v>511</v>
      </c>
      <c s="35" t="s">
        <v>47</v>
      </c>
      <c s="6" t="s">
        <v>512</v>
      </c>
      <c s="36" t="s">
        <v>53</v>
      </c>
      <c s="37">
        <v>20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27</v>
      </c>
    </row>
    <row r="254" spans="1:5" ht="12.75">
      <c r="A254" s="35" t="s">
        <v>55</v>
      </c>
      <c r="E254" s="39" t="s">
        <v>56</v>
      </c>
    </row>
    <row r="255" spans="1:5" ht="12.75">
      <c r="A255" s="35" t="s">
        <v>57</v>
      </c>
      <c r="E255" s="40" t="s">
        <v>513</v>
      </c>
    </row>
    <row r="256" spans="1:5" ht="12.75">
      <c r="A256" t="s">
        <v>59</v>
      </c>
      <c r="E256" s="39" t="s">
        <v>60</v>
      </c>
    </row>
    <row r="257" spans="1:16" ht="12.75">
      <c r="A257" t="s">
        <v>49</v>
      </c>
      <c s="34" t="s">
        <v>269</v>
      </c>
      <c s="34" t="s">
        <v>514</v>
      </c>
      <c s="35" t="s">
        <v>47</v>
      </c>
      <c s="6" t="s">
        <v>515</v>
      </c>
      <c s="36" t="s">
        <v>65</v>
      </c>
      <c s="37">
        <v>7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54</v>
      </c>
      <c>
        <f>(M257*21)/100</f>
      </c>
      <c t="s">
        <v>27</v>
      </c>
    </row>
    <row r="258" spans="1:5" ht="12.75">
      <c r="A258" s="35" t="s">
        <v>55</v>
      </c>
      <c r="E258" s="39" t="s">
        <v>56</v>
      </c>
    </row>
    <row r="259" spans="1:5" ht="12.75">
      <c r="A259" s="35" t="s">
        <v>57</v>
      </c>
      <c r="E259" s="40" t="s">
        <v>516</v>
      </c>
    </row>
    <row r="260" spans="1:5" ht="12.75">
      <c r="A260" t="s">
        <v>59</v>
      </c>
      <c r="E260" s="39" t="s">
        <v>60</v>
      </c>
    </row>
    <row r="261" spans="1:16" ht="12.75">
      <c r="A261" t="s">
        <v>49</v>
      </c>
      <c s="34" t="s">
        <v>272</v>
      </c>
      <c s="34" t="s">
        <v>517</v>
      </c>
      <c s="35" t="s">
        <v>47</v>
      </c>
      <c s="6" t="s">
        <v>518</v>
      </c>
      <c s="36" t="s">
        <v>260</v>
      </c>
      <c s="37">
        <v>285.762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519</v>
      </c>
      <c>
        <f>(M261*21)/100</f>
      </c>
      <c t="s">
        <v>27</v>
      </c>
    </row>
    <row r="262" spans="1:5" ht="12.75">
      <c r="A262" s="35" t="s">
        <v>55</v>
      </c>
      <c r="E262" s="39" t="s">
        <v>56</v>
      </c>
    </row>
    <row r="263" spans="1:5" ht="12.75">
      <c r="A263" s="35" t="s">
        <v>57</v>
      </c>
      <c r="E263" s="40" t="s">
        <v>520</v>
      </c>
    </row>
    <row r="264" spans="1:5" ht="12.75">
      <c r="A264" t="s">
        <v>59</v>
      </c>
      <c r="E264" s="39" t="s">
        <v>60</v>
      </c>
    </row>
    <row r="265" spans="1:16" ht="12.75">
      <c r="A265" t="s">
        <v>49</v>
      </c>
      <c s="34" t="s">
        <v>275</v>
      </c>
      <c s="34" t="s">
        <v>521</v>
      </c>
      <c s="35" t="s">
        <v>47</v>
      </c>
      <c s="6" t="s">
        <v>522</v>
      </c>
      <c s="36" t="s">
        <v>260</v>
      </c>
      <c s="37">
        <v>36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519</v>
      </c>
      <c>
        <f>(M265*21)/100</f>
      </c>
      <c t="s">
        <v>27</v>
      </c>
    </row>
    <row r="266" spans="1:5" ht="12.75">
      <c r="A266" s="35" t="s">
        <v>55</v>
      </c>
      <c r="E266" s="39" t="s">
        <v>56</v>
      </c>
    </row>
    <row r="267" spans="1:5" ht="12.75">
      <c r="A267" s="35" t="s">
        <v>57</v>
      </c>
      <c r="E267" s="40" t="s">
        <v>523</v>
      </c>
    </row>
    <row r="268" spans="1:5" ht="12.75">
      <c r="A268" t="s">
        <v>59</v>
      </c>
      <c r="E268" s="39" t="s">
        <v>60</v>
      </c>
    </row>
    <row r="269" spans="1:16" ht="12.75">
      <c r="A269" t="s">
        <v>49</v>
      </c>
      <c s="34" t="s">
        <v>524</v>
      </c>
      <c s="34" t="s">
        <v>525</v>
      </c>
      <c s="35" t="s">
        <v>47</v>
      </c>
      <c s="6" t="s">
        <v>526</v>
      </c>
      <c s="36" t="s">
        <v>53</v>
      </c>
      <c s="37">
        <v>52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27</v>
      </c>
    </row>
    <row r="270" spans="1:5" ht="12.75">
      <c r="A270" s="35" t="s">
        <v>55</v>
      </c>
      <c r="E270" s="39" t="s">
        <v>56</v>
      </c>
    </row>
    <row r="271" spans="1:5" ht="25.5">
      <c r="A271" s="35" t="s">
        <v>57</v>
      </c>
      <c r="E271" s="40" t="s">
        <v>527</v>
      </c>
    </row>
    <row r="272" spans="1:5" ht="12.75">
      <c r="A272" t="s">
        <v>59</v>
      </c>
      <c r="E272" s="39" t="s">
        <v>60</v>
      </c>
    </row>
    <row r="273" spans="1:16" ht="12.75">
      <c r="A273" t="s">
        <v>49</v>
      </c>
      <c s="34" t="s">
        <v>528</v>
      </c>
      <c s="34" t="s">
        <v>529</v>
      </c>
      <c s="35" t="s">
        <v>47</v>
      </c>
      <c s="6" t="s">
        <v>530</v>
      </c>
      <c s="36" t="s">
        <v>236</v>
      </c>
      <c s="37">
        <v>102.96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27</v>
      </c>
    </row>
    <row r="274" spans="1:5" ht="12.75">
      <c r="A274" s="35" t="s">
        <v>55</v>
      </c>
      <c r="E274" s="39" t="s">
        <v>56</v>
      </c>
    </row>
    <row r="275" spans="1:5" ht="12.75">
      <c r="A275" s="35" t="s">
        <v>57</v>
      </c>
      <c r="E275" s="40" t="s">
        <v>531</v>
      </c>
    </row>
    <row r="276" spans="1:5" ht="12.75">
      <c r="A276" t="s">
        <v>59</v>
      </c>
      <c r="E276" s="39" t="s">
        <v>60</v>
      </c>
    </row>
    <row r="277" spans="1:16" ht="12.75">
      <c r="A277" t="s">
        <v>49</v>
      </c>
      <c s="34" t="s">
        <v>532</v>
      </c>
      <c s="34" t="s">
        <v>533</v>
      </c>
      <c s="35" t="s">
        <v>47</v>
      </c>
      <c s="6" t="s">
        <v>534</v>
      </c>
      <c s="36" t="s">
        <v>357</v>
      </c>
      <c s="37">
        <v>2059.2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27</v>
      </c>
    </row>
    <row r="278" spans="1:5" ht="12.75">
      <c r="A278" s="35" t="s">
        <v>55</v>
      </c>
      <c r="E278" s="39" t="s">
        <v>56</v>
      </c>
    </row>
    <row r="279" spans="1:5" ht="12.75">
      <c r="A279" s="35" t="s">
        <v>57</v>
      </c>
      <c r="E279" s="40" t="s">
        <v>535</v>
      </c>
    </row>
    <row r="280" spans="1:5" ht="12.75">
      <c r="A280" t="s">
        <v>59</v>
      </c>
      <c r="E280" s="39" t="s">
        <v>60</v>
      </c>
    </row>
    <row r="281" spans="1:16" ht="12.75">
      <c r="A281" t="s">
        <v>49</v>
      </c>
      <c s="34" t="s">
        <v>536</v>
      </c>
      <c s="34" t="s">
        <v>537</v>
      </c>
      <c s="35" t="s">
        <v>47</v>
      </c>
      <c s="6" t="s">
        <v>538</v>
      </c>
      <c s="36" t="s">
        <v>53</v>
      </c>
      <c s="37">
        <v>36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54</v>
      </c>
      <c>
        <f>(M281*21)/100</f>
      </c>
      <c t="s">
        <v>27</v>
      </c>
    </row>
    <row r="282" spans="1:5" ht="12.75">
      <c r="A282" s="35" t="s">
        <v>55</v>
      </c>
      <c r="E282" s="39" t="s">
        <v>56</v>
      </c>
    </row>
    <row r="283" spans="1:5" ht="12.75">
      <c r="A283" s="35" t="s">
        <v>57</v>
      </c>
      <c r="E283" s="40" t="s">
        <v>539</v>
      </c>
    </row>
    <row r="284" spans="1:5" ht="12.75">
      <c r="A284" t="s">
        <v>59</v>
      </c>
      <c r="E284" s="39" t="s">
        <v>60</v>
      </c>
    </row>
    <row r="285" spans="1:16" ht="25.5">
      <c r="A285" t="s">
        <v>49</v>
      </c>
      <c s="34" t="s">
        <v>540</v>
      </c>
      <c s="34" t="s">
        <v>541</v>
      </c>
      <c s="35" t="s">
        <v>47</v>
      </c>
      <c s="6" t="s">
        <v>542</v>
      </c>
      <c s="36" t="s">
        <v>543</v>
      </c>
      <c s="37">
        <v>71.179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27</v>
      </c>
    </row>
    <row r="286" spans="1:5" ht="12.75">
      <c r="A286" s="35" t="s">
        <v>55</v>
      </c>
      <c r="E286" s="39" t="s">
        <v>56</v>
      </c>
    </row>
    <row r="287" spans="1:5" ht="12.75">
      <c r="A287" s="35" t="s">
        <v>57</v>
      </c>
      <c r="E287" s="40" t="s">
        <v>544</v>
      </c>
    </row>
    <row r="288" spans="1:5" ht="12.75">
      <c r="A288" t="s">
        <v>59</v>
      </c>
      <c r="E288" s="39" t="s">
        <v>60</v>
      </c>
    </row>
    <row r="289" spans="1:16" ht="12.75">
      <c r="A289" t="s">
        <v>49</v>
      </c>
      <c s="34" t="s">
        <v>545</v>
      </c>
      <c s="34" t="s">
        <v>546</v>
      </c>
      <c s="35" t="s">
        <v>47</v>
      </c>
      <c s="6" t="s">
        <v>547</v>
      </c>
      <c s="36" t="s">
        <v>260</v>
      </c>
      <c s="37">
        <v>84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27</v>
      </c>
    </row>
    <row r="290" spans="1:5" ht="12.75">
      <c r="A290" s="35" t="s">
        <v>55</v>
      </c>
      <c r="E290" s="39" t="s">
        <v>56</v>
      </c>
    </row>
    <row r="291" spans="1:5" ht="12.75">
      <c r="A291" s="35" t="s">
        <v>57</v>
      </c>
      <c r="E291" s="40" t="s">
        <v>548</v>
      </c>
    </row>
    <row r="292" spans="1:5" ht="12.75">
      <c r="A292" t="s">
        <v>59</v>
      </c>
      <c r="E292" s="39" t="s">
        <v>60</v>
      </c>
    </row>
    <row r="293" spans="1:16" ht="25.5">
      <c r="A293" t="s">
        <v>49</v>
      </c>
      <c s="34" t="s">
        <v>549</v>
      </c>
      <c s="34" t="s">
        <v>550</v>
      </c>
      <c s="35" t="s">
        <v>47</v>
      </c>
      <c s="6" t="s">
        <v>551</v>
      </c>
      <c s="36" t="s">
        <v>543</v>
      </c>
      <c s="37">
        <v>840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27</v>
      </c>
    </row>
    <row r="294" spans="1:5" ht="12.75">
      <c r="A294" s="35" t="s">
        <v>55</v>
      </c>
      <c r="E294" s="39" t="s">
        <v>56</v>
      </c>
    </row>
    <row r="295" spans="1:5" ht="12.75">
      <c r="A295" s="35" t="s">
        <v>57</v>
      </c>
      <c r="E295" s="40" t="s">
        <v>552</v>
      </c>
    </row>
    <row r="296" spans="1:5" ht="12.75">
      <c r="A296" t="s">
        <v>59</v>
      </c>
      <c r="E296" s="39" t="s">
        <v>60</v>
      </c>
    </row>
    <row r="297" spans="1:16" ht="12.75">
      <c r="A297" t="s">
        <v>49</v>
      </c>
      <c s="34" t="s">
        <v>553</v>
      </c>
      <c s="34" t="s">
        <v>554</v>
      </c>
      <c s="35" t="s">
        <v>47</v>
      </c>
      <c s="6" t="s">
        <v>555</v>
      </c>
      <c s="36" t="s">
        <v>65</v>
      </c>
      <c s="37">
        <v>7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27</v>
      </c>
    </row>
    <row r="298" spans="1:5" ht="12.75">
      <c r="A298" s="35" t="s">
        <v>55</v>
      </c>
      <c r="E298" s="39" t="s">
        <v>56</v>
      </c>
    </row>
    <row r="299" spans="1:5" ht="12.75">
      <c r="A299" s="35" t="s">
        <v>57</v>
      </c>
      <c r="E299" s="40" t="s">
        <v>556</v>
      </c>
    </row>
    <row r="300" spans="1:5" ht="12.75">
      <c r="A300" t="s">
        <v>59</v>
      </c>
      <c r="E300" s="39" t="s">
        <v>60</v>
      </c>
    </row>
    <row r="301" spans="1:16" ht="12.75">
      <c r="A301" t="s">
        <v>49</v>
      </c>
      <c s="34" t="s">
        <v>557</v>
      </c>
      <c s="34" t="s">
        <v>558</v>
      </c>
      <c s="35" t="s">
        <v>47</v>
      </c>
      <c s="6" t="s">
        <v>559</v>
      </c>
      <c s="36" t="s">
        <v>543</v>
      </c>
      <c s="37">
        <v>8.68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27</v>
      </c>
    </row>
    <row r="302" spans="1:5" ht="12.75">
      <c r="A302" s="35" t="s">
        <v>55</v>
      </c>
      <c r="E302" s="39" t="s">
        <v>56</v>
      </c>
    </row>
    <row r="303" spans="1:5" ht="12.75">
      <c r="A303" s="35" t="s">
        <v>57</v>
      </c>
      <c r="E303" s="40" t="s">
        <v>560</v>
      </c>
    </row>
    <row r="304" spans="1:5" ht="12.75">
      <c r="A304" t="s">
        <v>59</v>
      </c>
      <c r="E304" s="39" t="s">
        <v>60</v>
      </c>
    </row>
    <row r="305" spans="1:16" ht="12.75">
      <c r="A305" t="s">
        <v>49</v>
      </c>
      <c s="34" t="s">
        <v>561</v>
      </c>
      <c s="34" t="s">
        <v>562</v>
      </c>
      <c s="35" t="s">
        <v>47</v>
      </c>
      <c s="6" t="s">
        <v>563</v>
      </c>
      <c s="36" t="s">
        <v>236</v>
      </c>
      <c s="37">
        <v>5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54</v>
      </c>
      <c>
        <f>(M305*21)/100</f>
      </c>
      <c t="s">
        <v>27</v>
      </c>
    </row>
    <row r="306" spans="1:5" ht="12.75">
      <c r="A306" s="35" t="s">
        <v>55</v>
      </c>
      <c r="E306" s="39" t="s">
        <v>564</v>
      </c>
    </row>
    <row r="307" spans="1:5" ht="12.75">
      <c r="A307" s="35" t="s">
        <v>57</v>
      </c>
      <c r="E307" s="40" t="s">
        <v>565</v>
      </c>
    </row>
    <row r="308" spans="1:5" ht="12.75">
      <c r="A308" t="s">
        <v>59</v>
      </c>
      <c r="E308" s="39" t="s">
        <v>60</v>
      </c>
    </row>
    <row r="309" spans="1:16" ht="12.75">
      <c r="A309" t="s">
        <v>49</v>
      </c>
      <c s="34" t="s">
        <v>566</v>
      </c>
      <c s="34" t="s">
        <v>567</v>
      </c>
      <c s="35" t="s">
        <v>47</v>
      </c>
      <c s="6" t="s">
        <v>568</v>
      </c>
      <c s="36" t="s">
        <v>543</v>
      </c>
      <c s="37">
        <v>250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54</v>
      </c>
      <c>
        <f>(M309*21)/100</f>
      </c>
      <c t="s">
        <v>27</v>
      </c>
    </row>
    <row r="310" spans="1:5" ht="12.75">
      <c r="A310" s="35" t="s">
        <v>55</v>
      </c>
      <c r="E310" s="39" t="s">
        <v>569</v>
      </c>
    </row>
    <row r="311" spans="1:5" ht="12.75">
      <c r="A311" s="35" t="s">
        <v>57</v>
      </c>
      <c r="E311" s="40" t="s">
        <v>570</v>
      </c>
    </row>
    <row r="312" spans="1:5" ht="12.75">
      <c r="A312" t="s">
        <v>59</v>
      </c>
      <c r="E312" s="39" t="s">
        <v>60</v>
      </c>
    </row>
    <row r="313" spans="1:16" ht="25.5">
      <c r="A313" t="s">
        <v>49</v>
      </c>
      <c s="34" t="s">
        <v>571</v>
      </c>
      <c s="34" t="s">
        <v>572</v>
      </c>
      <c s="35" t="s">
        <v>51</v>
      </c>
      <c s="6" t="s">
        <v>573</v>
      </c>
      <c s="36" t="s">
        <v>260</v>
      </c>
      <c s="37">
        <v>5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574</v>
      </c>
      <c>
        <f>(M313*21)/100</f>
      </c>
      <c t="s">
        <v>27</v>
      </c>
    </row>
    <row r="314" spans="1:5" ht="12.75">
      <c r="A314" s="35" t="s">
        <v>55</v>
      </c>
      <c r="E314" s="39" t="s">
        <v>575</v>
      </c>
    </row>
    <row r="315" spans="1:5" ht="12.75">
      <c r="A315" s="35" t="s">
        <v>57</v>
      </c>
      <c r="E315" s="40" t="s">
        <v>576</v>
      </c>
    </row>
    <row r="316" spans="1:5" ht="38.25">
      <c r="A316" t="s">
        <v>59</v>
      </c>
      <c r="E316" s="39" t="s">
        <v>577</v>
      </c>
    </row>
    <row r="317" spans="1:16" ht="25.5">
      <c r="A317" t="s">
        <v>49</v>
      </c>
      <c s="34" t="s">
        <v>578</v>
      </c>
      <c s="34" t="s">
        <v>579</v>
      </c>
      <c s="35" t="s">
        <v>51</v>
      </c>
      <c s="6" t="s">
        <v>580</v>
      </c>
      <c s="36" t="s">
        <v>65</v>
      </c>
      <c s="37">
        <v>5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574</v>
      </c>
      <c>
        <f>(M317*21)/100</f>
      </c>
      <c t="s">
        <v>27</v>
      </c>
    </row>
    <row r="318" spans="1:5" ht="12.75">
      <c r="A318" s="35" t="s">
        <v>55</v>
      </c>
      <c r="E318" s="39" t="s">
        <v>51</v>
      </c>
    </row>
    <row r="319" spans="1:5" ht="25.5">
      <c r="A319" s="35" t="s">
        <v>57</v>
      </c>
      <c r="E319" s="40" t="s">
        <v>581</v>
      </c>
    </row>
    <row r="320" spans="1:5" ht="25.5">
      <c r="A320" t="s">
        <v>59</v>
      </c>
      <c r="E320" s="39" t="s">
        <v>582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583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583</v>
      </c>
      <c r="E4" s="26" t="s">
        <v>584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COUNTIFS(L8:L146,"=0",A8:A146,"P")+COUNTIFS(L8:L146,"",A8:A146,"P")+SUM(Q8:Q146)</f>
      </c>
    </row>
    <row r="8" spans="1:13" ht="12.75">
      <c r="A8" t="s">
        <v>44</v>
      </c>
      <c r="C8" s="28" t="s">
        <v>587</v>
      </c>
      <c r="E8" s="30" t="s">
        <v>586</v>
      </c>
      <c r="J8" s="29">
        <f>0+J9+J150</f>
      </c>
      <c s="29">
        <f>0+K9+K150</f>
      </c>
      <c s="29">
        <f>0+L9+L150</f>
      </c>
      <c s="29">
        <f>0+M9+M150</f>
      </c>
    </row>
    <row r="9" spans="1:13" ht="12.75">
      <c r="A9" t="s">
        <v>46</v>
      </c>
      <c r="C9" s="31" t="s">
        <v>47</v>
      </c>
      <c r="E9" s="33" t="s">
        <v>588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</f>
      </c>
      <c s="32">
        <f>0+M10+M14+M18+M22+M26+M30+M34+M38+M42+M46+M50+M54+M58+M62+M66+M70+M74+M78+M82+M86+M90+M94+M98+M102+M106+M110+M114+M118+M122+M126+M130+M134+M138+M142+M146</f>
      </c>
    </row>
    <row r="10" spans="1:16" ht="12.75">
      <c r="A10" t="s">
        <v>49</v>
      </c>
      <c s="34" t="s">
        <v>47</v>
      </c>
      <c s="34" t="s">
        <v>589</v>
      </c>
      <c s="35" t="s">
        <v>51</v>
      </c>
      <c s="6" t="s">
        <v>590</v>
      </c>
      <c s="36" t="s">
        <v>149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591</v>
      </c>
    </row>
    <row r="12" spans="1:5" ht="12.75">
      <c r="A12" s="35" t="s">
        <v>57</v>
      </c>
      <c r="E12" s="40" t="s">
        <v>51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592</v>
      </c>
      <c s="35" t="s">
        <v>51</v>
      </c>
      <c s="6" t="s">
        <v>593</v>
      </c>
      <c s="36" t="s">
        <v>65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9</v>
      </c>
    </row>
    <row r="16" spans="1:5" ht="12.75">
      <c r="A16" s="35" t="s">
        <v>57</v>
      </c>
      <c r="E16" s="40" t="s">
        <v>51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594</v>
      </c>
      <c s="35" t="s">
        <v>51</v>
      </c>
      <c s="6" t="s">
        <v>595</v>
      </c>
      <c s="36" t="s">
        <v>65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9</v>
      </c>
    </row>
    <row r="20" spans="1:5" ht="12.75">
      <c r="A20" s="35" t="s">
        <v>57</v>
      </c>
      <c r="E20" s="40" t="s">
        <v>51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66</v>
      </c>
      <c s="34" t="s">
        <v>596</v>
      </c>
      <c s="35" t="s">
        <v>51</v>
      </c>
      <c s="6" t="s">
        <v>597</v>
      </c>
      <c s="36" t="s">
        <v>65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9</v>
      </c>
    </row>
    <row r="24" spans="1:5" ht="12.75">
      <c r="A24" s="35" t="s">
        <v>57</v>
      </c>
      <c r="E24" s="40" t="s">
        <v>51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69</v>
      </c>
      <c s="34" t="s">
        <v>598</v>
      </c>
      <c s="35" t="s">
        <v>51</v>
      </c>
      <c s="6" t="s">
        <v>599</v>
      </c>
      <c s="36" t="s">
        <v>65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9</v>
      </c>
    </row>
    <row r="28" spans="1:5" ht="12.75">
      <c r="A28" s="35" t="s">
        <v>57</v>
      </c>
      <c r="E28" s="40" t="s">
        <v>51</v>
      </c>
    </row>
    <row r="29" spans="1:5" ht="12.75">
      <c r="A29" t="s">
        <v>59</v>
      </c>
      <c r="E29" s="39" t="s">
        <v>60</v>
      </c>
    </row>
    <row r="30" spans="1:16" ht="12.75">
      <c r="A30" t="s">
        <v>49</v>
      </c>
      <c s="34" t="s">
        <v>74</v>
      </c>
      <c s="34" t="s">
        <v>600</v>
      </c>
      <c s="35" t="s">
        <v>51</v>
      </c>
      <c s="6" t="s">
        <v>601</v>
      </c>
      <c s="36" t="s">
        <v>65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9</v>
      </c>
    </row>
    <row r="32" spans="1:5" ht="12.75">
      <c r="A32" s="35" t="s">
        <v>57</v>
      </c>
      <c r="E32" s="40" t="s">
        <v>51</v>
      </c>
    </row>
    <row r="33" spans="1:5" ht="12.75">
      <c r="A33" t="s">
        <v>59</v>
      </c>
      <c r="E33" s="39" t="s">
        <v>60</v>
      </c>
    </row>
    <row r="34" spans="1:16" ht="12.75">
      <c r="A34" t="s">
        <v>49</v>
      </c>
      <c s="34" t="s">
        <v>77</v>
      </c>
      <c s="34" t="s">
        <v>602</v>
      </c>
      <c s="35" t="s">
        <v>51</v>
      </c>
      <c s="6" t="s">
        <v>603</v>
      </c>
      <c s="36" t="s">
        <v>53</v>
      </c>
      <c s="37">
        <v>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60</v>
      </c>
    </row>
    <row r="38" spans="1:16" ht="12.75">
      <c r="A38" t="s">
        <v>49</v>
      </c>
      <c s="34" t="s">
        <v>81</v>
      </c>
      <c s="34" t="s">
        <v>604</v>
      </c>
      <c s="35" t="s">
        <v>51</v>
      </c>
      <c s="6" t="s">
        <v>605</v>
      </c>
      <c s="36" t="s">
        <v>53</v>
      </c>
      <c s="37">
        <v>30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12.75">
      <c r="A42" t="s">
        <v>49</v>
      </c>
      <c s="34" t="s">
        <v>84</v>
      </c>
      <c s="34" t="s">
        <v>606</v>
      </c>
      <c s="35" t="s">
        <v>51</v>
      </c>
      <c s="6" t="s">
        <v>607</v>
      </c>
      <c s="36" t="s">
        <v>53</v>
      </c>
      <c s="37">
        <v>800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88</v>
      </c>
      <c s="34" t="s">
        <v>185</v>
      </c>
      <c s="35" t="s">
        <v>51</v>
      </c>
      <c s="6" t="s">
        <v>186</v>
      </c>
      <c s="36" t="s">
        <v>53</v>
      </c>
      <c s="37">
        <v>30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93</v>
      </c>
      <c s="34" t="s">
        <v>191</v>
      </c>
      <c s="35" t="s">
        <v>51</v>
      </c>
      <c s="6" t="s">
        <v>192</v>
      </c>
      <c s="36" t="s">
        <v>65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97</v>
      </c>
      <c s="34" t="s">
        <v>194</v>
      </c>
      <c s="35" t="s">
        <v>51</v>
      </c>
      <c s="6" t="s">
        <v>195</v>
      </c>
      <c s="36" t="s">
        <v>65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101</v>
      </c>
      <c s="34" t="s">
        <v>608</v>
      </c>
      <c s="35" t="s">
        <v>51</v>
      </c>
      <c s="6" t="s">
        <v>609</v>
      </c>
      <c s="36" t="s">
        <v>53</v>
      </c>
      <c s="37">
        <v>600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60</v>
      </c>
    </row>
    <row r="62" spans="1:16" ht="12.75">
      <c r="A62" t="s">
        <v>49</v>
      </c>
      <c s="34" t="s">
        <v>104</v>
      </c>
      <c s="34" t="s">
        <v>610</v>
      </c>
      <c s="35" t="s">
        <v>51</v>
      </c>
      <c s="6" t="s">
        <v>611</v>
      </c>
      <c s="36" t="s">
        <v>53</v>
      </c>
      <c s="37">
        <v>200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58</v>
      </c>
    </row>
    <row r="65" spans="1:5" ht="12.75">
      <c r="A65" t="s">
        <v>59</v>
      </c>
      <c r="E65" s="39" t="s">
        <v>60</v>
      </c>
    </row>
    <row r="66" spans="1:16" ht="12.75">
      <c r="A66" t="s">
        <v>49</v>
      </c>
      <c s="34" t="s">
        <v>108</v>
      </c>
      <c s="34" t="s">
        <v>612</v>
      </c>
      <c s="35" t="s">
        <v>51</v>
      </c>
      <c s="6" t="s">
        <v>613</v>
      </c>
      <c s="36" t="s">
        <v>53</v>
      </c>
      <c s="37">
        <v>800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58</v>
      </c>
    </row>
    <row r="69" spans="1:5" ht="12.75">
      <c r="A69" t="s">
        <v>59</v>
      </c>
      <c r="E69" s="39" t="s">
        <v>60</v>
      </c>
    </row>
    <row r="70" spans="1:16" ht="25.5">
      <c r="A70" t="s">
        <v>49</v>
      </c>
      <c s="34" t="s">
        <v>111</v>
      </c>
      <c s="34" t="s">
        <v>614</v>
      </c>
      <c s="35" t="s">
        <v>51</v>
      </c>
      <c s="6" t="s">
        <v>615</v>
      </c>
      <c s="36" t="s">
        <v>65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58</v>
      </c>
    </row>
    <row r="73" spans="1:5" ht="12.75">
      <c r="A73" t="s">
        <v>59</v>
      </c>
      <c r="E73" s="39" t="s">
        <v>60</v>
      </c>
    </row>
    <row r="74" spans="1:16" ht="25.5">
      <c r="A74" t="s">
        <v>49</v>
      </c>
      <c s="34" t="s">
        <v>115</v>
      </c>
      <c s="34" t="s">
        <v>616</v>
      </c>
      <c s="35" t="s">
        <v>51</v>
      </c>
      <c s="6" t="s">
        <v>617</v>
      </c>
      <c s="36" t="s">
        <v>65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58</v>
      </c>
    </row>
    <row r="77" spans="1:5" ht="12.75">
      <c r="A77" t="s">
        <v>59</v>
      </c>
      <c r="E77" s="39" t="s">
        <v>60</v>
      </c>
    </row>
    <row r="78" spans="1:16" ht="25.5">
      <c r="A78" t="s">
        <v>49</v>
      </c>
      <c s="34" t="s">
        <v>118</v>
      </c>
      <c s="34" t="s">
        <v>188</v>
      </c>
      <c s="35" t="s">
        <v>51</v>
      </c>
      <c s="6" t="s">
        <v>189</v>
      </c>
      <c s="36" t="s">
        <v>65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12.75">
      <c r="A81" t="s">
        <v>59</v>
      </c>
      <c r="E81" s="39" t="s">
        <v>60</v>
      </c>
    </row>
    <row r="82" spans="1:16" ht="25.5">
      <c r="A82" t="s">
        <v>49</v>
      </c>
      <c s="34" t="s">
        <v>122</v>
      </c>
      <c s="34" t="s">
        <v>618</v>
      </c>
      <c s="35" t="s">
        <v>51</v>
      </c>
      <c s="6" t="s">
        <v>619</v>
      </c>
      <c s="36" t="s">
        <v>65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12.75">
      <c r="A85" t="s">
        <v>59</v>
      </c>
      <c r="E85" s="39" t="s">
        <v>60</v>
      </c>
    </row>
    <row r="86" spans="1:16" ht="25.5">
      <c r="A86" t="s">
        <v>49</v>
      </c>
      <c s="34" t="s">
        <v>126</v>
      </c>
      <c s="34" t="s">
        <v>620</v>
      </c>
      <c s="35" t="s">
        <v>51</v>
      </c>
      <c s="6" t="s">
        <v>621</v>
      </c>
      <c s="36" t="s">
        <v>65</v>
      </c>
      <c s="37">
        <v>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60</v>
      </c>
    </row>
    <row r="90" spans="1:16" ht="12.75">
      <c r="A90" t="s">
        <v>49</v>
      </c>
      <c s="34" t="s">
        <v>129</v>
      </c>
      <c s="34" t="s">
        <v>622</v>
      </c>
      <c s="35" t="s">
        <v>51</v>
      </c>
      <c s="6" t="s">
        <v>623</v>
      </c>
      <c s="36" t="s">
        <v>65</v>
      </c>
      <c s="37">
        <v>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60</v>
      </c>
    </row>
    <row r="94" spans="1:16" ht="25.5">
      <c r="A94" t="s">
        <v>49</v>
      </c>
      <c s="34" t="s">
        <v>132</v>
      </c>
      <c s="34" t="s">
        <v>70</v>
      </c>
      <c s="35" t="s">
        <v>51</v>
      </c>
      <c s="6" t="s">
        <v>624</v>
      </c>
      <c s="36" t="s">
        <v>65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625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135</v>
      </c>
      <c s="34" t="s">
        <v>626</v>
      </c>
      <c s="35" t="s">
        <v>51</v>
      </c>
      <c s="6" t="s">
        <v>627</v>
      </c>
      <c s="36" t="s">
        <v>65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9</v>
      </c>
    </row>
    <row r="100" spans="1:5" ht="12.75">
      <c r="A100" s="35" t="s">
        <v>57</v>
      </c>
      <c r="E100" s="40" t="s">
        <v>628</v>
      </c>
    </row>
    <row r="101" spans="1:5" ht="12.75">
      <c r="A101" t="s">
        <v>59</v>
      </c>
      <c r="E101" s="39" t="s">
        <v>60</v>
      </c>
    </row>
    <row r="102" spans="1:16" ht="12.75">
      <c r="A102" t="s">
        <v>49</v>
      </c>
      <c s="34" t="s">
        <v>138</v>
      </c>
      <c s="34" t="s">
        <v>629</v>
      </c>
      <c s="35" t="s">
        <v>51</v>
      </c>
      <c s="6" t="s">
        <v>630</v>
      </c>
      <c s="36" t="s">
        <v>65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9</v>
      </c>
    </row>
    <row r="104" spans="1:5" ht="12.75">
      <c r="A104" s="35" t="s">
        <v>57</v>
      </c>
      <c r="E104" s="40" t="s">
        <v>628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142</v>
      </c>
      <c s="34" t="s">
        <v>631</v>
      </c>
      <c s="35" t="s">
        <v>51</v>
      </c>
      <c s="6" t="s">
        <v>632</v>
      </c>
      <c s="36" t="s">
        <v>65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12.75">
      <c r="A109" t="s">
        <v>59</v>
      </c>
      <c r="E109" s="39" t="s">
        <v>60</v>
      </c>
    </row>
    <row r="110" spans="1:16" ht="25.5">
      <c r="A110" t="s">
        <v>49</v>
      </c>
      <c s="34" t="s">
        <v>146</v>
      </c>
      <c s="34" t="s">
        <v>633</v>
      </c>
      <c s="35" t="s">
        <v>51</v>
      </c>
      <c s="6" t="s">
        <v>634</v>
      </c>
      <c s="36" t="s">
        <v>65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12.75">
      <c r="A113" t="s">
        <v>59</v>
      </c>
      <c r="E113" s="39" t="s">
        <v>60</v>
      </c>
    </row>
    <row r="114" spans="1:16" ht="25.5">
      <c r="A114" t="s">
        <v>49</v>
      </c>
      <c s="34" t="s">
        <v>150</v>
      </c>
      <c s="34" t="s">
        <v>635</v>
      </c>
      <c s="35" t="s">
        <v>51</v>
      </c>
      <c s="6" t="s">
        <v>636</v>
      </c>
      <c s="36" t="s">
        <v>65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58</v>
      </c>
    </row>
    <row r="117" spans="1:5" ht="12.75">
      <c r="A117" t="s">
        <v>59</v>
      </c>
      <c r="E117" s="39" t="s">
        <v>60</v>
      </c>
    </row>
    <row r="118" spans="1:16" ht="12.75">
      <c r="A118" t="s">
        <v>49</v>
      </c>
      <c s="34" t="s">
        <v>153</v>
      </c>
      <c s="34" t="s">
        <v>637</v>
      </c>
      <c s="35" t="s">
        <v>51</v>
      </c>
      <c s="6" t="s">
        <v>638</v>
      </c>
      <c s="36" t="s">
        <v>149</v>
      </c>
      <c s="37">
        <v>32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58</v>
      </c>
    </row>
    <row r="121" spans="1:5" ht="12.75">
      <c r="A121" t="s">
        <v>59</v>
      </c>
      <c r="E121" s="39" t="s">
        <v>60</v>
      </c>
    </row>
    <row r="122" spans="1:16" ht="12.75">
      <c r="A122" t="s">
        <v>49</v>
      </c>
      <c s="34" t="s">
        <v>156</v>
      </c>
      <c s="34" t="s">
        <v>78</v>
      </c>
      <c s="35" t="s">
        <v>51</v>
      </c>
      <c s="6" t="s">
        <v>235</v>
      </c>
      <c s="36" t="s">
        <v>236</v>
      </c>
      <c s="37">
        <v>35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72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306">
      <c r="A125" t="s">
        <v>59</v>
      </c>
      <c r="E125" s="39" t="s">
        <v>639</v>
      </c>
    </row>
    <row r="126" spans="1:16" ht="12.75">
      <c r="A126" t="s">
        <v>49</v>
      </c>
      <c s="34" t="s">
        <v>159</v>
      </c>
      <c s="34" t="s">
        <v>85</v>
      </c>
      <c s="35" t="s">
        <v>51</v>
      </c>
      <c s="6" t="s">
        <v>240</v>
      </c>
      <c s="36" t="s">
        <v>236</v>
      </c>
      <c s="37">
        <v>275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72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306">
      <c r="A129" t="s">
        <v>59</v>
      </c>
      <c r="E129" s="39" t="s">
        <v>639</v>
      </c>
    </row>
    <row r="130" spans="1:16" ht="12.75">
      <c r="A130" t="s">
        <v>49</v>
      </c>
      <c s="34" t="s">
        <v>162</v>
      </c>
      <c s="34" t="s">
        <v>242</v>
      </c>
      <c s="35" t="s">
        <v>51</v>
      </c>
      <c s="6" t="s">
        <v>243</v>
      </c>
      <c s="36" t="s">
        <v>236</v>
      </c>
      <c s="37">
        <v>310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58</v>
      </c>
    </row>
    <row r="133" spans="1:5" ht="12.75">
      <c r="A133" t="s">
        <v>59</v>
      </c>
      <c r="E133" s="39" t="s">
        <v>60</v>
      </c>
    </row>
    <row r="134" spans="1:16" ht="12.75">
      <c r="A134" t="s">
        <v>49</v>
      </c>
      <c s="34" t="s">
        <v>166</v>
      </c>
      <c s="34" t="s">
        <v>248</v>
      </c>
      <c s="35" t="s">
        <v>51</v>
      </c>
      <c s="6" t="s">
        <v>249</v>
      </c>
      <c s="36" t="s">
        <v>53</v>
      </c>
      <c s="37">
        <v>40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58</v>
      </c>
    </row>
    <row r="137" spans="1:5" ht="12.75">
      <c r="A137" t="s">
        <v>59</v>
      </c>
      <c r="E137" s="39" t="s">
        <v>60</v>
      </c>
    </row>
    <row r="138" spans="1:16" ht="12.75">
      <c r="A138" t="s">
        <v>49</v>
      </c>
      <c s="34" t="s">
        <v>171</v>
      </c>
      <c s="34" t="s">
        <v>255</v>
      </c>
      <c s="35" t="s">
        <v>51</v>
      </c>
      <c s="6" t="s">
        <v>256</v>
      </c>
      <c s="36" t="s">
        <v>236</v>
      </c>
      <c s="37">
        <v>40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56</v>
      </c>
    </row>
    <row r="140" spans="1:5" ht="12.75">
      <c r="A140" s="35" t="s">
        <v>57</v>
      </c>
      <c r="E140" s="40" t="s">
        <v>58</v>
      </c>
    </row>
    <row r="141" spans="1:5" ht="12.75">
      <c r="A141" t="s">
        <v>59</v>
      </c>
      <c r="E141" s="39" t="s">
        <v>60</v>
      </c>
    </row>
    <row r="142" spans="1:16" ht="25.5">
      <c r="A142" t="s">
        <v>49</v>
      </c>
      <c s="34" t="s">
        <v>175</v>
      </c>
      <c s="34" t="s">
        <v>640</v>
      </c>
      <c s="35" t="s">
        <v>51</v>
      </c>
      <c s="6" t="s">
        <v>641</v>
      </c>
      <c s="36" t="s">
        <v>316</v>
      </c>
      <c s="37">
        <v>0.5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56</v>
      </c>
    </row>
    <row r="144" spans="1:5" ht="12.75">
      <c r="A144" s="35" t="s">
        <v>57</v>
      </c>
      <c r="E144" s="40" t="s">
        <v>58</v>
      </c>
    </row>
    <row r="145" spans="1:5" ht="12.75">
      <c r="A145" t="s">
        <v>59</v>
      </c>
      <c r="E145" s="39" t="s">
        <v>60</v>
      </c>
    </row>
    <row r="146" spans="1:16" ht="12.75">
      <c r="A146" t="s">
        <v>49</v>
      </c>
      <c s="34" t="s">
        <v>178</v>
      </c>
      <c s="34" t="s">
        <v>89</v>
      </c>
      <c s="35" t="s">
        <v>51</v>
      </c>
      <c s="6" t="s">
        <v>642</v>
      </c>
      <c s="36" t="s">
        <v>65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625</v>
      </c>
      <c>
        <f>(M146*21)/100</f>
      </c>
      <c t="s">
        <v>27</v>
      </c>
    </row>
    <row r="147" spans="1:5" ht="12.75">
      <c r="A147" s="35" t="s">
        <v>55</v>
      </c>
      <c r="E147" s="39" t="s">
        <v>56</v>
      </c>
    </row>
    <row r="148" spans="1:5" ht="12.75">
      <c r="A148" s="35" t="s">
        <v>57</v>
      </c>
      <c r="E148" s="40" t="s">
        <v>58</v>
      </c>
    </row>
    <row r="149" spans="1:5" ht="12.75">
      <c r="A149" t="s">
        <v>59</v>
      </c>
      <c r="E149" s="39" t="s">
        <v>60</v>
      </c>
    </row>
    <row r="150" spans="1:13" ht="12.75">
      <c r="A150" t="s">
        <v>46</v>
      </c>
      <c r="C150" s="31" t="s">
        <v>643</v>
      </c>
      <c r="E150" s="33" t="s">
        <v>588</v>
      </c>
      <c r="J150" s="32">
        <f>0</f>
      </c>
      <c s="32">
        <f>0</f>
      </c>
      <c s="32">
        <f>0</f>
      </c>
      <c s="32">
        <f>0</f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