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SO 98-98" sheetId="3" r:id="rId3"/>
    <sheet name="SO 01" sheetId="4" r:id="rId4"/>
    <sheet name="SO 02" sheetId="5" r:id="rId5"/>
    <sheet name="SO 03" sheetId="6" r:id="rId6"/>
  </sheets>
  <definedNames/>
  <calcPr/>
  <webPublishing/>
</workbook>
</file>

<file path=xl/sharedStrings.xml><?xml version="1.0" encoding="utf-8"?>
<sst xmlns="http://schemas.openxmlformats.org/spreadsheetml/2006/main" count="3187" uniqueCount="746">
  <si>
    <t>Aspe</t>
  </si>
  <si>
    <t>Rekapitulace ceny</t>
  </si>
  <si>
    <t>S631900171</t>
  </si>
  <si>
    <t>Doplnění závor na přejezdu P488 v km 17,132 trati Protivín – Zdice</t>
  </si>
  <si>
    <t>ZŘ</t>
  </si>
  <si>
    <t>20210407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</si>
  <si>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</si>
  <si>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</si>
  <si>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</si>
  <si>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</si>
  <si>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</si>
  <si>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</si>
  <si>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</si>
  <si>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</si>
  <si>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</si>
  <si>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</si>
  <si>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</t>
  </si>
  <si>
    <t>PZS v km 17,132 (P488)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</si>
  <si>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</si>
  <si>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</si>
  <si>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</si>
  <si>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</si>
  <si>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</si>
  <si>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</si>
  <si>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</si>
  <si>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</si>
  <si>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</si>
  <si>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</si>
  <si>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</si>
  <si>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</si>
  <si>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</si>
  <si>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</si>
  <si>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</si>
  <si>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</si>
  <si>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</si>
  <si>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</si>
  <si>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</si>
  <si>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</si>
  <si>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</si>
  <si>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</si>
  <si>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</si>
  <si>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</si>
  <si>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</si>
  <si>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</si>
  <si>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</si>
  <si>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</si>
  <si>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</si>
  <si>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</si>
  <si>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Přejezdová technologie</t>
  </si>
  <si>
    <t>P</t>
  </si>
  <si>
    <t>75B111</t>
  </si>
  <si>
    <t/>
  </si>
  <si>
    <t>VNITŘNÍ KABELOVÉ ROZVODY DO 20 KABELŮ - DODÁVKA</t>
  </si>
  <si>
    <t>M</t>
  </si>
  <si>
    <t>OTSKP 2019</t>
  </si>
  <si>
    <t>PP</t>
  </si>
  <si>
    <t>popis položky</t>
  </si>
  <si>
    <t>VV</t>
  </si>
  <si>
    <t>výkaz výměr</t>
  </si>
  <si>
    <t>TS</t>
  </si>
  <si>
    <t>Technická specifikace položky odpovídá příslušné cenové soustavě.</t>
  </si>
  <si>
    <t>75B117</t>
  </si>
  <si>
    <t>VNITŘNÍ KABELOVÉ ROZVODY DO 20 KABELŮ - MONTÁŽ</t>
  </si>
  <si>
    <t>75B6A1</t>
  </si>
  <si>
    <t>USMĚRŇOVAČ 24 V/50 A - DODÁVKA</t>
  </si>
  <si>
    <t>KUS</t>
  </si>
  <si>
    <t>4</t>
  </si>
  <si>
    <t>75B6G7</t>
  </si>
  <si>
    <t>USMĚRŇOVAČ - MONTÁŽ</t>
  </si>
  <si>
    <t>5</t>
  </si>
  <si>
    <t>R1</t>
  </si>
  <si>
    <t>BEZÚDRŽBOVÁ BATERIE 24 V/259 AH - DODÁVKA</t>
  </si>
  <si>
    <t>R-položky</t>
  </si>
  <si>
    <t>Položka obsahuje dodání kompletní baterie podle typu včetně potřebného pomocného materiálu a jeho dopravy na místo určení</t>
  </si>
  <si>
    <t>6</t>
  </si>
  <si>
    <t>75B6T7</t>
  </si>
  <si>
    <t>BATERIE - MONTÁŽ</t>
  </si>
  <si>
    <t>7</t>
  </si>
  <si>
    <t>R2</t>
  </si>
  <si>
    <t>SKŘÍŇ LOGIKY RELÉOVÉHO PŘEJEZDOVÉHO ZABEZPEČOVACÍHO ZAŘÍZENÍ - DODÁVKA</t>
  </si>
  <si>
    <t>1. Položka obsahuje:  
 – dodávka skříně logiky reléového přejezdového zabezpečovacího zařízení, potřebného pomocného materiálu a dopravy do staveništního skladu  
 – dodávku skříně logiky reléového přejezdového zabezpečovacího zařízení včetně pomocného materiálu, dopravu do staveništního skladu  
2. Způsob měření:  
Udává se počet kusů kompletní konstrukce nebo práce.</t>
  </si>
  <si>
    <t>8</t>
  </si>
  <si>
    <t>75D117</t>
  </si>
  <si>
    <t>SKŘÍŇ LOGIKY RELÉOVÉHO PŘEJEZDOVÉHO ZABEZPEČOVACÍHO ZAŘÍZENÍ - MONTÁŽ</t>
  </si>
  <si>
    <t>9</t>
  </si>
  <si>
    <t>75D161</t>
  </si>
  <si>
    <t>RELÉOVÝ DOMEK (DO 9 M2) PREFABRIKOVANÝ, IZOLOVANÝ, S KLIMATIZACÍ A VNITŘNÍ KABELIZACÍ - DODÁVKA</t>
  </si>
  <si>
    <t>R3</t>
  </si>
  <si>
    <t>PŘEMÍSTĚNÍ STÁVAJÍCÍHO VYUŽÍVANÉHO ZAŘÍZENÍ DO NOVÉHO RD</t>
  </si>
  <si>
    <t>Výkaz výměr</t>
  </si>
  <si>
    <t>Položka obsahuje: práce dle názvu položky - komplet</t>
  </si>
  <si>
    <t>10</t>
  </si>
  <si>
    <t>75D167</t>
  </si>
  <si>
    <t>RELÉOVÝ DOMEK (DO 9 M2) PREFABRIKOVANÝ - MONTÁŽ</t>
  </si>
  <si>
    <t>11</t>
  </si>
  <si>
    <t>75IEC2</t>
  </si>
  <si>
    <t>VENKOVNÍ TELEFONNÍ OBJEKT NA ZDI</t>
  </si>
  <si>
    <t>12</t>
  </si>
  <si>
    <t>75IECX</t>
  </si>
  <si>
    <t>VENKOVNÍ TELEFONNÍ OBJEKT - MONTÁŽ</t>
  </si>
  <si>
    <t>13</t>
  </si>
  <si>
    <t>R4</t>
  </si>
  <si>
    <t>Skříňka místního ovládání - dodávka</t>
  </si>
  <si>
    <t>Dodání skříňky místního ovládání včetně  potřebného pomocného materiálu a jeho dopravy na místo montáže. Položka se měří v kusech (ks).Položka obsahuje všechny náklady na dodání zařízení včetně pomocného materiálu a na dopravu na místo montáže.</t>
  </si>
  <si>
    <t>14</t>
  </si>
  <si>
    <t>R5</t>
  </si>
  <si>
    <t>Skříňka místního ovládání - montáž</t>
  </si>
  <si>
    <t>Montáž skříňky místního ovládání, zapojení dvou kabelových forem(včetně měření a zapojení po měření),  přezkoušení. Položka se měří v kusech (ks).Položka obsahuje všechny náklady na montáž skříňky místního ovládání se všemi pomocnými a doplňujícími pracemi a součástmi, případné použití mechanizmů, včetně dopravy ze skladu k místu montáže, náklady na mzdy.</t>
  </si>
  <si>
    <t>15</t>
  </si>
  <si>
    <t>R7</t>
  </si>
  <si>
    <t>Elektronické záznamové zařízení - dodávka</t>
  </si>
  <si>
    <t>Dodávka zařízení  podle jeho typu a potřebného pomocného materiálu a  dopravy do staveništního skladu. Zařízení  se měří v kusech (ks).Položka obsahuje všechny náklady na dodávku zařízení  včetně pomocného materiálu, náklady na dopravu do místa určení.</t>
  </si>
  <si>
    <t>16</t>
  </si>
  <si>
    <t>R8</t>
  </si>
  <si>
    <t>Elektronické záznamové zařízení - montáž</t>
  </si>
  <si>
    <t>Položka zahrnuje veškéré práce spojené s montáží zařízení určeného položkou. Montáž zařízení se měří  v kusech (ks).Položka obsahuje všechny náklady na montáž zařízení  se všemi pomocnými a doplňujícími pracemi a součástmi.</t>
  </si>
  <si>
    <t>17</t>
  </si>
  <si>
    <t>R6</t>
  </si>
  <si>
    <t>Úprava zobrazení na JOP - KOMPLET (dodávka i montáž)</t>
  </si>
  <si>
    <t>Položka obsahuje veškeré činnosti spojené s úpravou adresného software (SZZ,DOZ), jeho nasazením/instalací včetně kompletního přezkoušení a projekční přípravy.</t>
  </si>
  <si>
    <t>18</t>
  </si>
  <si>
    <t>R9</t>
  </si>
  <si>
    <t>VÝSTRAŽNÍK SE ZÁVOROU, 2 SKŘÍNĚ - DODÁVKA</t>
  </si>
  <si>
    <t>Položka obsahuje dodávka výstražníku se závorou 2 skříně podle jeho typu a potřebného pomocného materiálu a dopravy do staveništního skladu, včetně DZ A32a</t>
  </si>
  <si>
    <t>19</t>
  </si>
  <si>
    <t>75D237</t>
  </si>
  <si>
    <t>VÝSTRAŽNÍK SE ZÁVOROU, 2 SKŘÍNĚ - MONTÁŽ</t>
  </si>
  <si>
    <t>R10</t>
  </si>
  <si>
    <t>VÝSTRAŽNÍK SE ZÁVOROU, 1 SKŘÍŇ - DODÁVKA</t>
  </si>
  <si>
    <t>Položka obsahuje dodávka výstražníku se závorou 1 skříň podle jeho typu a potřebného pomocného materiálu a dopravy do staveništního skladu, včetně DZ A32a</t>
  </si>
  <si>
    <t>20</t>
  </si>
  <si>
    <t>75D217</t>
  </si>
  <si>
    <t>VÝSTRAŽNÍK SE ZÁVOROU, 1 SKŘÍŇ - MONTÁŽ</t>
  </si>
  <si>
    <t>21</t>
  </si>
  <si>
    <t>R11</t>
  </si>
  <si>
    <t>VÝSTRAŽNÍK BEZ ZÁVORY, 1 SKŘÍŇ - DODÁVKA</t>
  </si>
  <si>
    <t>Položka obsahuje dodávka výstražníku dle názvu položky podle jeho typu a potřebného pomocného materiálu a dopravy do staveništního skladu, včetně DZ A32a</t>
  </si>
  <si>
    <t>22</t>
  </si>
  <si>
    <t>75D227</t>
  </si>
  <si>
    <t>VÝSTRAŽNÍK BEZ ZÁVORY, 1 SKŘÍŇ - MONTÁŽ</t>
  </si>
  <si>
    <t>23</t>
  </si>
  <si>
    <t>R12</t>
  </si>
  <si>
    <t>MONTÁŽNÍ PLOŠINA K VÝSTRAŽNÍKU SE ZÁVOROU (dodávka i montáž)</t>
  </si>
  <si>
    <t>1. Položka obsahuje:  
 Komplet dodávku a montáž montážní plošiny vč. veškerého příslušenství   
2. Způsob měření:  
Udává se počet kusů kompletní konstrukce nebo práce.</t>
  </si>
  <si>
    <t>R13</t>
  </si>
  <si>
    <t>SNÍMAČ POČÍTAČE NÁPRAV - DODÁVKA</t>
  </si>
  <si>
    <t>Položka obsahuje kompletní dodávka snímače počítače náprav, potřebného pomocného materiálu a dopravy do staveništního skladu.</t>
  </si>
  <si>
    <t>24</t>
  </si>
  <si>
    <t>75C917</t>
  </si>
  <si>
    <t>SNÍMAČ POČÍTAČE NÁPRAV - MONTÁŽ</t>
  </si>
  <si>
    <t>25</t>
  </si>
  <si>
    <t>R14</t>
  </si>
  <si>
    <t>DODÁVKA PŘEPĚŤOVÉ OCHRANY PRO SNÍMACÍ BOD POČÍTAČE NÁPRAV</t>
  </si>
  <si>
    <t>Dodávka přepěťové ochrany včetně potřebného pomocného materiálu a  dopravy do staveništního skladu.Přepěťová ochrana se měří v kusech (ks).Položka obsahuje všechny náklady na dodávku přepěťové ochrany  včetně dopravy ze skladu k místu montáže.</t>
  </si>
  <si>
    <t>26</t>
  </si>
  <si>
    <t>R15</t>
  </si>
  <si>
    <t>MONTÁŽ PŘEPĚŤOVÉ OCHRANY PRO SNÍMACÍ BOD POČÍTAČE NÁPRAV</t>
  </si>
  <si>
    <t>Montáž ochrany dle předpisu dodavatele pro montáž.Přepěťová ochrana se měří v kusech (ks).Položka obsahuje všechny náklady na montáž dodaného zařízení se všemi pomocnými a doplňujícími pracemi a součástmi, případné použití mechanizmů, náklady na mzdy.</t>
  </si>
  <si>
    <t>27</t>
  </si>
  <si>
    <t>R16</t>
  </si>
  <si>
    <t>Počítač náprav (vnitřní část pro jeden úsek) - dodávka</t>
  </si>
  <si>
    <t>Dodávka vnitřní výstroje počítače náprav podle typu určeného položkou,  potřebného pomocného materiálu a  dopravy do staveništního skladu.Zařízení  se měří v kusech (ks).Položka obsahuje všechny náklady na dodávku zařízení na místo určení   a pomocného materiálu, náklady na dopravu do staveništního skladu.</t>
  </si>
  <si>
    <t>28</t>
  </si>
  <si>
    <t>R17</t>
  </si>
  <si>
    <t>Počítač náprav (vnitřní část pro jeden úsek) - montáž</t>
  </si>
  <si>
    <t>Upevnění zařízení na místo určení, připojení pospojování , zapojení.Montáže vnitřního zařízení se měří  v kusech (ks).Položka obsahuje všechny náklady na montáž  vnitřního zařízení  se všemi pomocnými a doplňujícími pracemi a součástmi, případné použití mechanizmů, včetně dopravy ze skladu k místu montáže, náklady na mzdy.</t>
  </si>
  <si>
    <t>29</t>
  </si>
  <si>
    <t>75E117</t>
  </si>
  <si>
    <t>DOZOR PRACOVNÍKŮ PROVOZOVATELE PŘI PRÁCI NA ŽIVÉM ZAŘÍZENÍ</t>
  </si>
  <si>
    <t>HOD</t>
  </si>
  <si>
    <t>30</t>
  </si>
  <si>
    <t>75E197</t>
  </si>
  <si>
    <t>PŘÍPRAVA A CELKOVÉ ZKOUŠKY PŘEJEZDOVÉHO ZABEZPEČOVACÍHO ZAŘÍZENÍ PRO JEDNU KOLEJ</t>
  </si>
  <si>
    <t>31</t>
  </si>
  <si>
    <t>75E127</t>
  </si>
  <si>
    <t>CELKOVÁ PROHLÍDKA ZAŘÍZENÍ A VYHOTOVENÍ REVIZNÍ ZPRÁVY</t>
  </si>
  <si>
    <t>32</t>
  </si>
  <si>
    <t>75E1B7</t>
  </si>
  <si>
    <t>REGULACE A ZKOUŠENÍ ZABEZPEČOVACÍHO ZAŘÍZENÍ</t>
  </si>
  <si>
    <t>33</t>
  </si>
  <si>
    <t>74F323</t>
  </si>
  <si>
    <t>PROTOKOL UTZ</t>
  </si>
  <si>
    <t>34</t>
  </si>
  <si>
    <t>R18</t>
  </si>
  <si>
    <t>Přechodné dopravní značení - DODÁVKA A MONTÁŽ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</si>
  <si>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</si>
  <si>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35</t>
  </si>
  <si>
    <t>R19</t>
  </si>
  <si>
    <t>Realizační dokumentace</t>
  </si>
  <si>
    <t>Položka zahrnuje vypracování realizační dokumentace předmětného PS - komplet.</t>
  </si>
  <si>
    <t>Kabelizace</t>
  </si>
  <si>
    <t>36</t>
  </si>
  <si>
    <t>75A131</t>
  </si>
  <si>
    <t>KABEL METALICKÝ DVOUPLÁŠŤOVÝ DO 12 PÁRŮ - DODÁVKA</t>
  </si>
  <si>
    <t>KMPÁR</t>
  </si>
  <si>
    <t>37</t>
  </si>
  <si>
    <t>75A217</t>
  </si>
  <si>
    <t>ZATAŽENÍ A SPOJKOVÁNÍ KABELŮ DO 12 PÁRŮ - MONTÁŽ</t>
  </si>
  <si>
    <t>38</t>
  </si>
  <si>
    <t>75A141</t>
  </si>
  <si>
    <t>KABEL METALICKÝ DVOUPLÁŠŤOVÝ PŘES 12 PÁRŮ - DODÁVKA</t>
  </si>
  <si>
    <t>39</t>
  </si>
  <si>
    <t>701005</t>
  </si>
  <si>
    <t>VYHLEDÁVACÍ MARKER ZEMNÍ S MOŽNOSTÍ ZÁPISU</t>
  </si>
  <si>
    <t>75A227</t>
  </si>
  <si>
    <t>ZATAŽENÍ A SPOJKOVÁNÍ KABELŮ PŘES 12 PÁRŮ - MONTÁŽ</t>
  </si>
  <si>
    <t>75II1X</t>
  </si>
  <si>
    <t>SPOJKA PRO CELOPLASTOVÉ KABELY BEZ PANCÍŘE - MONTÁŽ</t>
  </si>
  <si>
    <t>40</t>
  </si>
  <si>
    <t>742H12</t>
  </si>
  <si>
    <t>KABEL NN ČTYŘ- A PĚTIŽÍLOVÝ CU S PLASTOVOU IZOLACÍ OD 4 DO 16 MM2</t>
  </si>
  <si>
    <t>41</t>
  </si>
  <si>
    <t>742L12</t>
  </si>
  <si>
    <t>UKONČENÍ DVOU AŽ PĚTIŽÍLOVÉHO KABELU V ROZVADĚČI NEBO NA PŘÍSTROJI OD 4 DO 16 MM2</t>
  </si>
  <si>
    <t>42</t>
  </si>
  <si>
    <t>75II11</t>
  </si>
  <si>
    <t>SPOJKA PRO CELOPLASTOVÉ KABELY BEZ PANCÍŘE DO 100 ŽIL</t>
  </si>
  <si>
    <t>43</t>
  </si>
  <si>
    <t>75IG61</t>
  </si>
  <si>
    <t>VEDENÍ UZEMŇOVACÍ V ZEMI Z FEZN DRÁTU DO 120 MM2</t>
  </si>
  <si>
    <t>44</t>
  </si>
  <si>
    <t>75IG6X</t>
  </si>
  <si>
    <t>VEDENÍ UZEMŇOVACÍ V ZEMI Z FEZN DRÁTU DO 120 MM2 - MONTÁŽ</t>
  </si>
  <si>
    <t>45</t>
  </si>
  <si>
    <t>75IG11</t>
  </si>
  <si>
    <t>TYČ UZEMŇOVACÍ</t>
  </si>
  <si>
    <t>46</t>
  </si>
  <si>
    <t>75IG1X</t>
  </si>
  <si>
    <t>TYČ UZEMŇOVACÍ - MONTÁŽ</t>
  </si>
  <si>
    <t>47</t>
  </si>
  <si>
    <t>75IJ21</t>
  </si>
  <si>
    <t>MĚŘENÍ ZKRÁCENÉ ZÁVĚREČNÉ DÁLKOVÉHO KABELU V OBOU SMĚRECH ZA PROVOZU</t>
  </si>
  <si>
    <t>ČTYŘKA</t>
  </si>
  <si>
    <t>Trubky HDPE</t>
  </si>
  <si>
    <t>48</t>
  </si>
  <si>
    <t>75I911</t>
  </si>
  <si>
    <t>OPTOTRUBKA HDPE PRŮMĚRU DO 40 MM</t>
  </si>
  <si>
    <t>49</t>
  </si>
  <si>
    <t>75I91X</t>
  </si>
  <si>
    <t>OPTOTRUBKA HDPE - MONTÁŽ</t>
  </si>
  <si>
    <t>50</t>
  </si>
  <si>
    <t>75I962</t>
  </si>
  <si>
    <t>OPTOTRUBKA - KALIBRACE</t>
  </si>
  <si>
    <t>51</t>
  </si>
  <si>
    <t>75I961</t>
  </si>
  <si>
    <t>OPTOTRUBKA - HERMETIZACE ÚSEKU DO 2000 M</t>
  </si>
  <si>
    <t>ÚSEK</t>
  </si>
  <si>
    <t>52</t>
  </si>
  <si>
    <t>75IA51</t>
  </si>
  <si>
    <t>OPTOTRUBKOVÁ KONCOVKA PRŮMĚRU DO 40 MM</t>
  </si>
  <si>
    <t>53</t>
  </si>
  <si>
    <t>75IA5X</t>
  </si>
  <si>
    <t>OPTOTRUBKOVÁ KONCOVKA - MONTÁŽ</t>
  </si>
  <si>
    <t>Zemní práce</t>
  </si>
  <si>
    <t>54</t>
  </si>
  <si>
    <t>R20</t>
  </si>
  <si>
    <t>Vytyčení trasy kabelového vedení ve volném terénu</t>
  </si>
  <si>
    <t>KM</t>
  </si>
  <si>
    <t>Položka zahrnuje: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</si>
  <si>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55</t>
  </si>
  <si>
    <t>709210</t>
  </si>
  <si>
    <t>KŘIŽOVATKA KABELOVÝCH VEDENÍ SE STÁVAJÍCÍ INŽENÝRSKOU SÍTÍ (KABELEM, POTRUBÍM APOD.)</t>
  </si>
  <si>
    <t>56</t>
  </si>
  <si>
    <t>R21</t>
  </si>
  <si>
    <t>POMOC PRÁCE ZŘÍZ NEBO ZAJIŠŤ OCHRANU INŽENÝRSKÝCH SÍTÍ</t>
  </si>
  <si>
    <t>KPL</t>
  </si>
  <si>
    <t>Zahrnuje veškeré náklady spojené s objednatelem požadovanými pracemi</t>
  </si>
  <si>
    <t>57</t>
  </si>
  <si>
    <t>R22</t>
  </si>
  <si>
    <t>HLOUBENÍ JAM ZAPAŽ I NEPAŽ TŘ. 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</si>
  <si>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</si>
  <si>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</t>
  </si>
  <si>
    <t>58</t>
  </si>
  <si>
    <t>R23</t>
  </si>
  <si>
    <t>HLOUBENÍ RÝH ŠÍŘ DO 2M PAŽ I NEPAŽ TŘ. I</t>
  </si>
  <si>
    <t>59</t>
  </si>
  <si>
    <t>17411</t>
  </si>
  <si>
    <t>ZÁSYP JAM A RÝH ZEMINOU SE ZHUTNĚNÍM</t>
  </si>
  <si>
    <t>60</t>
  </si>
  <si>
    <t>702312</t>
  </si>
  <si>
    <t>ZAKRYTÍ KABELŮ VÝSTRAŽNOU FÓLIÍ ŠÍŘKY PŘES 20 DO 40 CM</t>
  </si>
  <si>
    <t>61</t>
  </si>
  <si>
    <t>14173</t>
  </si>
  <si>
    <t>PROTLAČOVÁNÍ POTRUBÍ Z PLAST HMOT DN DO 200MM</t>
  </si>
  <si>
    <t>62</t>
  </si>
  <si>
    <t>R24</t>
  </si>
  <si>
    <t>KABELOVÁ CHRÁNIČKA ZEMNÍ DN PŘES 100 DO 200 MM</t>
  </si>
  <si>
    <t>Položka zahrnuje materiál dle názvu položky včetně montáže a uložení</t>
  </si>
  <si>
    <t>63</t>
  </si>
  <si>
    <t>18210</t>
  </si>
  <si>
    <t>ÚPRAVA POVRCHŮ SROVNÁNÍM ÚZEMÍ</t>
  </si>
  <si>
    <t>64</t>
  </si>
  <si>
    <t>111204</t>
  </si>
  <si>
    <t>ODSTRANĚNÍ KŘOVIN S ODVOZEM DO 5KM</t>
  </si>
  <si>
    <t>M2</t>
  </si>
  <si>
    <t>465922</t>
  </si>
  <si>
    <t>DLAŽBY Z BETONOVÝCH DLAŽDIC NA MC</t>
  </si>
  <si>
    <t>65</t>
  </si>
  <si>
    <t>R25</t>
  </si>
  <si>
    <t>OSTATNÍ POŽADAVKY - ZEMĚMĚŘIČSKÁ MĚŘENÍ</t>
  </si>
  <si>
    <t>Zahrnuje veškeré náklady spojené s požadovanými pracemi ( dle názvu položky)</t>
  </si>
  <si>
    <t>Demontáže</t>
  </si>
  <si>
    <t>66</t>
  </si>
  <si>
    <t>75D228</t>
  </si>
  <si>
    <t>VÝSTRAŽNÍK BEZ ZÁVORY, 1 SKŘÍŇ - DEMONTÁŽ</t>
  </si>
  <si>
    <t>67</t>
  </si>
  <si>
    <t>75D248</t>
  </si>
  <si>
    <t>VÝSTRAŽNÍK BEZ ZÁVORY, 2 SKŘÍNĚ - DEMONTÁŽ</t>
  </si>
  <si>
    <t>68</t>
  </si>
  <si>
    <t>75C918</t>
  </si>
  <si>
    <t>SNÍMAČ POČÍTAČE NÁPRAV - DEMONTÁŽ</t>
  </si>
  <si>
    <t>69</t>
  </si>
  <si>
    <t>75D168</t>
  </si>
  <si>
    <t>RELÉOVÝ DOMEK (DO 9 M2) PREFABRIKOVANÝ - DEMONTÁŽ</t>
  </si>
  <si>
    <t>70</t>
  </si>
  <si>
    <t>75K62Y</t>
  </si>
  <si>
    <t>AKUMULÁTOROVÁ BATERIE DO 500 VAH - DEMONTÁŽ</t>
  </si>
  <si>
    <t>71</t>
  </si>
  <si>
    <t>75B6G8</t>
  </si>
  <si>
    <t>USMĚRŇOVAČ - DEMONTÁŽ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</si>
  <si>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</si>
  <si>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</si>
  <si>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</si>
  <si>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</si>
  <si>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</si>
  <si>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</si>
  <si>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</si>
  <si>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</si>
  <si>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</si>
  <si>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</si>
  <si>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</si>
  <si>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</si>
  <si>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</si>
  <si>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</si>
  <si>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</si>
  <si>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</si>
  <si>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</si>
  <si>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</si>
  <si>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</si>
  <si>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</si>
  <si>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</si>
  <si>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</si>
  <si>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</si>
  <si>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</si>
  <si>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</si>
  <si>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</si>
  <si>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</si>
  <si>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</si>
  <si>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</si>
  <si>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E.1.3</t>
  </si>
  <si>
    <t>Železniční přejezdy</t>
  </si>
  <si>
    <t xml:space="preserve">  SO 01</t>
  </si>
  <si>
    <t>Přejezd v km 17,132</t>
  </si>
  <si>
    <t>SO 01</t>
  </si>
  <si>
    <t>0</t>
  </si>
  <si>
    <t>Všeobecné položky</t>
  </si>
  <si>
    <t>15113</t>
  </si>
  <si>
    <t>POPLATKY ZA LIKVIDACŮ ODPADŮ NEKONTAMINOVANÝCH - 17 05 04 VYTĚŽENÉ ZEMINY A HORNINY - III. TŘÍDA - TĚŽITELNOSTI</t>
  </si>
  <si>
    <t>T</t>
  </si>
  <si>
    <t>výkopová zemina (odečten objem na zásypy) * objemová hmotnost (2,0)</t>
  </si>
  <si>
    <t>15130</t>
  </si>
  <si>
    <t>POPLATKY ZA LIKVIDACŮ ODPADŮ NEKONTAMINOVANÝCH - 17 03 02 VYBOURANÝ ASFALTOVÝ BETON BEZ DEHTU</t>
  </si>
  <si>
    <t>1: odstranění asfaltového stávajícího krytu, tl. 100mm * objemová hmotnost (2,5)</t>
  </si>
  <si>
    <t>15140</t>
  </si>
  <si>
    <t>POPLATKY ZA LIKVIDACŮ ODPADŮ NEKONTAMINOVANÝCH - 17 01 01 BETON Z DEMOLIC OBJEKTŮ, ZÁKLADŮ TV</t>
  </si>
  <si>
    <t>1: drobné objekty, základy stožárů apod.*objem.hmotnost, 5*2,5</t>
  </si>
  <si>
    <t>15150</t>
  </si>
  <si>
    <t>POPLATKY ZA LIKVIDACŮ ODPADŮ NEKONTAMINOVANÝCH - 17 05 08 ŠTĚRK Z KOLEJIŠTĚ (ODPAD PO RECYKLACI)</t>
  </si>
  <si>
    <t>objem odtěženého kolejového lože * objemová hmotnost (2,0)</t>
  </si>
  <si>
    <t>15160</t>
  </si>
  <si>
    <t>POPLATKY ZA LIKVIDACŮ ODPADŮ NEKONTAMINOVANÝCH - 02 01 03 SMÝCENÉ STROMY A KEŘE</t>
  </si>
  <si>
    <t>odhad 7500kg,  7,5t</t>
  </si>
  <si>
    <t>15250</t>
  </si>
  <si>
    <t>POPLATKY ZA LIKVIDACŮ ODPADŮ NEKONTAMINOVANÝCH - 17 02 03 POLYETYLÉNOVÉ PODLOŽKY (ŽEL. SVRŠEK)</t>
  </si>
  <si>
    <t>1: pražce*2*0,09 
2: 56*2*0,09/1000</t>
  </si>
  <si>
    <t>15260</t>
  </si>
  <si>
    <t>POPLATKY ZA LIKVIDACŮ ODPADŮ NEKONTAMINOVANÝCH - 07 02 99 PRYŽOVÉ PODLOŽKY (ŽEL. SVRŠEK)</t>
  </si>
  <si>
    <t>1: pražce*2*0,214/1000 
2: 56*2*0,214/1000</t>
  </si>
  <si>
    <t>15330</t>
  </si>
  <si>
    <t>POPLATKY ZA LIKVIDACŮ ODPADŮ NEKONTAMINOVANÝCH - 17 05 04 KAMENNÁ SUŤ</t>
  </si>
  <si>
    <t>odstranění podkladních vrstev vozovek z kameniva drceného tl. 500mm*objemová hmotnost (2,0)</t>
  </si>
  <si>
    <t>15520</t>
  </si>
  <si>
    <t>POPLATKY ZA LIKVIDACŮ ODPADŮ NEBEZPEČNÝCH - 17 02 04* ŽELEZNIČNÍ PRAŽCE DŘEVĚNÉ</t>
  </si>
  <si>
    <t>27/0,657=42ks*0,105</t>
  </si>
  <si>
    <t>15210</t>
  </si>
  <si>
    <t>POPLATKY ZA LIKVIDACŮ ODPADŮ NEKONTAMINOVANÝCH - 17 01 01 ŽELEZNIČNÍ PRAŽCE BETONOVÉ</t>
  </si>
  <si>
    <t>9/0,657=14ks*0,26</t>
  </si>
  <si>
    <t>111203</t>
  </si>
  <si>
    <t>ODSTRANĚNÍ KŘOVIN S ODVOZEM DO 3KM</t>
  </si>
  <si>
    <t>odhad 300m2</t>
  </si>
  <si>
    <t>113138</t>
  </si>
  <si>
    <t>ODSTRANĚNÍ KRYTU ZPEVNĚNÝCH PLOCH S ASFALT POJIVEM, ODVOZ DO 20KM</t>
  </si>
  <si>
    <t>odstranění asfalt.stáv.krytu tl. 100mm: (vlevo 48+ 110, vpravo 98)*0,100, tl. 200 mm: (vlevo 36+ vpravo 12)*0,200</t>
  </si>
  <si>
    <t>113328</t>
  </si>
  <si>
    <t>ODSTRAN PODKL VOZOVEK A CHODNÍKŮ Z KAMENIVA NESTMEL, ODVOZ DO 20KM</t>
  </si>
  <si>
    <t>vč. krajnic</t>
  </si>
  <si>
    <t>odstranění podkladních vrstev z kameniva drceného tl. 300mm: (vlevo 36+ vpravo 12)*0,300</t>
  </si>
  <si>
    <t>12110A</t>
  </si>
  <si>
    <t>SEJMUTÍ ORNICE NEBO LESNÍ PŮDY-BEZ DOPRAVY</t>
  </si>
  <si>
    <t>vpravo 300m2, vlevo 160m2, tl. 0,15m</t>
  </si>
  <si>
    <t>12110B</t>
  </si>
  <si>
    <t>SEJMUTÍ ORNICE NEBO LESNÍ PŮDY-DOPRAVA</t>
  </si>
  <si>
    <t>m3.km</t>
  </si>
  <si>
    <t>vpravo 300m2, vlevo 160m2, tl. 0,15m, odvoz do 20 km</t>
  </si>
  <si>
    <t>123938</t>
  </si>
  <si>
    <t>ODKOP PRO SPOD STAVBU SILNIC A ŽELEZNIC TŘ. III, ODVOZ DO 20KM</t>
  </si>
  <si>
    <t>prohloubení na novou pláň ŠL, pro sanaci (ZKPP): 6,00*31,20*0,50, odkop pro pravostranný příkop odhad 80m3</t>
  </si>
  <si>
    <t>12933</t>
  </si>
  <si>
    <t>ČIŠTĚNÍ PŘÍKOPŮ OD NÁNOSU PŘES 0,50M3/M</t>
  </si>
  <si>
    <t>délka příkopu 82m drážní</t>
  </si>
  <si>
    <t>132938</t>
  </si>
  <si>
    <t>HLOUBENÍ RÝH ŠÍŘ DO 2M PAŽ I NEPAŽ TŘ. III, ODVOZ DO 20KM</t>
  </si>
  <si>
    <t>trativod+svodné potrubí:  šířka *  hloubka * délka : 0,6*1,0*(24,40+6), pro zatrubnění DN 600 54,60*1,0*1,8. pro svodné potrubí od žlb.žlabu 0,6*1,0*5</t>
  </si>
  <si>
    <t>133938</t>
  </si>
  <si>
    <t>HLOUBENÍ ŠACHET ZAPAŽ I NEPAŽ TŘ. III, ODVOZ DO 20KM</t>
  </si>
  <si>
    <t>3 šachty trativodní DN400: 3*1*1*0,7+1 šachta na zatrubnění DN800 1*2*2*1,8</t>
  </si>
  <si>
    <t>17110</t>
  </si>
  <si>
    <t>ULOŽENÍ SYPANINY DO NÁSYPŮ SE ZHUTNĚNÍM</t>
  </si>
  <si>
    <t>zvýšená terénní úprava z na místě vytěženého materiálu</t>
  </si>
  <si>
    <t>35m2 x 0,50m</t>
  </si>
  <si>
    <t>trativod+svodné potrubí:  šířka *  hloubka * délka : 0,6*1,0*(24,40+6+5), pro zatrubnění DN 600 54,60*1,0*1,8, podkl.vrstva zlepš.zemina</t>
  </si>
  <si>
    <t>17511</t>
  </si>
  <si>
    <t>OBSYP POTRUBÍ A OBJEKTŮ SE ZHUTNĚNÍM</t>
  </si>
  <si>
    <t>délka svodného potrubí a zatrubnění* šířka rýhy * výška obsypu (24,40+6+54,60+5)*0,6*0,4</t>
  </si>
  <si>
    <t>18120</t>
  </si>
  <si>
    <t>ÚPRAVA PLÁNĚ SE ZHUTNĚNÍM V HORNINĚ TŘ. II</t>
  </si>
  <si>
    <t>zemní pláň: 27,7*6,00</t>
  </si>
  <si>
    <t>18232</t>
  </si>
  <si>
    <t>ROZPROSTŘENÍ ORNICE V ROVINĚ V TL DO 0,15M</t>
  </si>
  <si>
    <t>zelené pás vlevo 160m2 odhad</t>
  </si>
  <si>
    <t>18241</t>
  </si>
  <si>
    <t>ZALOŽENÍ TRÁVNÍKU RUČNÍM VÝSEVEM</t>
  </si>
  <si>
    <t>1: obnova trávníku v rámci staveniště - odhadovaná plocha 25 x 25 m2 
2: 25*25</t>
  </si>
  <si>
    <t>18242</t>
  </si>
  <si>
    <t>ZALOŽENÍ TRÁVNÍKU HYDROOSEVEM NA ORNICI</t>
  </si>
  <si>
    <t>plochy zatravnění svahu: 160m2</t>
  </si>
  <si>
    <t>18243</t>
  </si>
  <si>
    <t>ZALOŽENÍ TRÁVNÍKU HYDROOSEVEM NA HLUŠINU</t>
  </si>
  <si>
    <t>zelené pásy na zatrubnění: 60*2m odhad</t>
  </si>
  <si>
    <t>18461</t>
  </si>
  <si>
    <t>MULČOVÁNÍ</t>
  </si>
  <si>
    <t>18600</t>
  </si>
  <si>
    <t>ZALÉVÁNÍ VODOU</t>
  </si>
  <si>
    <t>zalévaní svahů + v rovině: (120+160)*0,15</t>
  </si>
  <si>
    <t>Základy</t>
  </si>
  <si>
    <t>21197</t>
  </si>
  <si>
    <t>OPLÁŠTĚNÍ ODVODŇOVACÍCH ŽEBER Z GEOTEXTILIE</t>
  </si>
  <si>
    <t>délka trativodu * šířka geotextilie * 20% překryv: 24,4*0,6*2*1,0*1,2</t>
  </si>
  <si>
    <t>212637</t>
  </si>
  <si>
    <t>TRATIVODY KOMPL Z TRUB Z PLAST HM DN DO 150MM, RÝHA TŘ III</t>
  </si>
  <si>
    <t>délka trativodu: 24,40m</t>
  </si>
  <si>
    <t>Vodorovné konstrukce</t>
  </si>
  <si>
    <t>45152</t>
  </si>
  <si>
    <t>PODKLADNÍ A VÝPLŇOVÉ VRSTVY Z KAMENIVA DRCENÉHO</t>
  </si>
  <si>
    <t>podklad pod dlažbu, plocha * výška vrstvy 5cm*vliv sklonu: 141*0,05*1,5</t>
  </si>
  <si>
    <t>465512</t>
  </si>
  <si>
    <t>DLAŽBY Z LOMOVÉHO KAMENE NA MC</t>
  </si>
  <si>
    <t>dlažba tl. 200mm do betonu C30/37 tl. 100mm</t>
  </si>
  <si>
    <t>zpevněný povrch drážního příkopu u zatrubnění a výtok od svod.potrubí vč.příkopu* výška dlažby*vliv sklonu: 141*0,30*1,5</t>
  </si>
  <si>
    <t>Komunikace</t>
  </si>
  <si>
    <t>501101</t>
  </si>
  <si>
    <t>ZŘÍZENÍ KONSTRUKČNÍ VRSTVY TĚLESA ŽELEZNIČNÍHO SPODKU ZE ŠTĚRKODRTI NOVÉ</t>
  </si>
  <si>
    <t>plocha * výška vrstvy: 36*6,0*0,2+31,20*6,0*0,3</t>
  </si>
  <si>
    <t>502941</t>
  </si>
  <si>
    <t>ZŘÍZENÍ KONSTRUKČNÍ VRSTVY TĚLESA ŽELEZNIČNÍHO SPODKU Z GEOTEXTILIE</t>
  </si>
  <si>
    <t>šířka * délka geotextilie * 20% rezerva: 31,20*6,00*1,2</t>
  </si>
  <si>
    <t>512550</t>
  </si>
  <si>
    <t>KOLEJOVÉ LOŽE - ZŘÍZENÍ Z KAMENIVA HRUBÉHO DRCENÉHO (ŠTĚRK)</t>
  </si>
  <si>
    <t>otevřené ŠL+zapuštěné pod přejezdem: 36*2,26</t>
  </si>
  <si>
    <t>513550</t>
  </si>
  <si>
    <t>KOLEJOVÉ LOŽE - DOPLNĚNÍ Z KAMENIVA HRUBÉHO DRCENÉHO (ŠTĚRK)</t>
  </si>
  <si>
    <t>doplnění ŠL 5% obj. při úpravě GPK v rozsahu stavby: (100-36)*2,26*0,05</t>
  </si>
  <si>
    <t>528331</t>
  </si>
  <si>
    <t>KOLEJ 49 E1, ROZD. "U", BEZSTYKOVÁ, PR. BET. PODKLADNICOVÝ, UP. TUHÉ</t>
  </si>
  <si>
    <t>dlouhé kolejnicové pasy 36m, pražce bet.</t>
  </si>
  <si>
    <t>542121</t>
  </si>
  <si>
    <t>SMĚROVÉ A VÝŠKOVÉ VYROVNÁNÍ KOLEJE NA PRAŽCÍCH BETONOVÝCH DO 0,05 M</t>
  </si>
  <si>
    <t>km 17,100 až km 17,200</t>
  </si>
  <si>
    <t>545121</t>
  </si>
  <si>
    <t>SVAR KOLEJNIC (STEJNÉHO TVARU) 49 E1, T JEDNOTLIVĚ</t>
  </si>
  <si>
    <t>počet svarů: 6ks 49E1/49E1</t>
  </si>
  <si>
    <t>R549510</t>
  </si>
  <si>
    <t>ŘEZÁNÍ KOLEJNIC BEZ OHLEDU NA TVAR</t>
  </si>
  <si>
    <t>OTSKP 2017</t>
  </si>
  <si>
    <t>6ks</t>
  </si>
  <si>
    <t>Technická specifikace položky odpovídá příslušné cenové soustavě (položka 549510). Cena v OTSKP 2018 není obsažena, v rozpočtu je cena dle OTSKP ŽS 2017 (322,-Kč) povýšená o 5%.</t>
  </si>
  <si>
    <t>56360</t>
  </si>
  <si>
    <t>VOZOVKOVÉ VRSTVY Z RECYKLOVANÉHO MATERIÁLU</t>
  </si>
  <si>
    <t>RS 0/63 H, (TP208)</t>
  </si>
  <si>
    <t>(24+12+12)*0,5</t>
  </si>
  <si>
    <t>56932</t>
  </si>
  <si>
    <t>ZPEVNĚNÍ KRAJNIC ZE ŠTĚRKODRTI TL. DO 100MM</t>
  </si>
  <si>
    <t>15+15+5+10+6+12</t>
  </si>
  <si>
    <t>572111</t>
  </si>
  <si>
    <t>INFILTRAČNÍ POSTŘIK ASFALTOVÝ DO 0,5KG/M2</t>
  </si>
  <si>
    <t>PI-E (C50 BP7), ČSN 73 6129, TKP k.26</t>
  </si>
  <si>
    <t>24+12+12</t>
  </si>
  <si>
    <t>572211</t>
  </si>
  <si>
    <t>SPOJOVACÍ POSTŘIK Z ASFALTU DO 0,5KG/M2</t>
  </si>
  <si>
    <t>PS-EP (C60 BP 6), ČSN 73 6129, TKP k.26</t>
  </si>
  <si>
    <t>(24+12+12+48+98+110)*2</t>
  </si>
  <si>
    <t>574A33</t>
  </si>
  <si>
    <t>ASFALTOVÝ KOBEREC MASTIXOVÝ MODIFIK SMA 8+, 8S TL. 30MM</t>
  </si>
  <si>
    <t>SMA 8S PMB 45/80-65, ČSN 73 6121, TKP k.7</t>
  </si>
  <si>
    <t>24+12+12+48+98+110</t>
  </si>
  <si>
    <t>574E78</t>
  </si>
  <si>
    <t>ASFALTOVÝ BETON PRO PODKLADNÍ VRSTVY ACP 22+, 22S TL. 80MM</t>
  </si>
  <si>
    <t>ACP 22S 50/70, ČSN 73 6121, TKP k.7</t>
  </si>
  <si>
    <t>574C68</t>
  </si>
  <si>
    <t>ASFALTOVÝ BETON PRO LOŽNÍ VRSTVY ACL 22+, 22S TL. 70MM</t>
  </si>
  <si>
    <t>ACL 22S PMB 25/55-60, ČSN 73 6121, TKP k.7</t>
  </si>
  <si>
    <t>Trubní vedení</t>
  </si>
  <si>
    <t>87444</t>
  </si>
  <si>
    <t>POTRUBÍ Z TRUB PLASTOVÝCH ODPADNÍCH DN DO 250MM</t>
  </si>
  <si>
    <t>svodné potrubí</t>
  </si>
  <si>
    <t>délka 6,0m</t>
  </si>
  <si>
    <t>894846</t>
  </si>
  <si>
    <t>ŠACHTY KANALIZAČNÍ PLASTOVÉ D 400MM</t>
  </si>
  <si>
    <t>3 kusy</t>
  </si>
  <si>
    <t>89486</t>
  </si>
  <si>
    <t>ŠACHTY KANALIZAČNÍ PLASTOVÉ D 800MM</t>
  </si>
  <si>
    <t>Ostatní konstrukce a práce</t>
  </si>
  <si>
    <t>914141</t>
  </si>
  <si>
    <t>DOPRAVNÍ ZNAČKY ZÁKL VEL OCEL FÓLIE TŘ 3 - DOD A MONTÁŽ</t>
  </si>
  <si>
    <t>6ks A29, 2 ks A32a</t>
  </si>
  <si>
    <t>914143</t>
  </si>
  <si>
    <t>DOPRAVNÍ ZNAČKY ZÁKL VEL OCEL FÓLIE TŘ 3 - DEMONTÁŽ</t>
  </si>
  <si>
    <t>6ks A30, 2ks A32a</t>
  </si>
  <si>
    <t>915111</t>
  </si>
  <si>
    <t>VODOROVNÉ DOPRAVNÍ ZNAČENÍ BARVOU HLADKÉ - DODÁVKA A POKLÁDKA</t>
  </si>
  <si>
    <t>čáry V4, V1a, V18 š=0,125m, dl. 30+33+45+3*3,50m, V5 š=0,50m, 2*3,50m</t>
  </si>
  <si>
    <t>R9183D3</t>
  </si>
  <si>
    <t>PROPUSTY Z TRUB DN 600MM PLASTOVÝCH</t>
  </si>
  <si>
    <t>vč. podkladních vrstev, obsypu, geomříže, (komplet)</t>
  </si>
  <si>
    <t>54,60m</t>
  </si>
  <si>
    <t>918513</t>
  </si>
  <si>
    <t>ČELA PROPUSTU Z KAMENE - OBKLAD</t>
  </si>
  <si>
    <t>obklad čel z dlažby z lomového kamene do betonu</t>
  </si>
  <si>
    <t>20 m2 * 0,15</t>
  </si>
  <si>
    <t>919112</t>
  </si>
  <si>
    <t>ŘEZÁNÍ ASFALTOVÉHO KRYTU VOZOVEK TL DO 100MM</t>
  </si>
  <si>
    <t>řezání stávajícího asfaltového krytu: 12+8+7m</t>
  </si>
  <si>
    <t>921112</t>
  </si>
  <si>
    <t>ŽELEZNIČNÍ PŘEJEZD CELOPRYŽOVÝ NA BETONOVÝCH PRAŽCÍCH</t>
  </si>
  <si>
    <t>plocha přejezdu včetně závěrných zídek: 14,40*3,71</t>
  </si>
  <si>
    <t>921910</t>
  </si>
  <si>
    <t>PRAHOVÁ VPUSŤ</t>
  </si>
  <si>
    <t>délka: 10,0m</t>
  </si>
  <si>
    <t>921930</t>
  </si>
  <si>
    <t>ANTIKOROZNÍ PROVEDENÍ UPEVŇOVADEL A JINÉHO DROBNÉHO KOLEJIVA</t>
  </si>
  <si>
    <t>33ks pražců s upevňovadly s antikorozní úpravou rozdělení "u" - 20m</t>
  </si>
  <si>
    <t>923941</t>
  </si>
  <si>
    <t>ZAJIŠŤOVACÍ ZNAČKA KONZOLOVÁ (K) VČETNĚ OCELOVÉHO SLOUPKU</t>
  </si>
  <si>
    <t>počet nových zajišťovacích značek: 7</t>
  </si>
  <si>
    <t>925110</t>
  </si>
  <si>
    <t>DRÁŽNÍ STEZKY Z DRTI TL. DO 50 MM</t>
  </si>
  <si>
    <t>OTSKP 2018</t>
  </si>
  <si>
    <t>obě strany+úprava GPK: 0,4*36*2+(100-36)*0,4*2</t>
  </si>
  <si>
    <t>925120</t>
  </si>
  <si>
    <t>DRÁŽNÍ STEZKY Z DRTI TL. PŘES 50 MM</t>
  </si>
  <si>
    <t>doplnění do ZŠL: pod vozovkou: vlevo a vpravo koleje š.0,4m: 2*15</t>
  </si>
  <si>
    <t>931317</t>
  </si>
  <si>
    <t>TĚSNĚNÍ DILATAČ SPAR ASF ZÁLIVKOU PRŮŘ DO 1000MM2</t>
  </si>
  <si>
    <t>zalití spár na rozhraní n. a stáv. krytu a u záv. zídek, průřez 30 x 50mm: 12+8+7+2*15m</t>
  </si>
  <si>
    <t>965010</t>
  </si>
  <si>
    <t>Odstranění kolejového lože a drážních stezek</t>
  </si>
  <si>
    <t>stáv.ŠL: 36*2,26+ (+stezky) 2*0,40*0,50*36</t>
  </si>
  <si>
    <t>965021</t>
  </si>
  <si>
    <t>Odstranění kolejového lože a drážních stezek - odvoz na skládku</t>
  </si>
  <si>
    <t>(stáv.ŠL: 36*2,26+ (+stezky) 2*0,40*0,50*36)*20</t>
  </si>
  <si>
    <t>965114</t>
  </si>
  <si>
    <t>Demontáž koleje na betonových pražcích rozebráním do součástí</t>
  </si>
  <si>
    <t>9m</t>
  </si>
  <si>
    <t>965116</t>
  </si>
  <si>
    <t>Demontáž koleje na betonových pražcích - odvoz rozebraných součástí (z místa demontáže nebo z - montážní základny) k likvidaci</t>
  </si>
  <si>
    <t>t.km</t>
  </si>
  <si>
    <t>délka kolejnicového pásu (0,04943 t/m): (0,04943*9*2)*20</t>
  </si>
  <si>
    <t>965124</t>
  </si>
  <si>
    <t>Demontáž koleje na dřevěných pražcích rozebráním do součástí</t>
  </si>
  <si>
    <t>27m</t>
  </si>
  <si>
    <t>965126</t>
  </si>
  <si>
    <t>Demontáž koleje na dřevěných pražcích - odvoz rozebraných součástí (z místa demontáže nebo z - montážní základny) k likvidaci</t>
  </si>
  <si>
    <t>délka kolejnicového pásu (0,04943 t/m): (0,04943*27*2)*20</t>
  </si>
  <si>
    <t>965311</t>
  </si>
  <si>
    <t>Rozebrání přejezdu, přechodu z dílců</t>
  </si>
  <si>
    <t>živice: 12*7</t>
  </si>
  <si>
    <t>72</t>
  </si>
  <si>
    <t>965312</t>
  </si>
  <si>
    <t>Rozebrání přejezdu, přechodu z dílců - odvoz (na likvidaci odpadů nebo jiné určené místo)</t>
  </si>
  <si>
    <t>plocha * tl. 0,2m * objemová hmotnost: (12*7*0,2*2,5)*20</t>
  </si>
  <si>
    <t>73</t>
  </si>
  <si>
    <t>965851</t>
  </si>
  <si>
    <t>Demontáž zajišťovací značky</t>
  </si>
  <si>
    <t>počet demontovaných zajišťovacích značek: 7</t>
  </si>
  <si>
    <t>74</t>
  </si>
  <si>
    <t>965852</t>
  </si>
  <si>
    <t>Demontáž zajišťovací značky - odvoz (na likvidaci odpadů nebo jiné určené místo)</t>
  </si>
  <si>
    <t>počet demontovaných zajišťovacích značek - odvoz: 7*0,062*20</t>
  </si>
  <si>
    <t>75</t>
  </si>
  <si>
    <t>966346</t>
  </si>
  <si>
    <t>BOURÁNÍ PROPUSTŮ Z TRUB DN DO 400MM</t>
  </si>
  <si>
    <t>stáv.zatrubnění</t>
  </si>
  <si>
    <t>60m odhad, 2t/m</t>
  </si>
  <si>
    <t>76</t>
  </si>
  <si>
    <t>96611A</t>
  </si>
  <si>
    <t>BOURÁNÍ KONSTRUKCÍ Z BETONOVÝCH DÍLCŮ - BEZ DOPRAVY</t>
  </si>
  <si>
    <t>drobné stavby v trase (např. základy)</t>
  </si>
  <si>
    <t>77</t>
  </si>
  <si>
    <t>96611B</t>
  </si>
  <si>
    <t>BOURÁNÍ KONSTRUKCÍ Z BETONOVÝCH DÍLCŮ - DOPRAVA</t>
  </si>
  <si>
    <t>do 20 km</t>
  </si>
  <si>
    <t>(120*2,0+(5*2,5))*20</t>
  </si>
  <si>
    <t>E.1.4</t>
  </si>
  <si>
    <t>Mosty, propustky, zdi</t>
  </si>
  <si>
    <t xml:space="preserve">  SO 02</t>
  </si>
  <si>
    <t>Propustek v km 17,147</t>
  </si>
  <si>
    <t>SO 02</t>
  </si>
  <si>
    <t>015111</t>
  </si>
  <si>
    <t>POPLATKY ZA LIKVIDACŮ ODPADŮ NEKONTAMINOVANÝCH - 17 05 04 VYTĚŽENÉ ZEMINY A HORNINY - I. TŘÍDA - TĚŽITELNOSTI</t>
  </si>
  <si>
    <t>OTSKP-SPK+ŽS 2019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</si>
  <si>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</si>
  <si>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1: Viz položka č. 131738 + č. 132738 *  objemová tíha 2,0 t/m3 
2: (63.903+1.36)*2</t>
  </si>
  <si>
    <t>Technická specifikace položky odpovídá příslušné cenové soustavě</t>
  </si>
  <si>
    <t>1. Položka obsahuje:  
– veškeré poplatky provozovateli skládky, recyklační linky nebo jiného zařízení na zpracování nebo likvidaci odpadů  
související s převzetím, uložením, zpracováním nebo likvidací odpadu  
2. Položka neobsahuje:  
– náklady spojené s dopravou odpadu z místa stavby na místo převzetí provozovatelem skládky, recyklační linky nebo  
jiného zařízení na zpracování nebo likvidaci odpadů  
3. Způsob měření:  
Tunou se rozumí hmotnost odpadu vytříděného v souladu se zákonem č. 185/2001 Sb., o nakládání s odpady, v platném</t>
  </si>
  <si>
    <t>1: Viz položka č. 966168*  objemová tíha 2.5 t/m3 
2: (1.269)*2.5</t>
  </si>
  <si>
    <t>015160</t>
  </si>
  <si>
    <t>1: likvidace náletových dřevin, křovisek (viz položka č. 111208) - odhad dle stávajícího stavu*0,05kg/m2 
2: 20*0,05</t>
  </si>
  <si>
    <t>015330</t>
  </si>
  <si>
    <t>1. Položka obsahuje: – veškeré poplatky provozovateli skládky, recyklační linky nebo jiného zařízení na zpracování nebo likvidaci odpadů související s převzetím, uložením, zpracováním nebo likvidací odpadu2. Položka neobsahuje: – náklady spojené s dopravou odpadu z místa stavby na místo převzetí provozovatelem skládky, recyklační linky nebo jiného zařízení na zpracování nebo likvidaci odpadů3. Způsob měření:Tunou se rozumí hmotnost odpadu vytříděného v souladu se zákonem č. 185/2001 Sb., o nakládání s odpady, v platném znění</t>
  </si>
  <si>
    <t>1: Viz položka č. 966138*  objemová tíha 2.3 t/m3 
2: (9.089)*2.3</t>
  </si>
  <si>
    <t>111208</t>
  </si>
  <si>
    <t>ODSTRANĚNÍ KŘOVIN S ODVOZEM DO 20KM</t>
  </si>
  <si>
    <t>odstranění křovin a stromů do průměru 100 mm  
doprava dřevin na předepsanou vzdálenost  
spálení na hromadách nebo štěpkování</t>
  </si>
  <si>
    <t>1: upravovaná oblast - odhad 
2: 20</t>
  </si>
  <si>
    <t>11526</t>
  </si>
  <si>
    <t>PŘEVEDENÍ VODY POTRUBÍM DN 800 NEBO ŽLABY R.O. DO 2,8M</t>
  </si>
  <si>
    <t>Položka převedení vody na povrchu zahrnuje zřízení, udržování a odstranění příslušného zařízení. Převedení vody se uvádí buď průměrem potrubí (DN) nebo délkou rozvinutého obvodu žlabu (r.o.).</t>
  </si>
  <si>
    <t>1: dočasné převedení během výstavby 
2: 20</t>
  </si>
  <si>
    <t>131738</t>
  </si>
  <si>
    <t>HLOUBENÍ JAM ZAPAŽ I NEPAŽ TŘ. 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</si>
  <si>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</si>
  <si>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viz D.2.1.4.5 
2: Pro jímku - objem jímky a klín po obvodě 
3: (0.6+2.5+0.6)*(0.6+1.5+0.6)*2.1+(2.1*2.1/2*(2*(0.6+2.5+0.6)+2*(0.6+1.5+0.6)) 
4: Trouba - idealizovaný obdelník 
5: (0.6+1.3+0.6)*0.6*8.8</t>
  </si>
  <si>
    <t>132738</t>
  </si>
  <si>
    <t>HLOUBENÍ RÝH ŠÍŘ DO 2M PAŽ I NEPAŽ TŘ. I, ODVOZ DO 20KM</t>
  </si>
  <si>
    <t>1: rýhy základu propustku 
2: délka*šířka*výška*rezerva 10%*počet 
3: 1.3*0.4*0.8*1.1 
4: Prahy dlažby 
5: 0.6*0.3*(1.75+0.4*1.53+1.60+1.05)</t>
  </si>
  <si>
    <t>17481</t>
  </si>
  <si>
    <t>ZÁSYP JAM A RÝH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</si>
  <si>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</si>
  <si>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1: Výkop - objem trouby a jímky 
2: (63.903+1.36)-2.1*2.5*1.5-8.8*(0.6+0.105+0.105)*3.14/4 
3: zásyp na výtoku 
4: 2.56*3.075*0.5</t>
  </si>
  <si>
    <t>272325</t>
  </si>
  <si>
    <t>ZÁKLADY ZE ŽELEZOBETONU DO C30/37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</si>
  <si>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</si>
  <si>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1: D.2.1.4.7 + 10% 
2: 5.1*1.1</t>
  </si>
  <si>
    <t>272365</t>
  </si>
  <si>
    <t>VÝZTUŽ ZÁKLADŮ Z OCELI 10505, B500B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</si>
  <si>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</si>
  <si>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1: D.2.1.4.7  
2: 356+67+47 / 1000</t>
  </si>
  <si>
    <t>Svislé konstrukce</t>
  </si>
  <si>
    <t>386325</t>
  </si>
  <si>
    <t>KOMPLETNÍ KONSTRUKCE JÍMEK ZE ŽELEZOBETONU C30/37</t>
  </si>
  <si>
    <t>- dodání čerstvého betonu (betonové směsi) požadované kvality, jeho uložení do požadovaného tvaru při  
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 
odbedňovacích a odskružovacích prostředků,  
- podpěrné konstr. (skruže) a lešení všech druhů pro bednění, uložení čerstvého betonu, výztuže a doplňkových  
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 
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</si>
  <si>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1: Viz výkres D.2.1.4.8+ 10% 
2: 5.0*1.1</t>
  </si>
  <si>
    <t>386365</t>
  </si>
  <si>
    <t>VÝZTUŽ KOMPLETNÍCH KONSTRUKCÍ JÍMEK Z OCELI 10505, B500B</t>
  </si>
  <si>
    <t>Položka zahrnuje veškerý materiál, výrobky a polotovary, včetně mimostaveništní a vnitrostaveništní dopravy (rovněž  
přesuny), včetně naložení a složení, případně s uložením  
- dodání betonářské výztuže v požadované kvalitě, stříhání, řezání, ohýbání a spojování do všech požadovaných tvarů  
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 
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</si>
  <si>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1: Viz výkres D.2.1.4.8 
2: (12.35*(9.6+12+8.4)+80+62.2+36.3)/1000</t>
  </si>
  <si>
    <t>451313</t>
  </si>
  <si>
    <t>PODKLADNÍ A VÝPLŇOVÉ VRSTVY Z PROSTÉHO BETONU C16/20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</si>
  <si>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</si>
  <si>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1: viz výkres D.2.1.4.8 + 10% 
2:2.9*1.9*0.1*1.1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</si>
  <si>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</si>
  <si>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1: V jímce 
2: 2.0*1.0*0.3 
3: na výtoku+20% 
4: 0.3*(1.75+0.4*1.53)*(1.605+1.05)*1.2</t>
  </si>
  <si>
    <t>711</t>
  </si>
  <si>
    <t>Izolace proti vodě a vlhkosti</t>
  </si>
  <si>
    <t>711111</t>
  </si>
  <si>
    <t>IZOLACE BĚŽNÝCH KONSTRUKCÍ PROTI ZEMNÍ VLHKOSTI ASFALTOVÝMI NÁTĚRY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</si>
  <si>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</si>
  <si>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1: Nátěr  dle SVI 1x penetrační a 2x asfaltový 
2: Rozměr jímkz + 10% 
3: 3*2.0+(2.5*2+1.5*2) 
4: Okolo trouby 
5: 0.6*3.14*8.8*3+3*8.8*(1.3-0.6*2*0.105+0.4+0.4)</t>
  </si>
  <si>
    <t>Potrubí</t>
  </si>
  <si>
    <t>89915</t>
  </si>
  <si>
    <t>STUPADLA (A POD)</t>
  </si>
  <si>
    <t>- Položka zahrnuje veškerý materiál, výrobky a polotovary, včetně mimostaveništní a vnitrostaveništní dopravy (rovněž  
přesuny), včetně naložení a složení,případně s uložením.</t>
  </si>
  <si>
    <t>1: Viz D.2.1.4.8 
2: 5</t>
  </si>
  <si>
    <t>9183D2</t>
  </si>
  <si>
    <t>PROPUSTY Z TRUB DN 600MM ŽELEZOBETONOVÝCH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</si>
  <si>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</si>
  <si>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1: délka propustku 
2: 8.8+0.25</t>
  </si>
  <si>
    <t>93261</t>
  </si>
  <si>
    <t>POCHOZÍ ROŠT Z KOMPOZITU - PŘEKRYTÍ ZRCADLA MOSTU</t>
  </si>
  <si>
    <t>položka zahrnuje:  
- dodání a uložení předepsané konstrukce z předepsaného materiálu včetně vnitrostaveništní a mimostaveništní  
dopravy  
- veškeré potřebné pomocné práce  
- veškerý pomocný a upevňovací materiál</t>
  </si>
  <si>
    <t>1: Viz: D.2.1.4.8 
2: 3.25</t>
  </si>
  <si>
    <t>936502</t>
  </si>
  <si>
    <t>DROBNÉ DOPLŇK KONSTR KOVOVÉ POZINK</t>
  </si>
  <si>
    <t>KG</t>
  </si>
  <si>
    <t>položka zahrnuje:  
- dílenská dokumentace, včetně technologického předpisu spojování  
- dodání materiálu v požadované kvalitě a výroba konstrukce i dílenská (včetně pomůcek, přípravků a prostředků  
pro výrobu) bez ohledu na náročnost a její hmotnost, dílenská montáž  
- dodání spojovacího materiálu  
- zřízení montážních a dilatačních spojů, spar, včetně potřebných úprav, vložek, opracování, očištění a ošetření  
- podpěr. konstr. a lešení všech druhů pro montáž konstrukcí i doplňkových, včetně požadovaných otvorů, ochranných  
a bezpečnostních opatření a základů pro tyto konstrukce a lešení  
- jakákoliv doprava a manipulace dílců a montážních sestav, včetně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(příp. podlití patních desek) maltou, betonem nebo jinou speciální hmotou, vyplnění jam  
zeminou  
- předepsanou protikorozní ochranu a nátěry konstrukcí  
- osazení měřících zařízení a úpravy pro ně  
- ochranná opatření před účinky bludných proudů</t>
  </si>
  <si>
    <t>1: Viz: D.2.1.4.8 
2: 54</t>
  </si>
  <si>
    <t>966138</t>
  </si>
  <si>
    <t>BOURÁNÍ KONSTRUKCÍ Z KAMENE NA MC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</si>
  <si>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 
se vykazuje v položce 0141** (s výjimkou malého množství bouraného materiálu, kde je možné poplatek zahrnout do  
jednotkové ceny bourání – tento fakt musí být uveden v doplňujícím textu k položce)  
- veškeré další práce plynoucí z technologického předpisu a z platných předpisů</t>
  </si>
  <si>
    <t>1: Propustek 
2: 2.4*(0.285+0.150+0.187)*(4.2+0.33) 
3: Jímka 
4: 1.3*0.7*2.0 
5: Římsy 
6: 0.33*0.3*2.56*2</t>
  </si>
  <si>
    <t>966168</t>
  </si>
  <si>
    <t>BOURÁNÍ KONSTRUKCÍ ZE ŽELEZOBETONU S ODVOZEM DO 20KM</t>
  </si>
  <si>
    <t>1: Betonový panel 
2: odhad 150mm tl. 
3: 2.48*(1.465+1.945)*0.15</t>
  </si>
  <si>
    <t>E.3.6</t>
  </si>
  <si>
    <t>Rozvodny vn, nn, osvětlení a dálkové ovládání odpojovačů</t>
  </si>
  <si>
    <t xml:space="preserve">  SO 03</t>
  </si>
  <si>
    <t>SO 03 Přípojka nn pro PZZ v km 17,132 (P488)</t>
  </si>
  <si>
    <t>SO 03</t>
  </si>
  <si>
    <t>Rozvaděče</t>
  </si>
  <si>
    <t>747702</t>
  </si>
  <si>
    <t>ÚPRAVA ZAPOJENÍ STÁVAJÍCÍCH KABELOVÝCH SKŘÍNÍ/ROZVADĚČŮ</t>
  </si>
  <si>
    <t>úprava podružného rozváděče</t>
  </si>
  <si>
    <t>741C01</t>
  </si>
  <si>
    <t>EKVIPOTENCIÁLNÍ PŘÍPOJNICE</t>
  </si>
  <si>
    <t>744633</t>
  </si>
  <si>
    <t>JISTIČ TŘÍPÓLOVÝ (10 KA) OD 13 DO 20 A</t>
  </si>
  <si>
    <t>743D11</t>
  </si>
  <si>
    <t>SKŘÍŇ PŘÍPOJKOVÁ POJISTKOVÁ KOMPAKTNÍ PILÍŘOVÁ DO 63 A, DO 50 MM2, S 1-2 SADAMI JISTÍCÍCH PRVKŮ</t>
  </si>
  <si>
    <t>744H11</t>
  </si>
  <si>
    <t>POJISTKOVÝ SPODEK/LIŠTA PRO NOŽOVÉ POJISTKY JEDNOPÓLOVÝ DO 160 A</t>
  </si>
  <si>
    <t>744I01</t>
  </si>
  <si>
    <t>POJISTKOVÁ VLOŽKA DO 160 A</t>
  </si>
  <si>
    <t>75IF31</t>
  </si>
  <si>
    <t>ZEMNÍCÍ SVORKOVNICE - DODÁVKA</t>
  </si>
  <si>
    <t>75IF3X</t>
  </si>
  <si>
    <t>ZEMNÍCÍ SVORKOVNICE - MONTÁŽ</t>
  </si>
  <si>
    <t>741C02</t>
  </si>
  <si>
    <t>UZEMŇOVACÍ SVORKA</t>
  </si>
  <si>
    <t>743F22</t>
  </si>
  <si>
    <t>SKŘÍŇ ELEKTROMĚROVÁ V KOMPAKTNÍM PILÍŘI PRO PŘÍMÉ MĚŘENÍ DO 80 A DVOUSAZBOVÉ VČETNĚ VÝSTROJE</t>
  </si>
  <si>
    <t>702211</t>
  </si>
  <si>
    <t>KABELOVÁ CHRÁNIČKA ZEMNÍ DN DO 100 MM</t>
  </si>
  <si>
    <t>742H23</t>
  </si>
  <si>
    <t>KABEL NN ČTYŘ- A PĚTIŽÍLOVÝ AL S PLASTOVOU IZOLACÍ OD 25 DO 50 MM2</t>
  </si>
  <si>
    <t>702311</t>
  </si>
  <si>
    <t>ZAKRYTÍ KABELŮ VÝSTRAŽNOU FÓLIÍ ŠÍŘKY DO 20 CM</t>
  </si>
  <si>
    <t>742L23</t>
  </si>
  <si>
    <t>UKONČENÍ DVOU AŽ PĚTIŽÍLOVÉHO KABELU KABELOVOU SPOJKOU OD 25 DO 50 MM2</t>
  </si>
  <si>
    <t>747213</t>
  </si>
  <si>
    <t>CELKOVÁ PROHLÍDKA, ZKOUŠENÍ, MĚŘENÍ A VYHOTOVENÍ VÝCHOZÍ REVIZNÍ ZPRÁVY, PRO OBJEM IN PŘES 500 DO 1000 TIS. KČ</t>
  </si>
  <si>
    <t>747301</t>
  </si>
  <si>
    <t>PROVEDENÍ PROHLÍDKY A ZKOUŠKY PRÁVNICKOU OSOBOU, VYDÁNÍ PRŮKAZU ZPŮSOBILOSTI</t>
  </si>
  <si>
    <t>747701</t>
  </si>
  <si>
    <t>DOKONČOVACÍ MONTÁŽNÍ PRÁCE NA ELEKTRICKÉM ZAŘÍZENÍ</t>
  </si>
  <si>
    <t>REALIZAČNÍ DOKUMENTACE</t>
  </si>
  <si>
    <t>R - položky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</si>
</sst>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</f>
      </c>
    </row>
    <row r="7" spans="2:3" ht="12.75" customHeight="1">
      <c r="B7" s="8" t="s">
        <v>7</v>
      </c>
      <c s="10">
        <f>0+E10+E12+E14+E16+E18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320</v>
      </c>
      <c s="12" t="s">
        <v>321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322</v>
      </c>
      <c s="12" t="s">
        <v>323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349</v>
      </c>
      <c s="12" t="s">
        <v>350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351</v>
      </c>
      <c s="12" t="s">
        <v>352</v>
      </c>
      <c s="14">
        <f>'SO 01'!K8+'SO 01'!M8</f>
      </c>
      <c s="14">
        <f>C15*0.21</f>
      </c>
      <c s="14">
        <f>C15+D15</f>
      </c>
      <c s="13">
        <f>'SO 01'!T7</f>
      </c>
    </row>
    <row r="16" spans="1:6" ht="12.75">
      <c r="A16" s="11" t="s">
        <v>612</v>
      </c>
      <c s="12" t="s">
        <v>613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614</v>
      </c>
      <c s="12" t="s">
        <v>615</v>
      </c>
      <c s="14">
        <f>'SO 02'!K8+'SO 02'!M8</f>
      </c>
      <c s="14">
        <f>C17*0.21</f>
      </c>
      <c s="14">
        <f>C17+D17</f>
      </c>
      <c s="13">
        <f>'SO 02'!T7</f>
      </c>
    </row>
    <row r="18" spans="1:6" ht="12.75">
      <c r="A18" s="11" t="s">
        <v>703</v>
      </c>
      <c s="12" t="s">
        <v>704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705</v>
      </c>
      <c s="12" t="s">
        <v>706</v>
      </c>
      <c s="14">
        <f>'SO 03'!K8+'SO 03'!M8</f>
      </c>
      <c s="14">
        <f>C19*0.21</f>
      </c>
      <c s="14">
        <f>C19+D19</f>
      </c>
      <c s="13">
        <f>'SO 03'!T7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COUNTIFS(L8:L322,"=0",A8:A322,"P")+COUNTIFS(L8:L322,"",A8:A322,"P")+SUM(Q8:Q322)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0+J9+J162+J223+J248+J301</f>
      </c>
      <c s="29">
        <f>0+K9+K162+K223+K248+K301</f>
      </c>
      <c s="29">
        <f>0+L9+L162+L223+L248+L301</f>
      </c>
      <c s="29">
        <f>0+M9+M162+M223+M248+M301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</f>
      </c>
      <c s="32">
        <f>0+M10+M14+M18+M22+M26+M30+M34+M38+M42+M46+M50+M54+M58+M62+M66+M70+M74+M78+M82+M86+M90+M94+M98+M102+M106+M110+M114+M118+M122+M126+M130+M134+M138+M142+M146+M150+M154+M158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66</v>
      </c>
      <c s="34" t="s">
        <v>67</v>
      </c>
      <c s="35" t="s">
        <v>51</v>
      </c>
      <c s="6" t="s">
        <v>68</v>
      </c>
      <c s="36" t="s">
        <v>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69</v>
      </c>
      <c s="34" t="s">
        <v>70</v>
      </c>
      <c s="35" t="s">
        <v>51</v>
      </c>
      <c s="6" t="s">
        <v>71</v>
      </c>
      <c s="36" t="s">
        <v>65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72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25.5">
      <c r="A29" t="s">
        <v>59</v>
      </c>
      <c r="E29" s="39" t="s">
        <v>73</v>
      </c>
    </row>
    <row r="30" spans="1:16" ht="12.75">
      <c r="A30" t="s">
        <v>49</v>
      </c>
      <c s="34" t="s">
        <v>74</v>
      </c>
      <c s="34" t="s">
        <v>75</v>
      </c>
      <c s="35" t="s">
        <v>51</v>
      </c>
      <c s="6" t="s">
        <v>76</v>
      </c>
      <c s="36" t="s">
        <v>65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77</v>
      </c>
      <c s="34" t="s">
        <v>78</v>
      </c>
      <c s="35" t="s">
        <v>51</v>
      </c>
      <c s="6" t="s">
        <v>79</v>
      </c>
      <c s="36" t="s">
        <v>65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72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89.25">
      <c r="A37" t="s">
        <v>59</v>
      </c>
      <c r="E37" s="39" t="s">
        <v>80</v>
      </c>
    </row>
    <row r="38" spans="1:16" ht="25.5">
      <c r="A38" t="s">
        <v>49</v>
      </c>
      <c s="34" t="s">
        <v>81</v>
      </c>
      <c s="34" t="s">
        <v>82</v>
      </c>
      <c s="35" t="s">
        <v>51</v>
      </c>
      <c s="6" t="s">
        <v>83</v>
      </c>
      <c s="36" t="s">
        <v>65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84</v>
      </c>
      <c s="34" t="s">
        <v>85</v>
      </c>
      <c s="35" t="s">
        <v>51</v>
      </c>
      <c s="6" t="s">
        <v>86</v>
      </c>
      <c s="36" t="s">
        <v>65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84</v>
      </c>
      <c s="34" t="s">
        <v>87</v>
      </c>
      <c s="35" t="s">
        <v>51</v>
      </c>
      <c s="6" t="s">
        <v>88</v>
      </c>
      <c s="36" t="s">
        <v>65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72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89</v>
      </c>
    </row>
    <row r="49" spans="1:5" ht="12.75">
      <c r="A49" t="s">
        <v>59</v>
      </c>
      <c r="E49" s="39" t="s">
        <v>90</v>
      </c>
    </row>
    <row r="50" spans="1:16" ht="12.75">
      <c r="A50" t="s">
        <v>49</v>
      </c>
      <c s="34" t="s">
        <v>91</v>
      </c>
      <c s="34" t="s">
        <v>92</v>
      </c>
      <c s="35" t="s">
        <v>51</v>
      </c>
      <c s="6" t="s">
        <v>93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94</v>
      </c>
      <c s="34" t="s">
        <v>95</v>
      </c>
      <c s="35" t="s">
        <v>51</v>
      </c>
      <c s="6" t="s">
        <v>96</v>
      </c>
      <c s="36" t="s">
        <v>65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97</v>
      </c>
      <c s="34" t="s">
        <v>98</v>
      </c>
      <c s="35" t="s">
        <v>51</v>
      </c>
      <c s="6" t="s">
        <v>99</v>
      </c>
      <c s="36" t="s">
        <v>65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60</v>
      </c>
    </row>
    <row r="62" spans="1:16" ht="12.75">
      <c r="A62" t="s">
        <v>49</v>
      </c>
      <c s="34" t="s">
        <v>100</v>
      </c>
      <c s="34" t="s">
        <v>101</v>
      </c>
      <c s="35" t="s">
        <v>51</v>
      </c>
      <c s="6" t="s">
        <v>102</v>
      </c>
      <c s="36" t="s">
        <v>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72</v>
      </c>
      <c>
        <f>(M62*21)/100</f>
      </c>
      <c t="s">
        <v>27</v>
      </c>
    </row>
    <row r="63" spans="1:5" ht="12.75">
      <c r="A63" s="35" t="s">
        <v>55</v>
      </c>
      <c r="E63" s="39" t="s">
        <v>9</v>
      </c>
    </row>
    <row r="64" spans="1:5" ht="12.75">
      <c r="A64" s="35" t="s">
        <v>57</v>
      </c>
      <c r="E64" s="40" t="s">
        <v>89</v>
      </c>
    </row>
    <row r="65" spans="1:5" ht="51">
      <c r="A65" t="s">
        <v>59</v>
      </c>
      <c r="E65" s="39" t="s">
        <v>103</v>
      </c>
    </row>
    <row r="66" spans="1:16" ht="12.75">
      <c r="A66" t="s">
        <v>49</v>
      </c>
      <c s="34" t="s">
        <v>104</v>
      </c>
      <c s="34" t="s">
        <v>105</v>
      </c>
      <c s="35" t="s">
        <v>51</v>
      </c>
      <c s="6" t="s">
        <v>106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72</v>
      </c>
      <c>
        <f>(M66*21)/100</f>
      </c>
      <c t="s">
        <v>27</v>
      </c>
    </row>
    <row r="67" spans="1:5" ht="12.75">
      <c r="A67" s="35" t="s">
        <v>55</v>
      </c>
      <c r="E67" s="39" t="s">
        <v>9</v>
      </c>
    </row>
    <row r="68" spans="1:5" ht="12.75">
      <c r="A68" s="35" t="s">
        <v>57</v>
      </c>
      <c r="E68" s="40" t="s">
        <v>89</v>
      </c>
    </row>
    <row r="69" spans="1:5" ht="63.75">
      <c r="A69" t="s">
        <v>59</v>
      </c>
      <c r="E69" s="39" t="s">
        <v>107</v>
      </c>
    </row>
    <row r="70" spans="1:16" ht="12.75">
      <c r="A70" t="s">
        <v>49</v>
      </c>
      <c s="34" t="s">
        <v>108</v>
      </c>
      <c s="34" t="s">
        <v>109</v>
      </c>
      <c s="35" t="s">
        <v>51</v>
      </c>
      <c s="6" t="s">
        <v>110</v>
      </c>
      <c s="36" t="s">
        <v>65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72</v>
      </c>
      <c>
        <f>(M70*21)/100</f>
      </c>
      <c t="s">
        <v>27</v>
      </c>
    </row>
    <row r="71" spans="1:5" ht="12.75">
      <c r="A71" s="35" t="s">
        <v>55</v>
      </c>
      <c r="E71" s="39" t="s">
        <v>9</v>
      </c>
    </row>
    <row r="72" spans="1:5" ht="12.75">
      <c r="A72" s="35" t="s">
        <v>57</v>
      </c>
      <c r="E72" s="40" t="s">
        <v>89</v>
      </c>
    </row>
    <row r="73" spans="1:5" ht="51">
      <c r="A73" t="s">
        <v>59</v>
      </c>
      <c r="E73" s="39" t="s">
        <v>111</v>
      </c>
    </row>
    <row r="74" spans="1:16" ht="12.75">
      <c r="A74" t="s">
        <v>49</v>
      </c>
      <c s="34" t="s">
        <v>112</v>
      </c>
      <c s="34" t="s">
        <v>113</v>
      </c>
      <c s="35" t="s">
        <v>51</v>
      </c>
      <c s="6" t="s">
        <v>114</v>
      </c>
      <c s="36" t="s">
        <v>65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72</v>
      </c>
      <c>
        <f>(M74*21)/100</f>
      </c>
      <c t="s">
        <v>27</v>
      </c>
    </row>
    <row r="75" spans="1:5" ht="12.75">
      <c r="A75" s="35" t="s">
        <v>55</v>
      </c>
      <c r="E75" s="39" t="s">
        <v>9</v>
      </c>
    </row>
    <row r="76" spans="1:5" ht="12.75">
      <c r="A76" s="35" t="s">
        <v>57</v>
      </c>
      <c r="E76" s="40" t="s">
        <v>89</v>
      </c>
    </row>
    <row r="77" spans="1:5" ht="38.25">
      <c r="A77" t="s">
        <v>59</v>
      </c>
      <c r="E77" s="39" t="s">
        <v>115</v>
      </c>
    </row>
    <row r="78" spans="1:16" ht="12.75">
      <c r="A78" t="s">
        <v>49</v>
      </c>
      <c s="34" t="s">
        <v>116</v>
      </c>
      <c s="34" t="s">
        <v>117</v>
      </c>
      <c s="35" t="s">
        <v>51</v>
      </c>
      <c s="6" t="s">
        <v>118</v>
      </c>
      <c s="36" t="s">
        <v>65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72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38.25">
      <c r="A81" t="s">
        <v>59</v>
      </c>
      <c r="E81" s="39" t="s">
        <v>119</v>
      </c>
    </row>
    <row r="82" spans="1:16" ht="12.75">
      <c r="A82" t="s">
        <v>49</v>
      </c>
      <c s="34" t="s">
        <v>120</v>
      </c>
      <c s="34" t="s">
        <v>121</v>
      </c>
      <c s="35" t="s">
        <v>51</v>
      </c>
      <c s="6" t="s">
        <v>122</v>
      </c>
      <c s="36" t="s">
        <v>65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72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25.5">
      <c r="A85" t="s">
        <v>59</v>
      </c>
      <c r="E85" s="39" t="s">
        <v>123</v>
      </c>
    </row>
    <row r="86" spans="1:16" ht="12.75">
      <c r="A86" t="s">
        <v>49</v>
      </c>
      <c s="34" t="s">
        <v>124</v>
      </c>
      <c s="34" t="s">
        <v>125</v>
      </c>
      <c s="35" t="s">
        <v>51</v>
      </c>
      <c s="6" t="s">
        <v>126</v>
      </c>
      <c s="36" t="s">
        <v>65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60</v>
      </c>
    </row>
    <row r="90" spans="1:16" ht="12.75">
      <c r="A90" t="s">
        <v>49</v>
      </c>
      <c s="34" t="s">
        <v>124</v>
      </c>
      <c s="34" t="s">
        <v>127</v>
      </c>
      <c s="35" t="s">
        <v>51</v>
      </c>
      <c s="6" t="s">
        <v>128</v>
      </c>
      <c s="36" t="s">
        <v>65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72</v>
      </c>
      <c>
        <f>(M90*21)/100</f>
      </c>
      <c t="s">
        <v>27</v>
      </c>
    </row>
    <row r="91" spans="1:5" ht="12.75">
      <c r="A91" s="35" t="s">
        <v>55</v>
      </c>
      <c r="E91" s="39" t="s">
        <v>9</v>
      </c>
    </row>
    <row r="92" spans="1:5" ht="12.75">
      <c r="A92" s="35" t="s">
        <v>57</v>
      </c>
      <c r="E92" s="40" t="s">
        <v>89</v>
      </c>
    </row>
    <row r="93" spans="1:5" ht="25.5">
      <c r="A93" t="s">
        <v>59</v>
      </c>
      <c r="E93" s="39" t="s">
        <v>129</v>
      </c>
    </row>
    <row r="94" spans="1:16" ht="12.75">
      <c r="A94" t="s">
        <v>49</v>
      </c>
      <c s="34" t="s">
        <v>130</v>
      </c>
      <c s="34" t="s">
        <v>131</v>
      </c>
      <c s="35" t="s">
        <v>51</v>
      </c>
      <c s="6" t="s">
        <v>132</v>
      </c>
      <c s="36" t="s">
        <v>65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133</v>
      </c>
      <c s="34" t="s">
        <v>134</v>
      </c>
      <c s="35" t="s">
        <v>51</v>
      </c>
      <c s="6" t="s">
        <v>135</v>
      </c>
      <c s="36" t="s">
        <v>65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72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25.5">
      <c r="A101" t="s">
        <v>59</v>
      </c>
      <c r="E101" s="39" t="s">
        <v>136</v>
      </c>
    </row>
    <row r="102" spans="1:16" ht="12.75">
      <c r="A102" t="s">
        <v>49</v>
      </c>
      <c s="34" t="s">
        <v>137</v>
      </c>
      <c s="34" t="s">
        <v>138</v>
      </c>
      <c s="35" t="s">
        <v>51</v>
      </c>
      <c s="6" t="s">
        <v>139</v>
      </c>
      <c s="36" t="s">
        <v>65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58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140</v>
      </c>
      <c s="34" t="s">
        <v>141</v>
      </c>
      <c s="35" t="s">
        <v>51</v>
      </c>
      <c s="6" t="s">
        <v>142</v>
      </c>
      <c s="36" t="s">
        <v>65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72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51">
      <c r="A109" t="s">
        <v>59</v>
      </c>
      <c r="E109" s="39" t="s">
        <v>143</v>
      </c>
    </row>
    <row r="110" spans="1:16" ht="12.75">
      <c r="A110" t="s">
        <v>49</v>
      </c>
      <c s="34" t="s">
        <v>140</v>
      </c>
      <c s="34" t="s">
        <v>144</v>
      </c>
      <c s="35" t="s">
        <v>51</v>
      </c>
      <c s="6" t="s">
        <v>145</v>
      </c>
      <c s="36" t="s">
        <v>65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72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25.5">
      <c r="A113" t="s">
        <v>59</v>
      </c>
      <c r="E113" s="39" t="s">
        <v>146</v>
      </c>
    </row>
    <row r="114" spans="1:16" ht="12.75">
      <c r="A114" t="s">
        <v>49</v>
      </c>
      <c s="34" t="s">
        <v>147</v>
      </c>
      <c s="34" t="s">
        <v>148</v>
      </c>
      <c s="35" t="s">
        <v>51</v>
      </c>
      <c s="6" t="s">
        <v>149</v>
      </c>
      <c s="36" t="s">
        <v>65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58</v>
      </c>
    </row>
    <row r="117" spans="1:5" ht="12.75">
      <c r="A117" t="s">
        <v>59</v>
      </c>
      <c r="E117" s="39" t="s">
        <v>60</v>
      </c>
    </row>
    <row r="118" spans="1:16" ht="12.75">
      <c r="A118" t="s">
        <v>49</v>
      </c>
      <c s="34" t="s">
        <v>150</v>
      </c>
      <c s="34" t="s">
        <v>151</v>
      </c>
      <c s="35" t="s">
        <v>51</v>
      </c>
      <c s="6" t="s">
        <v>152</v>
      </c>
      <c s="36" t="s">
        <v>65</v>
      </c>
      <c s="37">
        <v>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72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89</v>
      </c>
    </row>
    <row r="121" spans="1:5" ht="51">
      <c r="A121" t="s">
        <v>59</v>
      </c>
      <c r="E121" s="39" t="s">
        <v>153</v>
      </c>
    </row>
    <row r="122" spans="1:16" ht="12.75">
      <c r="A122" t="s">
        <v>49</v>
      </c>
      <c s="34" t="s">
        <v>154</v>
      </c>
      <c s="34" t="s">
        <v>155</v>
      </c>
      <c s="35" t="s">
        <v>51</v>
      </c>
      <c s="6" t="s">
        <v>156</v>
      </c>
      <c s="36" t="s">
        <v>65</v>
      </c>
      <c s="37">
        <v>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72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89</v>
      </c>
    </row>
    <row r="125" spans="1:5" ht="51">
      <c r="A125" t="s">
        <v>59</v>
      </c>
      <c r="E125" s="39" t="s">
        <v>157</v>
      </c>
    </row>
    <row r="126" spans="1:16" ht="12.75">
      <c r="A126" t="s">
        <v>49</v>
      </c>
      <c s="34" t="s">
        <v>158</v>
      </c>
      <c s="34" t="s">
        <v>159</v>
      </c>
      <c s="35" t="s">
        <v>51</v>
      </c>
      <c s="6" t="s">
        <v>160</v>
      </c>
      <c s="36" t="s">
        <v>65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72</v>
      </c>
      <c>
        <f>(M126*21)/100</f>
      </c>
      <c t="s">
        <v>27</v>
      </c>
    </row>
    <row r="127" spans="1:5" ht="12.75">
      <c r="A127" s="35" t="s">
        <v>55</v>
      </c>
      <c r="E127" s="39" t="s">
        <v>9</v>
      </c>
    </row>
    <row r="128" spans="1:5" ht="12.75">
      <c r="A128" s="35" t="s">
        <v>57</v>
      </c>
      <c r="E128" s="40" t="s">
        <v>89</v>
      </c>
    </row>
    <row r="129" spans="1:5" ht="51">
      <c r="A129" t="s">
        <v>59</v>
      </c>
      <c r="E129" s="39" t="s">
        <v>161</v>
      </c>
    </row>
    <row r="130" spans="1:16" ht="12.75">
      <c r="A130" t="s">
        <v>49</v>
      </c>
      <c s="34" t="s">
        <v>162</v>
      </c>
      <c s="34" t="s">
        <v>163</v>
      </c>
      <c s="35" t="s">
        <v>51</v>
      </c>
      <c s="6" t="s">
        <v>164</v>
      </c>
      <c s="36" t="s">
        <v>65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72</v>
      </c>
      <c>
        <f>(M130*21)/100</f>
      </c>
      <c t="s">
        <v>27</v>
      </c>
    </row>
    <row r="131" spans="1:5" ht="12.75">
      <c r="A131" s="35" t="s">
        <v>55</v>
      </c>
      <c r="E131" s="39" t="s">
        <v>9</v>
      </c>
    </row>
    <row r="132" spans="1:5" ht="12.75">
      <c r="A132" s="35" t="s">
        <v>57</v>
      </c>
      <c r="E132" s="40" t="s">
        <v>89</v>
      </c>
    </row>
    <row r="133" spans="1:5" ht="63.75">
      <c r="A133" t="s">
        <v>59</v>
      </c>
      <c r="E133" s="39" t="s">
        <v>165</v>
      </c>
    </row>
    <row r="134" spans="1:16" ht="12.75">
      <c r="A134" t="s">
        <v>49</v>
      </c>
      <c s="34" t="s">
        <v>166</v>
      </c>
      <c s="34" t="s">
        <v>167</v>
      </c>
      <c s="35" t="s">
        <v>51</v>
      </c>
      <c s="6" t="s">
        <v>168</v>
      </c>
      <c s="36" t="s">
        <v>169</v>
      </c>
      <c s="37">
        <v>48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58</v>
      </c>
    </row>
    <row r="137" spans="1:5" ht="12.75">
      <c r="A137" t="s">
        <v>59</v>
      </c>
      <c r="E137" s="39" t="s">
        <v>60</v>
      </c>
    </row>
    <row r="138" spans="1:16" ht="25.5">
      <c r="A138" t="s">
        <v>49</v>
      </c>
      <c s="34" t="s">
        <v>170</v>
      </c>
      <c s="34" t="s">
        <v>171</v>
      </c>
      <c s="35" t="s">
        <v>51</v>
      </c>
      <c s="6" t="s">
        <v>172</v>
      </c>
      <c s="36" t="s">
        <v>65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56</v>
      </c>
    </row>
    <row r="140" spans="1:5" ht="12.75">
      <c r="A140" s="35" t="s">
        <v>57</v>
      </c>
      <c r="E140" s="40" t="s">
        <v>58</v>
      </c>
    </row>
    <row r="141" spans="1:5" ht="12.75">
      <c r="A141" t="s">
        <v>59</v>
      </c>
      <c r="E141" s="39" t="s">
        <v>60</v>
      </c>
    </row>
    <row r="142" spans="1:16" ht="12.75">
      <c r="A142" t="s">
        <v>49</v>
      </c>
      <c s="34" t="s">
        <v>173</v>
      </c>
      <c s="34" t="s">
        <v>174</v>
      </c>
      <c s="35" t="s">
        <v>51</v>
      </c>
      <c s="6" t="s">
        <v>175</v>
      </c>
      <c s="36" t="s">
        <v>169</v>
      </c>
      <c s="37">
        <v>24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56</v>
      </c>
    </row>
    <row r="144" spans="1:5" ht="12.75">
      <c r="A144" s="35" t="s">
        <v>57</v>
      </c>
      <c r="E144" s="40" t="s">
        <v>58</v>
      </c>
    </row>
    <row r="145" spans="1:5" ht="12.75">
      <c r="A145" t="s">
        <v>59</v>
      </c>
      <c r="E145" s="39" t="s">
        <v>60</v>
      </c>
    </row>
    <row r="146" spans="1:16" ht="12.75">
      <c r="A146" t="s">
        <v>49</v>
      </c>
      <c s="34" t="s">
        <v>176</v>
      </c>
      <c s="34" t="s">
        <v>177</v>
      </c>
      <c s="35" t="s">
        <v>51</v>
      </c>
      <c s="6" t="s">
        <v>178</v>
      </c>
      <c s="36" t="s">
        <v>169</v>
      </c>
      <c s="37">
        <v>24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56</v>
      </c>
    </row>
    <row r="148" spans="1:5" ht="12.75">
      <c r="A148" s="35" t="s">
        <v>57</v>
      </c>
      <c r="E148" s="40" t="s">
        <v>58</v>
      </c>
    </row>
    <row r="149" spans="1:5" ht="12.75">
      <c r="A149" t="s">
        <v>59</v>
      </c>
      <c r="E149" s="39" t="s">
        <v>60</v>
      </c>
    </row>
    <row r="150" spans="1:16" ht="12.75">
      <c r="A150" t="s">
        <v>49</v>
      </c>
      <c s="34" t="s">
        <v>179</v>
      </c>
      <c s="34" t="s">
        <v>180</v>
      </c>
      <c s="35" t="s">
        <v>51</v>
      </c>
      <c s="6" t="s">
        <v>181</v>
      </c>
      <c s="36" t="s">
        <v>65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56</v>
      </c>
    </row>
    <row r="152" spans="1:5" ht="12.75">
      <c r="A152" s="35" t="s">
        <v>57</v>
      </c>
      <c r="E152" s="40" t="s">
        <v>58</v>
      </c>
    </row>
    <row r="153" spans="1:5" ht="12.75">
      <c r="A153" t="s">
        <v>59</v>
      </c>
      <c r="E153" s="39" t="s">
        <v>60</v>
      </c>
    </row>
    <row r="154" spans="1:16" ht="12.75">
      <c r="A154" t="s">
        <v>49</v>
      </c>
      <c s="34" t="s">
        <v>182</v>
      </c>
      <c s="34" t="s">
        <v>183</v>
      </c>
      <c s="35" t="s">
        <v>51</v>
      </c>
      <c s="6" t="s">
        <v>184</v>
      </c>
      <c s="36" t="s">
        <v>65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72</v>
      </c>
      <c>
        <f>(M154*21)/100</f>
      </c>
      <c t="s">
        <v>27</v>
      </c>
    </row>
    <row r="155" spans="1:5" ht="12.75">
      <c r="A155" s="35" t="s">
        <v>55</v>
      </c>
      <c r="E155" s="39" t="s">
        <v>9</v>
      </c>
    </row>
    <row r="156" spans="1:5" ht="12.75">
      <c r="A156" s="35" t="s">
        <v>57</v>
      </c>
      <c r="E156" s="40" t="s">
        <v>89</v>
      </c>
    </row>
    <row r="157" spans="1:5" ht="51">
      <c r="A157" t="s">
        <v>59</v>
      </c>
      <c r="E157" s="39" t="s">
        <v>185</v>
      </c>
    </row>
    <row r="158" spans="1:16" ht="12.75">
      <c r="A158" t="s">
        <v>49</v>
      </c>
      <c s="34" t="s">
        <v>186</v>
      </c>
      <c s="34" t="s">
        <v>187</v>
      </c>
      <c s="35" t="s">
        <v>51</v>
      </c>
      <c s="6" t="s">
        <v>188</v>
      </c>
      <c s="36" t="s">
        <v>65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72</v>
      </c>
      <c>
        <f>(M158*21)/100</f>
      </c>
      <c t="s">
        <v>27</v>
      </c>
    </row>
    <row r="159" spans="1:5" ht="12.75">
      <c r="A159" s="35" t="s">
        <v>55</v>
      </c>
      <c r="E159" s="39" t="s">
        <v>9</v>
      </c>
    </row>
    <row r="160" spans="1:5" ht="12.75">
      <c r="A160" s="35" t="s">
        <v>57</v>
      </c>
      <c r="E160" s="40" t="s">
        <v>89</v>
      </c>
    </row>
    <row r="161" spans="1:5" ht="12.75">
      <c r="A161" t="s">
        <v>59</v>
      </c>
      <c r="E161" s="39" t="s">
        <v>189</v>
      </c>
    </row>
    <row r="162" spans="1:13" ht="12.75">
      <c r="A162" t="s">
        <v>46</v>
      </c>
      <c r="C162" s="31" t="s">
        <v>27</v>
      </c>
      <c r="E162" s="33" t="s">
        <v>190</v>
      </c>
      <c r="J162" s="32">
        <f>0</f>
      </c>
      <c s="32">
        <f>0</f>
      </c>
      <c s="32">
        <f>0+L163+L167+L171+L175+L179+L183+L187+L191+L195+L199+L203+L207+L211+L215+L219</f>
      </c>
      <c s="32">
        <f>0+M163+M167+M171+M175+M179+M183+M187+M191+M195+M199+M203+M207+M211+M215+M219</f>
      </c>
    </row>
    <row r="163" spans="1:16" ht="12.75">
      <c r="A163" t="s">
        <v>49</v>
      </c>
      <c s="34" t="s">
        <v>191</v>
      </c>
      <c s="34" t="s">
        <v>192</v>
      </c>
      <c s="35" t="s">
        <v>51</v>
      </c>
      <c s="6" t="s">
        <v>193</v>
      </c>
      <c s="36" t="s">
        <v>194</v>
      </c>
      <c s="37">
        <v>1.14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56</v>
      </c>
    </row>
    <row r="165" spans="1:5" ht="12.75">
      <c r="A165" s="35" t="s">
        <v>57</v>
      </c>
      <c r="E165" s="40" t="s">
        <v>58</v>
      </c>
    </row>
    <row r="166" spans="1:5" ht="12.75">
      <c r="A166" t="s">
        <v>59</v>
      </c>
      <c r="E166" s="39" t="s">
        <v>60</v>
      </c>
    </row>
    <row r="167" spans="1:16" ht="12.75">
      <c r="A167" t="s">
        <v>49</v>
      </c>
      <c s="34" t="s">
        <v>195</v>
      </c>
      <c s="34" t="s">
        <v>196</v>
      </c>
      <c s="35" t="s">
        <v>51</v>
      </c>
      <c s="6" t="s">
        <v>197</v>
      </c>
      <c s="36" t="s">
        <v>194</v>
      </c>
      <c s="37">
        <v>1.14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56</v>
      </c>
    </row>
    <row r="169" spans="1:5" ht="12.75">
      <c r="A169" s="35" t="s">
        <v>57</v>
      </c>
      <c r="E169" s="40" t="s">
        <v>58</v>
      </c>
    </row>
    <row r="170" spans="1:5" ht="12.75">
      <c r="A170" t="s">
        <v>59</v>
      </c>
      <c r="E170" s="39" t="s">
        <v>60</v>
      </c>
    </row>
    <row r="171" spans="1:16" ht="12.75">
      <c r="A171" t="s">
        <v>49</v>
      </c>
      <c s="34" t="s">
        <v>198</v>
      </c>
      <c s="34" t="s">
        <v>199</v>
      </c>
      <c s="35" t="s">
        <v>51</v>
      </c>
      <c s="6" t="s">
        <v>200</v>
      </c>
      <c s="36" t="s">
        <v>194</v>
      </c>
      <c s="37">
        <v>2.44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56</v>
      </c>
    </row>
    <row r="173" spans="1:5" ht="12.75">
      <c r="A173" s="35" t="s">
        <v>57</v>
      </c>
      <c r="E173" s="40" t="s">
        <v>58</v>
      </c>
    </row>
    <row r="174" spans="1:5" ht="12.75">
      <c r="A174" t="s">
        <v>59</v>
      </c>
      <c r="E174" s="39" t="s">
        <v>60</v>
      </c>
    </row>
    <row r="175" spans="1:16" ht="12.75">
      <c r="A175" t="s">
        <v>49</v>
      </c>
      <c s="34" t="s">
        <v>201</v>
      </c>
      <c s="34" t="s">
        <v>202</v>
      </c>
      <c s="35" t="s">
        <v>51</v>
      </c>
      <c s="6" t="s">
        <v>203</v>
      </c>
      <c s="36" t="s">
        <v>65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56</v>
      </c>
    </row>
    <row r="177" spans="1:5" ht="12.75">
      <c r="A177" s="35" t="s">
        <v>57</v>
      </c>
      <c r="E177" s="40" t="s">
        <v>58</v>
      </c>
    </row>
    <row r="178" spans="1:5" ht="12.75">
      <c r="A178" t="s">
        <v>59</v>
      </c>
      <c r="E178" s="39" t="s">
        <v>60</v>
      </c>
    </row>
    <row r="179" spans="1:16" ht="12.75">
      <c r="A179" t="s">
        <v>49</v>
      </c>
      <c s="34" t="s">
        <v>201</v>
      </c>
      <c s="34" t="s">
        <v>202</v>
      </c>
      <c s="35" t="s">
        <v>47</v>
      </c>
      <c s="6" t="s">
        <v>203</v>
      </c>
      <c s="36" t="s">
        <v>65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56</v>
      </c>
    </row>
    <row r="181" spans="1:5" ht="12.75">
      <c r="A181" s="35" t="s">
        <v>57</v>
      </c>
      <c r="E181" s="40" t="s">
        <v>58</v>
      </c>
    </row>
    <row r="182" spans="1:5" ht="12.75">
      <c r="A182" t="s">
        <v>59</v>
      </c>
      <c r="E182" s="39" t="s">
        <v>60</v>
      </c>
    </row>
    <row r="183" spans="1:16" ht="12.75">
      <c r="A183" t="s">
        <v>49</v>
      </c>
      <c s="34" t="s">
        <v>201</v>
      </c>
      <c s="34" t="s">
        <v>204</v>
      </c>
      <c s="35" t="s">
        <v>51</v>
      </c>
      <c s="6" t="s">
        <v>205</v>
      </c>
      <c s="36" t="s">
        <v>194</v>
      </c>
      <c s="37">
        <v>2.44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56</v>
      </c>
    </row>
    <row r="185" spans="1:5" ht="12.75">
      <c r="A185" s="35" t="s">
        <v>57</v>
      </c>
      <c r="E185" s="40" t="s">
        <v>58</v>
      </c>
    </row>
    <row r="186" spans="1:5" ht="12.75">
      <c r="A186" t="s">
        <v>59</v>
      </c>
      <c r="E186" s="39" t="s">
        <v>60</v>
      </c>
    </row>
    <row r="187" spans="1:16" ht="12.75">
      <c r="A187" t="s">
        <v>49</v>
      </c>
      <c s="34" t="s">
        <v>201</v>
      </c>
      <c s="34" t="s">
        <v>206</v>
      </c>
      <c s="35" t="s">
        <v>51</v>
      </c>
      <c s="6" t="s">
        <v>207</v>
      </c>
      <c s="36" t="s">
        <v>65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56</v>
      </c>
    </row>
    <row r="189" spans="1:5" ht="12.75">
      <c r="A189" s="35" t="s">
        <v>57</v>
      </c>
      <c r="E189" s="40" t="s">
        <v>58</v>
      </c>
    </row>
    <row r="190" spans="1:5" ht="12.75">
      <c r="A190" t="s">
        <v>59</v>
      </c>
      <c r="E190" s="39" t="s">
        <v>60</v>
      </c>
    </row>
    <row r="191" spans="1:16" ht="12.75">
      <c r="A191" t="s">
        <v>49</v>
      </c>
      <c s="34" t="s">
        <v>208</v>
      </c>
      <c s="34" t="s">
        <v>209</v>
      </c>
      <c s="35" t="s">
        <v>51</v>
      </c>
      <c s="6" t="s">
        <v>210</v>
      </c>
      <c s="36" t="s">
        <v>53</v>
      </c>
      <c s="37">
        <v>60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56</v>
      </c>
    </row>
    <row r="193" spans="1:5" ht="12.75">
      <c r="A193" s="35" t="s">
        <v>57</v>
      </c>
      <c r="E193" s="40" t="s">
        <v>58</v>
      </c>
    </row>
    <row r="194" spans="1:5" ht="12.75">
      <c r="A194" t="s">
        <v>59</v>
      </c>
      <c r="E194" s="39" t="s">
        <v>60</v>
      </c>
    </row>
    <row r="195" spans="1:16" ht="25.5">
      <c r="A195" t="s">
        <v>49</v>
      </c>
      <c s="34" t="s">
        <v>211</v>
      </c>
      <c s="34" t="s">
        <v>212</v>
      </c>
      <c s="35" t="s">
        <v>51</v>
      </c>
      <c s="6" t="s">
        <v>213</v>
      </c>
      <c s="36" t="s">
        <v>65</v>
      </c>
      <c s="37">
        <v>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56</v>
      </c>
    </row>
    <row r="197" spans="1:5" ht="12.75">
      <c r="A197" s="35" t="s">
        <v>57</v>
      </c>
      <c r="E197" s="40" t="s">
        <v>58</v>
      </c>
    </row>
    <row r="198" spans="1:5" ht="12.75">
      <c r="A198" t="s">
        <v>59</v>
      </c>
      <c r="E198" s="39" t="s">
        <v>60</v>
      </c>
    </row>
    <row r="199" spans="1:16" ht="12.75">
      <c r="A199" t="s">
        <v>49</v>
      </c>
      <c s="34" t="s">
        <v>214</v>
      </c>
      <c s="34" t="s">
        <v>215</v>
      </c>
      <c s="35" t="s">
        <v>51</v>
      </c>
      <c s="6" t="s">
        <v>216</v>
      </c>
      <c s="36" t="s">
        <v>65</v>
      </c>
      <c s="37">
        <v>2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56</v>
      </c>
    </row>
    <row r="201" spans="1:5" ht="12.75">
      <c r="A201" s="35" t="s">
        <v>57</v>
      </c>
      <c r="E201" s="40" t="s">
        <v>58</v>
      </c>
    </row>
    <row r="202" spans="1:5" ht="12.75">
      <c r="A202" t="s">
        <v>59</v>
      </c>
      <c r="E202" s="39" t="s">
        <v>60</v>
      </c>
    </row>
    <row r="203" spans="1:16" ht="12.75">
      <c r="A203" t="s">
        <v>49</v>
      </c>
      <c s="34" t="s">
        <v>217</v>
      </c>
      <c s="34" t="s">
        <v>218</v>
      </c>
      <c s="35" t="s">
        <v>51</v>
      </c>
      <c s="6" t="s">
        <v>219</v>
      </c>
      <c s="36" t="s">
        <v>53</v>
      </c>
      <c s="37">
        <v>100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56</v>
      </c>
    </row>
    <row r="205" spans="1:5" ht="12.75">
      <c r="A205" s="35" t="s">
        <v>57</v>
      </c>
      <c r="E205" s="40" t="s">
        <v>58</v>
      </c>
    </row>
    <row r="206" spans="1:5" ht="12.75">
      <c r="A206" t="s">
        <v>59</v>
      </c>
      <c r="E206" s="39" t="s">
        <v>60</v>
      </c>
    </row>
    <row r="207" spans="1:16" ht="12.75">
      <c r="A207" t="s">
        <v>49</v>
      </c>
      <c s="34" t="s">
        <v>220</v>
      </c>
      <c s="34" t="s">
        <v>221</v>
      </c>
      <c s="35" t="s">
        <v>51</v>
      </c>
      <c s="6" t="s">
        <v>222</v>
      </c>
      <c s="36" t="s">
        <v>53</v>
      </c>
      <c s="37">
        <v>100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56</v>
      </c>
    </row>
    <row r="209" spans="1:5" ht="12.75">
      <c r="A209" s="35" t="s">
        <v>57</v>
      </c>
      <c r="E209" s="40" t="s">
        <v>58</v>
      </c>
    </row>
    <row r="210" spans="1:5" ht="12.75">
      <c r="A210" t="s">
        <v>59</v>
      </c>
      <c r="E210" s="39" t="s">
        <v>60</v>
      </c>
    </row>
    <row r="211" spans="1:16" ht="12.75">
      <c r="A211" t="s">
        <v>49</v>
      </c>
      <c s="34" t="s">
        <v>223</v>
      </c>
      <c s="34" t="s">
        <v>224</v>
      </c>
      <c s="35" t="s">
        <v>51</v>
      </c>
      <c s="6" t="s">
        <v>225</v>
      </c>
      <c s="36" t="s">
        <v>65</v>
      </c>
      <c s="37">
        <v>8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56</v>
      </c>
    </row>
    <row r="213" spans="1:5" ht="12.75">
      <c r="A213" s="35" t="s">
        <v>57</v>
      </c>
      <c r="E213" s="40" t="s">
        <v>58</v>
      </c>
    </row>
    <row r="214" spans="1:5" ht="12.75">
      <c r="A214" t="s">
        <v>59</v>
      </c>
      <c r="E214" s="39" t="s">
        <v>60</v>
      </c>
    </row>
    <row r="215" spans="1:16" ht="12.75">
      <c r="A215" t="s">
        <v>49</v>
      </c>
      <c s="34" t="s">
        <v>226</v>
      </c>
      <c s="34" t="s">
        <v>227</v>
      </c>
      <c s="35" t="s">
        <v>51</v>
      </c>
      <c s="6" t="s">
        <v>228</v>
      </c>
      <c s="36" t="s">
        <v>65</v>
      </c>
      <c s="37">
        <v>8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56</v>
      </c>
    </row>
    <row r="217" spans="1:5" ht="12.75">
      <c r="A217" s="35" t="s">
        <v>57</v>
      </c>
      <c r="E217" s="40" t="s">
        <v>58</v>
      </c>
    </row>
    <row r="218" spans="1:5" ht="12.75">
      <c r="A218" t="s">
        <v>59</v>
      </c>
      <c r="E218" s="39" t="s">
        <v>60</v>
      </c>
    </row>
    <row r="219" spans="1:16" ht="25.5">
      <c r="A219" t="s">
        <v>49</v>
      </c>
      <c s="34" t="s">
        <v>229</v>
      </c>
      <c s="34" t="s">
        <v>230</v>
      </c>
      <c s="35" t="s">
        <v>51</v>
      </c>
      <c s="6" t="s">
        <v>231</v>
      </c>
      <c s="36" t="s">
        <v>232</v>
      </c>
      <c s="37">
        <v>20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56</v>
      </c>
    </row>
    <row r="221" spans="1:5" ht="12.75">
      <c r="A221" s="35" t="s">
        <v>57</v>
      </c>
      <c r="E221" s="40" t="s">
        <v>58</v>
      </c>
    </row>
    <row r="222" spans="1:5" ht="12.75">
      <c r="A222" t="s">
        <v>59</v>
      </c>
      <c r="E222" s="39" t="s">
        <v>60</v>
      </c>
    </row>
    <row r="223" spans="1:13" ht="12.75">
      <c r="A223" t="s">
        <v>46</v>
      </c>
      <c r="C223" s="31" t="s">
        <v>26</v>
      </c>
      <c r="E223" s="33" t="s">
        <v>233</v>
      </c>
      <c r="J223" s="32">
        <f>0</f>
      </c>
      <c s="32">
        <f>0</f>
      </c>
      <c s="32">
        <f>0+L224+L228+L232+L236+L240+L244</f>
      </c>
      <c s="32">
        <f>0+M224+M228+M232+M236+M240+M244</f>
      </c>
    </row>
    <row r="224" spans="1:16" ht="12.75">
      <c r="A224" t="s">
        <v>49</v>
      </c>
      <c s="34" t="s">
        <v>234</v>
      </c>
      <c s="34" t="s">
        <v>235</v>
      </c>
      <c s="35" t="s">
        <v>51</v>
      </c>
      <c s="6" t="s">
        <v>236</v>
      </c>
      <c s="36" t="s">
        <v>53</v>
      </c>
      <c s="37">
        <v>160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56</v>
      </c>
    </row>
    <row r="226" spans="1:5" ht="12.75">
      <c r="A226" s="35" t="s">
        <v>57</v>
      </c>
      <c r="E226" s="40" t="s">
        <v>58</v>
      </c>
    </row>
    <row r="227" spans="1:5" ht="12.75">
      <c r="A227" t="s">
        <v>59</v>
      </c>
      <c r="E227" s="39" t="s">
        <v>60</v>
      </c>
    </row>
    <row r="228" spans="1:16" ht="12.75">
      <c r="A228" t="s">
        <v>49</v>
      </c>
      <c s="34" t="s">
        <v>237</v>
      </c>
      <c s="34" t="s">
        <v>238</v>
      </c>
      <c s="35" t="s">
        <v>51</v>
      </c>
      <c s="6" t="s">
        <v>239</v>
      </c>
      <c s="36" t="s">
        <v>53</v>
      </c>
      <c s="37">
        <v>160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56</v>
      </c>
    </row>
    <row r="230" spans="1:5" ht="12.75">
      <c r="A230" s="35" t="s">
        <v>57</v>
      </c>
      <c r="E230" s="40" t="s">
        <v>58</v>
      </c>
    </row>
    <row r="231" spans="1:5" ht="12.75">
      <c r="A231" t="s">
        <v>59</v>
      </c>
      <c r="E231" s="39" t="s">
        <v>60</v>
      </c>
    </row>
    <row r="232" spans="1:16" ht="12.75">
      <c r="A232" t="s">
        <v>49</v>
      </c>
      <c s="34" t="s">
        <v>240</v>
      </c>
      <c s="34" t="s">
        <v>241</v>
      </c>
      <c s="35" t="s">
        <v>51</v>
      </c>
      <c s="6" t="s">
        <v>242</v>
      </c>
      <c s="36" t="s">
        <v>53</v>
      </c>
      <c s="37">
        <v>160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56</v>
      </c>
    </row>
    <row r="234" spans="1:5" ht="12.75">
      <c r="A234" s="35" t="s">
        <v>57</v>
      </c>
      <c r="E234" s="40" t="s">
        <v>58</v>
      </c>
    </row>
    <row r="235" spans="1:5" ht="12.75">
      <c r="A235" t="s">
        <v>59</v>
      </c>
      <c r="E235" s="39" t="s">
        <v>60</v>
      </c>
    </row>
    <row r="236" spans="1:16" ht="12.75">
      <c r="A236" t="s">
        <v>49</v>
      </c>
      <c s="34" t="s">
        <v>243</v>
      </c>
      <c s="34" t="s">
        <v>244</v>
      </c>
      <c s="35" t="s">
        <v>51</v>
      </c>
      <c s="6" t="s">
        <v>245</v>
      </c>
      <c s="36" t="s">
        <v>246</v>
      </c>
      <c s="37">
        <v>4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56</v>
      </c>
    </row>
    <row r="238" spans="1:5" ht="12.75">
      <c r="A238" s="35" t="s">
        <v>57</v>
      </c>
      <c r="E238" s="40" t="s">
        <v>58</v>
      </c>
    </row>
    <row r="239" spans="1:5" ht="12.75">
      <c r="A239" t="s">
        <v>59</v>
      </c>
      <c r="E239" s="39" t="s">
        <v>60</v>
      </c>
    </row>
    <row r="240" spans="1:16" ht="12.75">
      <c r="A240" t="s">
        <v>49</v>
      </c>
      <c s="34" t="s">
        <v>247</v>
      </c>
      <c s="34" t="s">
        <v>248</v>
      </c>
      <c s="35" t="s">
        <v>51</v>
      </c>
      <c s="6" t="s">
        <v>249</v>
      </c>
      <c s="36" t="s">
        <v>65</v>
      </c>
      <c s="37">
        <v>8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56</v>
      </c>
    </row>
    <row r="242" spans="1:5" ht="12.75">
      <c r="A242" s="35" t="s">
        <v>57</v>
      </c>
      <c r="E242" s="40" t="s">
        <v>58</v>
      </c>
    </row>
    <row r="243" spans="1:5" ht="12.75">
      <c r="A243" t="s">
        <v>59</v>
      </c>
      <c r="E243" s="39" t="s">
        <v>60</v>
      </c>
    </row>
    <row r="244" spans="1:16" ht="12.75">
      <c r="A244" t="s">
        <v>49</v>
      </c>
      <c s="34" t="s">
        <v>250</v>
      </c>
      <c s="34" t="s">
        <v>251</v>
      </c>
      <c s="35" t="s">
        <v>51</v>
      </c>
      <c s="6" t="s">
        <v>252</v>
      </c>
      <c s="36" t="s">
        <v>65</v>
      </c>
      <c s="37">
        <v>8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27</v>
      </c>
    </row>
    <row r="245" spans="1:5" ht="12.75">
      <c r="A245" s="35" t="s">
        <v>55</v>
      </c>
      <c r="E245" s="39" t="s">
        <v>56</v>
      </c>
    </row>
    <row r="246" spans="1:5" ht="12.75">
      <c r="A246" s="35" t="s">
        <v>57</v>
      </c>
      <c r="E246" s="40" t="s">
        <v>58</v>
      </c>
    </row>
    <row r="247" spans="1:5" ht="12.75">
      <c r="A247" t="s">
        <v>59</v>
      </c>
      <c r="E247" s="39" t="s">
        <v>60</v>
      </c>
    </row>
    <row r="248" spans="1:13" ht="12.75">
      <c r="A248" t="s">
        <v>46</v>
      </c>
      <c r="C248" s="31" t="s">
        <v>66</v>
      </c>
      <c r="E248" s="33" t="s">
        <v>253</v>
      </c>
      <c r="J248" s="32">
        <f>0</f>
      </c>
      <c s="32">
        <f>0</f>
      </c>
      <c s="32">
        <f>0+L249+L253+L257+L261+L265+L269+L273+L277+L281+L285+L289+L293+L297</f>
      </c>
      <c s="32">
        <f>0+M249+M253+M257+M261+M265+M269+M273+M277+M281+M285+M289+M293+M297</f>
      </c>
    </row>
    <row r="249" spans="1:16" ht="12.75">
      <c r="A249" t="s">
        <v>49</v>
      </c>
      <c s="34" t="s">
        <v>254</v>
      </c>
      <c s="34" t="s">
        <v>255</v>
      </c>
      <c s="35" t="s">
        <v>51</v>
      </c>
      <c s="6" t="s">
        <v>256</v>
      </c>
      <c s="36" t="s">
        <v>257</v>
      </c>
      <c s="37">
        <v>0.3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72</v>
      </c>
      <c>
        <f>(M249*21)/100</f>
      </c>
      <c t="s">
        <v>27</v>
      </c>
    </row>
    <row r="250" spans="1:5" ht="12.75">
      <c r="A250" s="35" t="s">
        <v>55</v>
      </c>
      <c r="E250" s="39" t="s">
        <v>56</v>
      </c>
    </row>
    <row r="251" spans="1:5" ht="12.75">
      <c r="A251" s="35" t="s">
        <v>57</v>
      </c>
      <c r="E251" s="40" t="s">
        <v>58</v>
      </c>
    </row>
    <row r="252" spans="1:5" ht="63.75">
      <c r="A252" t="s">
        <v>59</v>
      </c>
      <c r="E252" s="39" t="s">
        <v>258</v>
      </c>
    </row>
    <row r="253" spans="1:16" ht="25.5">
      <c r="A253" t="s">
        <v>49</v>
      </c>
      <c s="34" t="s">
        <v>259</v>
      </c>
      <c s="34" t="s">
        <v>260</v>
      </c>
      <c s="35" t="s">
        <v>51</v>
      </c>
      <c s="6" t="s">
        <v>261</v>
      </c>
      <c s="36" t="s">
        <v>65</v>
      </c>
      <c s="37">
        <v>5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27</v>
      </c>
    </row>
    <row r="254" spans="1:5" ht="12.75">
      <c r="A254" s="35" t="s">
        <v>55</v>
      </c>
      <c r="E254" s="39" t="s">
        <v>56</v>
      </c>
    </row>
    <row r="255" spans="1:5" ht="12.75">
      <c r="A255" s="35" t="s">
        <v>57</v>
      </c>
      <c r="E255" s="40" t="s">
        <v>58</v>
      </c>
    </row>
    <row r="256" spans="1:5" ht="12.75">
      <c r="A256" t="s">
        <v>59</v>
      </c>
      <c r="E256" s="39" t="s">
        <v>60</v>
      </c>
    </row>
    <row r="257" spans="1:16" ht="12.75">
      <c r="A257" t="s">
        <v>49</v>
      </c>
      <c s="34" t="s">
        <v>262</v>
      </c>
      <c s="34" t="s">
        <v>263</v>
      </c>
      <c s="35" t="s">
        <v>51</v>
      </c>
      <c s="6" t="s">
        <v>264</v>
      </c>
      <c s="36" t="s">
        <v>265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72</v>
      </c>
      <c>
        <f>(M257*21)/100</f>
      </c>
      <c t="s">
        <v>27</v>
      </c>
    </row>
    <row r="258" spans="1:5" ht="12.75">
      <c r="A258" s="35" t="s">
        <v>55</v>
      </c>
      <c r="E258" s="39" t="s">
        <v>56</v>
      </c>
    </row>
    <row r="259" spans="1:5" ht="12.75">
      <c r="A259" s="35" t="s">
        <v>57</v>
      </c>
      <c r="E259" s="40" t="s">
        <v>58</v>
      </c>
    </row>
    <row r="260" spans="1:5" ht="12.75">
      <c r="A260" t="s">
        <v>59</v>
      </c>
      <c r="E260" s="39" t="s">
        <v>266</v>
      </c>
    </row>
    <row r="261" spans="1:16" ht="12.75">
      <c r="A261" t="s">
        <v>49</v>
      </c>
      <c s="34" t="s">
        <v>267</v>
      </c>
      <c s="34" t="s">
        <v>268</v>
      </c>
      <c s="35" t="s">
        <v>51</v>
      </c>
      <c s="6" t="s">
        <v>269</v>
      </c>
      <c s="36" t="s">
        <v>270</v>
      </c>
      <c s="37">
        <v>18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72</v>
      </c>
      <c>
        <f>(M261*21)/100</f>
      </c>
      <c t="s">
        <v>27</v>
      </c>
    </row>
    <row r="262" spans="1:5" ht="12.75">
      <c r="A262" s="35" t="s">
        <v>55</v>
      </c>
      <c r="E262" s="39" t="s">
        <v>56</v>
      </c>
    </row>
    <row r="263" spans="1:5" ht="12.75">
      <c r="A263" s="35" t="s">
        <v>57</v>
      </c>
      <c r="E263" s="40" t="s">
        <v>58</v>
      </c>
    </row>
    <row r="264" spans="1:5" ht="306">
      <c r="A264" t="s">
        <v>59</v>
      </c>
      <c r="E264" s="39" t="s">
        <v>271</v>
      </c>
    </row>
    <row r="265" spans="1:16" ht="12.75">
      <c r="A265" t="s">
        <v>49</v>
      </c>
      <c s="34" t="s">
        <v>272</v>
      </c>
      <c s="34" t="s">
        <v>273</v>
      </c>
      <c s="35" t="s">
        <v>51</v>
      </c>
      <c s="6" t="s">
        <v>274</v>
      </c>
      <c s="36" t="s">
        <v>270</v>
      </c>
      <c s="37">
        <v>94.5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72</v>
      </c>
      <c>
        <f>(M265*21)/100</f>
      </c>
      <c t="s">
        <v>27</v>
      </c>
    </row>
    <row r="266" spans="1:5" ht="12.75">
      <c r="A266" s="35" t="s">
        <v>55</v>
      </c>
      <c r="E266" s="39" t="s">
        <v>56</v>
      </c>
    </row>
    <row r="267" spans="1:5" ht="12.75">
      <c r="A267" s="35" t="s">
        <v>57</v>
      </c>
      <c r="E267" s="40" t="s">
        <v>58</v>
      </c>
    </row>
    <row r="268" spans="1:5" ht="306">
      <c r="A268" t="s">
        <v>59</v>
      </c>
      <c r="E268" s="39" t="s">
        <v>271</v>
      </c>
    </row>
    <row r="269" spans="1:16" ht="12.75">
      <c r="A269" t="s">
        <v>49</v>
      </c>
      <c s="34" t="s">
        <v>275</v>
      </c>
      <c s="34" t="s">
        <v>276</v>
      </c>
      <c s="35" t="s">
        <v>51</v>
      </c>
      <c s="6" t="s">
        <v>277</v>
      </c>
      <c s="36" t="s">
        <v>270</v>
      </c>
      <c s="37">
        <v>112.5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27</v>
      </c>
    </row>
    <row r="270" spans="1:5" ht="12.75">
      <c r="A270" s="35" t="s">
        <v>55</v>
      </c>
      <c r="E270" s="39" t="s">
        <v>56</v>
      </c>
    </row>
    <row r="271" spans="1:5" ht="12.75">
      <c r="A271" s="35" t="s">
        <v>57</v>
      </c>
      <c r="E271" s="40" t="s">
        <v>58</v>
      </c>
    </row>
    <row r="272" spans="1:5" ht="12.75">
      <c r="A272" t="s">
        <v>59</v>
      </c>
      <c r="E272" s="39" t="s">
        <v>60</v>
      </c>
    </row>
    <row r="273" spans="1:16" ht="12.75">
      <c r="A273" t="s">
        <v>49</v>
      </c>
      <c s="34" t="s">
        <v>278</v>
      </c>
      <c s="34" t="s">
        <v>279</v>
      </c>
      <c s="35" t="s">
        <v>51</v>
      </c>
      <c s="6" t="s">
        <v>280</v>
      </c>
      <c s="36" t="s">
        <v>53</v>
      </c>
      <c s="37">
        <v>300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27</v>
      </c>
    </row>
    <row r="274" spans="1:5" ht="12.75">
      <c r="A274" s="35" t="s">
        <v>55</v>
      </c>
      <c r="E274" s="39" t="s">
        <v>56</v>
      </c>
    </row>
    <row r="275" spans="1:5" ht="12.75">
      <c r="A275" s="35" t="s">
        <v>57</v>
      </c>
      <c r="E275" s="40" t="s">
        <v>58</v>
      </c>
    </row>
    <row r="276" spans="1:5" ht="12.75">
      <c r="A276" t="s">
        <v>59</v>
      </c>
      <c r="E276" s="39" t="s">
        <v>60</v>
      </c>
    </row>
    <row r="277" spans="1:16" ht="12.75">
      <c r="A277" t="s">
        <v>49</v>
      </c>
      <c s="34" t="s">
        <v>281</v>
      </c>
      <c s="34" t="s">
        <v>282</v>
      </c>
      <c s="35" t="s">
        <v>51</v>
      </c>
      <c s="6" t="s">
        <v>283</v>
      </c>
      <c s="36" t="s">
        <v>53</v>
      </c>
      <c s="37">
        <v>48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27</v>
      </c>
    </row>
    <row r="278" spans="1:5" ht="12.75">
      <c r="A278" s="35" t="s">
        <v>55</v>
      </c>
      <c r="E278" s="39" t="s">
        <v>56</v>
      </c>
    </row>
    <row r="279" spans="1:5" ht="12.75">
      <c r="A279" s="35" t="s">
        <v>57</v>
      </c>
      <c r="E279" s="40" t="s">
        <v>58</v>
      </c>
    </row>
    <row r="280" spans="1:5" ht="12.75">
      <c r="A280" t="s">
        <v>59</v>
      </c>
      <c r="E280" s="39" t="s">
        <v>60</v>
      </c>
    </row>
    <row r="281" spans="1:16" ht="12.75">
      <c r="A281" t="s">
        <v>49</v>
      </c>
      <c s="34" t="s">
        <v>284</v>
      </c>
      <c s="34" t="s">
        <v>285</v>
      </c>
      <c s="35" t="s">
        <v>51</v>
      </c>
      <c s="6" t="s">
        <v>286</v>
      </c>
      <c s="36" t="s">
        <v>53</v>
      </c>
      <c s="37">
        <v>20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72</v>
      </c>
      <c>
        <f>(M281*21)/100</f>
      </c>
      <c t="s">
        <v>27</v>
      </c>
    </row>
    <row r="282" spans="1:5" ht="12.75">
      <c r="A282" s="35" t="s">
        <v>55</v>
      </c>
      <c r="E282" s="39" t="s">
        <v>56</v>
      </c>
    </row>
    <row r="283" spans="1:5" ht="12.75">
      <c r="A283" s="35" t="s">
        <v>57</v>
      </c>
      <c r="E283" s="40" t="s">
        <v>58</v>
      </c>
    </row>
    <row r="284" spans="1:5" ht="12.75">
      <c r="A284" t="s">
        <v>59</v>
      </c>
      <c r="E284" s="39" t="s">
        <v>287</v>
      </c>
    </row>
    <row r="285" spans="1:16" ht="12.75">
      <c r="A285" t="s">
        <v>49</v>
      </c>
      <c s="34" t="s">
        <v>288</v>
      </c>
      <c s="34" t="s">
        <v>289</v>
      </c>
      <c s="35" t="s">
        <v>51</v>
      </c>
      <c s="6" t="s">
        <v>290</v>
      </c>
      <c s="36" t="s">
        <v>270</v>
      </c>
      <c s="37">
        <v>45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27</v>
      </c>
    </row>
    <row r="286" spans="1:5" ht="12.75">
      <c r="A286" s="35" t="s">
        <v>55</v>
      </c>
      <c r="E286" s="39" t="s">
        <v>56</v>
      </c>
    </row>
    <row r="287" spans="1:5" ht="12.75">
      <c r="A287" s="35" t="s">
        <v>57</v>
      </c>
      <c r="E287" s="40" t="s">
        <v>58</v>
      </c>
    </row>
    <row r="288" spans="1:5" ht="12.75">
      <c r="A288" t="s">
        <v>59</v>
      </c>
      <c r="E288" s="39" t="s">
        <v>60</v>
      </c>
    </row>
    <row r="289" spans="1:16" ht="12.75">
      <c r="A289" t="s">
        <v>49</v>
      </c>
      <c s="34" t="s">
        <v>291</v>
      </c>
      <c s="34" t="s">
        <v>292</v>
      </c>
      <c s="35" t="s">
        <v>51</v>
      </c>
      <c s="6" t="s">
        <v>293</v>
      </c>
      <c s="36" t="s">
        <v>294</v>
      </c>
      <c s="37">
        <v>10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27</v>
      </c>
    </row>
    <row r="290" spans="1:5" ht="12.75">
      <c r="A290" s="35" t="s">
        <v>55</v>
      </c>
      <c r="E290" s="39" t="s">
        <v>56</v>
      </c>
    </row>
    <row r="291" spans="1:5" ht="12.75">
      <c r="A291" s="35" t="s">
        <v>57</v>
      </c>
      <c r="E291" s="40" t="s">
        <v>58</v>
      </c>
    </row>
    <row r="292" spans="1:5" ht="12.75">
      <c r="A292" t="s">
        <v>59</v>
      </c>
      <c r="E292" s="39" t="s">
        <v>60</v>
      </c>
    </row>
    <row r="293" spans="1:16" ht="12.75">
      <c r="A293" t="s">
        <v>49</v>
      </c>
      <c s="34" t="s">
        <v>291</v>
      </c>
      <c s="34" t="s">
        <v>295</v>
      </c>
      <c s="35" t="s">
        <v>51</v>
      </c>
      <c s="6" t="s">
        <v>296</v>
      </c>
      <c s="36" t="s">
        <v>294</v>
      </c>
      <c s="37">
        <v>49.4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27</v>
      </c>
    </row>
    <row r="294" spans="1:5" ht="12.75">
      <c r="A294" s="35" t="s">
        <v>55</v>
      </c>
      <c r="E294" s="39" t="s">
        <v>56</v>
      </c>
    </row>
    <row r="295" spans="1:5" ht="12.75">
      <c r="A295" s="35" t="s">
        <v>57</v>
      </c>
      <c r="E295" s="40" t="s">
        <v>58</v>
      </c>
    </row>
    <row r="296" spans="1:5" ht="12.75">
      <c r="A296" t="s">
        <v>59</v>
      </c>
      <c r="E296" s="39" t="s">
        <v>60</v>
      </c>
    </row>
    <row r="297" spans="1:16" ht="12.75">
      <c r="A297" t="s">
        <v>49</v>
      </c>
      <c s="34" t="s">
        <v>297</v>
      </c>
      <c s="34" t="s">
        <v>298</v>
      </c>
      <c s="35" t="s">
        <v>51</v>
      </c>
      <c s="6" t="s">
        <v>299</v>
      </c>
      <c s="36" t="s">
        <v>265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72</v>
      </c>
      <c>
        <f>(M297*21)/100</f>
      </c>
      <c t="s">
        <v>27</v>
      </c>
    </row>
    <row r="298" spans="1:5" ht="12.75">
      <c r="A298" s="35" t="s">
        <v>55</v>
      </c>
      <c r="E298" s="39" t="s">
        <v>56</v>
      </c>
    </row>
    <row r="299" spans="1:5" ht="12.75">
      <c r="A299" s="35" t="s">
        <v>57</v>
      </c>
      <c r="E299" s="40" t="s">
        <v>58</v>
      </c>
    </row>
    <row r="300" spans="1:5" ht="12.75">
      <c r="A300" t="s">
        <v>59</v>
      </c>
      <c r="E300" s="39" t="s">
        <v>300</v>
      </c>
    </row>
    <row r="301" spans="1:13" ht="12.75">
      <c r="A301" t="s">
        <v>46</v>
      </c>
      <c r="C301" s="31" t="s">
        <v>69</v>
      </c>
      <c r="E301" s="33" t="s">
        <v>301</v>
      </c>
      <c r="J301" s="32">
        <f>0</f>
      </c>
      <c s="32">
        <f>0</f>
      </c>
      <c s="32">
        <f>0+L302+L306+L310+L314+L318+L322</f>
      </c>
      <c s="32">
        <f>0+M302+M306+M310+M314+M318+M322</f>
      </c>
    </row>
    <row r="302" spans="1:16" ht="12.75">
      <c r="A302" t="s">
        <v>49</v>
      </c>
      <c s="34" t="s">
        <v>302</v>
      </c>
      <c s="34" t="s">
        <v>303</v>
      </c>
      <c s="35" t="s">
        <v>51</v>
      </c>
      <c s="6" t="s">
        <v>304</v>
      </c>
      <c s="36" t="s">
        <v>65</v>
      </c>
      <c s="37">
        <v>3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54</v>
      </c>
      <c>
        <f>(M302*21)/100</f>
      </c>
      <c t="s">
        <v>27</v>
      </c>
    </row>
    <row r="303" spans="1:5" ht="12.75">
      <c r="A303" s="35" t="s">
        <v>55</v>
      </c>
      <c r="E303" s="39" t="s">
        <v>56</v>
      </c>
    </row>
    <row r="304" spans="1:5" ht="12.75">
      <c r="A304" s="35" t="s">
        <v>57</v>
      </c>
      <c r="E304" s="40" t="s">
        <v>58</v>
      </c>
    </row>
    <row r="305" spans="1:5" ht="12.75">
      <c r="A305" t="s">
        <v>59</v>
      </c>
      <c r="E305" s="39" t="s">
        <v>60</v>
      </c>
    </row>
    <row r="306" spans="1:16" ht="12.75">
      <c r="A306" t="s">
        <v>49</v>
      </c>
      <c s="34" t="s">
        <v>305</v>
      </c>
      <c s="34" t="s">
        <v>306</v>
      </c>
      <c s="35" t="s">
        <v>51</v>
      </c>
      <c s="6" t="s">
        <v>307</v>
      </c>
      <c s="36" t="s">
        <v>65</v>
      </c>
      <c s="37">
        <v>1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54</v>
      </c>
      <c>
        <f>(M306*21)/100</f>
      </c>
      <c t="s">
        <v>27</v>
      </c>
    </row>
    <row r="307" spans="1:5" ht="12.75">
      <c r="A307" s="35" t="s">
        <v>55</v>
      </c>
      <c r="E307" s="39" t="s">
        <v>56</v>
      </c>
    </row>
    <row r="308" spans="1:5" ht="12.75">
      <c r="A308" s="35" t="s">
        <v>57</v>
      </c>
      <c r="E308" s="40" t="s">
        <v>58</v>
      </c>
    </row>
    <row r="309" spans="1:5" ht="12.75">
      <c r="A309" t="s">
        <v>59</v>
      </c>
      <c r="E309" s="39" t="s">
        <v>60</v>
      </c>
    </row>
    <row r="310" spans="1:16" ht="12.75">
      <c r="A310" t="s">
        <v>49</v>
      </c>
      <c s="34" t="s">
        <v>308</v>
      </c>
      <c s="34" t="s">
        <v>309</v>
      </c>
      <c s="35" t="s">
        <v>51</v>
      </c>
      <c s="6" t="s">
        <v>310</v>
      </c>
      <c s="36" t="s">
        <v>65</v>
      </c>
      <c s="37">
        <v>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54</v>
      </c>
      <c>
        <f>(M310*21)/100</f>
      </c>
      <c t="s">
        <v>27</v>
      </c>
    </row>
    <row r="311" spans="1:5" ht="12.75">
      <c r="A311" s="35" t="s">
        <v>55</v>
      </c>
      <c r="E311" s="39" t="s">
        <v>56</v>
      </c>
    </row>
    <row r="312" spans="1:5" ht="12.75">
      <c r="A312" s="35" t="s">
        <v>57</v>
      </c>
      <c r="E312" s="40" t="s">
        <v>58</v>
      </c>
    </row>
    <row r="313" spans="1:5" ht="12.75">
      <c r="A313" t="s">
        <v>59</v>
      </c>
      <c r="E313" s="39" t="s">
        <v>60</v>
      </c>
    </row>
    <row r="314" spans="1:16" ht="12.75">
      <c r="A314" t="s">
        <v>49</v>
      </c>
      <c s="34" t="s">
        <v>311</v>
      </c>
      <c s="34" t="s">
        <v>312</v>
      </c>
      <c s="35" t="s">
        <v>51</v>
      </c>
      <c s="6" t="s">
        <v>313</v>
      </c>
      <c s="36" t="s">
        <v>65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54</v>
      </c>
      <c>
        <f>(M314*21)/100</f>
      </c>
      <c t="s">
        <v>27</v>
      </c>
    </row>
    <row r="315" spans="1:5" ht="12.75">
      <c r="A315" s="35" t="s">
        <v>55</v>
      </c>
      <c r="E315" s="39" t="s">
        <v>56</v>
      </c>
    </row>
    <row r="316" spans="1:5" ht="12.75">
      <c r="A316" s="35" t="s">
        <v>57</v>
      </c>
      <c r="E316" s="40" t="s">
        <v>58</v>
      </c>
    </row>
    <row r="317" spans="1:5" ht="12.75">
      <c r="A317" t="s">
        <v>59</v>
      </c>
      <c r="E317" s="39" t="s">
        <v>60</v>
      </c>
    </row>
    <row r="318" spans="1:16" ht="12.75">
      <c r="A318" t="s">
        <v>49</v>
      </c>
      <c s="34" t="s">
        <v>314</v>
      </c>
      <c s="34" t="s">
        <v>315</v>
      </c>
      <c s="35" t="s">
        <v>51</v>
      </c>
      <c s="6" t="s">
        <v>316</v>
      </c>
      <c s="36" t="s">
        <v>65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54</v>
      </c>
      <c>
        <f>(M318*21)/100</f>
      </c>
      <c t="s">
        <v>27</v>
      </c>
    </row>
    <row r="319" spans="1:5" ht="12.75">
      <c r="A319" s="35" t="s">
        <v>55</v>
      </c>
      <c r="E319" s="39" t="s">
        <v>56</v>
      </c>
    </row>
    <row r="320" spans="1:5" ht="12.75">
      <c r="A320" s="35" t="s">
        <v>57</v>
      </c>
      <c r="E320" s="40" t="s">
        <v>58</v>
      </c>
    </row>
    <row r="321" spans="1:5" ht="12.75">
      <c r="A321" t="s">
        <v>59</v>
      </c>
      <c r="E321" s="39" t="s">
        <v>60</v>
      </c>
    </row>
    <row r="322" spans="1:16" ht="12.75">
      <c r="A322" t="s">
        <v>49</v>
      </c>
      <c s="34" t="s">
        <v>317</v>
      </c>
      <c s="34" t="s">
        <v>318</v>
      </c>
      <c s="35" t="s">
        <v>51</v>
      </c>
      <c s="6" t="s">
        <v>319</v>
      </c>
      <c s="36" t="s">
        <v>65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54</v>
      </c>
      <c>
        <f>(M322*21)/100</f>
      </c>
      <c t="s">
        <v>27</v>
      </c>
    </row>
    <row r="323" spans="1:5" ht="12.75">
      <c r="A323" s="35" t="s">
        <v>55</v>
      </c>
      <c r="E323" s="39" t="s">
        <v>56</v>
      </c>
    </row>
    <row r="324" spans="1:5" ht="12.75">
      <c r="A324" s="35" t="s">
        <v>57</v>
      </c>
      <c r="E324" s="40" t="s">
        <v>58</v>
      </c>
    </row>
    <row r="325" spans="1:5" ht="12.75">
      <c r="A325" t="s">
        <v>59</v>
      </c>
      <c r="E325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320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320</v>
      </c>
      <c r="E4" s="26" t="s">
        <v>321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324</v>
      </c>
      <c r="E8" s="30" t="s">
        <v>323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325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326</v>
      </c>
      <c s="35" t="s">
        <v>51</v>
      </c>
      <c s="6" t="s">
        <v>327</v>
      </c>
      <c s="36" t="s">
        <v>265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328</v>
      </c>
      <c>
        <f>(M10*21)/100</f>
      </c>
      <c t="s">
        <v>27</v>
      </c>
    </row>
    <row r="11" spans="1:5" ht="12.75">
      <c r="A11" s="35" t="s">
        <v>55</v>
      </c>
      <c r="E11" s="39" t="s">
        <v>329</v>
      </c>
    </row>
    <row r="12" spans="1:5" ht="12.75">
      <c r="A12" s="35" t="s">
        <v>57</v>
      </c>
      <c r="E12" s="40" t="s">
        <v>330</v>
      </c>
    </row>
    <row r="13" spans="1:5" ht="89.25">
      <c r="A13" t="s">
        <v>59</v>
      </c>
      <c r="E13" s="39" t="s">
        <v>331</v>
      </c>
    </row>
    <row r="14" spans="1:16" ht="12.75">
      <c r="A14" t="s">
        <v>49</v>
      </c>
      <c s="34" t="s">
        <v>27</v>
      </c>
      <c s="34" t="s">
        <v>332</v>
      </c>
      <c s="35" t="s">
        <v>51</v>
      </c>
      <c s="6" t="s">
        <v>333</v>
      </c>
      <c s="36" t="s">
        <v>265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328</v>
      </c>
      <c>
        <f>(M14*21)/100</f>
      </c>
      <c t="s">
        <v>27</v>
      </c>
    </row>
    <row r="15" spans="1:5" ht="12.75">
      <c r="A15" s="35" t="s">
        <v>55</v>
      </c>
      <c r="E15" s="39" t="s">
        <v>334</v>
      </c>
    </row>
    <row r="16" spans="1:5" ht="12.75">
      <c r="A16" s="35" t="s">
        <v>57</v>
      </c>
      <c r="E16" s="40" t="s">
        <v>330</v>
      </c>
    </row>
    <row r="17" spans="1:5" ht="102">
      <c r="A17" t="s">
        <v>59</v>
      </c>
      <c r="E17" s="39" t="s">
        <v>335</v>
      </c>
    </row>
    <row r="18" spans="1:16" ht="12.75">
      <c r="A18" t="s">
        <v>49</v>
      </c>
      <c s="34" t="s">
        <v>26</v>
      </c>
      <c s="34" t="s">
        <v>336</v>
      </c>
      <c s="35" t="s">
        <v>51</v>
      </c>
      <c s="6" t="s">
        <v>337</v>
      </c>
      <c s="36" t="s">
        <v>265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328</v>
      </c>
      <c>
        <f>(M18*21)/100</f>
      </c>
      <c t="s">
        <v>27</v>
      </c>
    </row>
    <row r="19" spans="1:5" ht="12.75">
      <c r="A19" s="35" t="s">
        <v>55</v>
      </c>
      <c r="E19" s="39" t="s">
        <v>338</v>
      </c>
    </row>
    <row r="20" spans="1:5" ht="12.75">
      <c r="A20" s="35" t="s">
        <v>57</v>
      </c>
      <c r="E20" s="40" t="s">
        <v>330</v>
      </c>
    </row>
    <row r="21" spans="1:5" ht="38.25">
      <c r="A21" t="s">
        <v>59</v>
      </c>
      <c r="E21" s="39" t="s">
        <v>339</v>
      </c>
    </row>
    <row r="22" spans="1:13" ht="12.75">
      <c r="A22" t="s">
        <v>46</v>
      </c>
      <c r="C22" s="31" t="s">
        <v>27</v>
      </c>
      <c r="E22" s="33" t="s">
        <v>340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66</v>
      </c>
      <c s="34" t="s">
        <v>341</v>
      </c>
      <c s="35" t="s">
        <v>51</v>
      </c>
      <c s="6" t="s">
        <v>342</v>
      </c>
      <c s="36" t="s">
        <v>265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328</v>
      </c>
      <c>
        <f>(M23*21)/100</f>
      </c>
      <c t="s">
        <v>27</v>
      </c>
    </row>
    <row r="24" spans="1:5" ht="12.75">
      <c r="A24" s="35" t="s">
        <v>55</v>
      </c>
      <c r="E24" s="39" t="s">
        <v>343</v>
      </c>
    </row>
    <row r="25" spans="1:5" ht="12.75">
      <c r="A25" s="35" t="s">
        <v>57</v>
      </c>
      <c r="E25" s="40" t="s">
        <v>330</v>
      </c>
    </row>
    <row r="26" spans="1:5" ht="89.25">
      <c r="A26" t="s">
        <v>59</v>
      </c>
      <c r="E26" s="39" t="s">
        <v>344</v>
      </c>
    </row>
    <row r="27" spans="1:16" ht="12.75">
      <c r="A27" t="s">
        <v>49</v>
      </c>
      <c s="34" t="s">
        <v>69</v>
      </c>
      <c s="34" t="s">
        <v>345</v>
      </c>
      <c s="35" t="s">
        <v>51</v>
      </c>
      <c s="6" t="s">
        <v>346</v>
      </c>
      <c s="36" t="s">
        <v>265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328</v>
      </c>
      <c>
        <f>(M27*21)/100</f>
      </c>
      <c t="s">
        <v>27</v>
      </c>
    </row>
    <row r="28" spans="1:5" ht="12.75">
      <c r="A28" s="35" t="s">
        <v>55</v>
      </c>
      <c r="E28" s="39" t="s">
        <v>347</v>
      </c>
    </row>
    <row r="29" spans="1:5" ht="12.75">
      <c r="A29" s="35" t="s">
        <v>57</v>
      </c>
      <c r="E29" s="40" t="s">
        <v>330</v>
      </c>
    </row>
    <row r="30" spans="1:5" ht="76.5">
      <c r="A30" t="s">
        <v>59</v>
      </c>
      <c r="E30" s="39" t="s">
        <v>348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349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349</v>
      </c>
      <c r="E4" s="26" t="s">
        <v>350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COUNTIFS(L8:L320,"=0",A8:A320,"P")+COUNTIFS(L8:L320,"",A8:A320,"P")+SUM(Q8:Q320)</f>
      </c>
    </row>
    <row r="8" spans="1:13" ht="12.75">
      <c r="A8" t="s">
        <v>44</v>
      </c>
      <c r="C8" s="28" t="s">
        <v>353</v>
      </c>
      <c r="E8" s="30" t="s">
        <v>352</v>
      </c>
      <c r="J8" s="29">
        <f>0+J9+J50+J127+J136+J145+J206+J219</f>
      </c>
      <c s="29">
        <f>0+K9+K50+K127+K136+K145+K206+K219</f>
      </c>
      <c s="29">
        <f>0+L9+L50+L127+L136+L145+L206+L219</f>
      </c>
      <c s="29">
        <f>0+M9+M50+M127+M136+M145+M206+M219</f>
      </c>
    </row>
    <row r="9" spans="1:13" ht="12.75">
      <c r="A9" t="s">
        <v>46</v>
      </c>
      <c r="C9" s="31" t="s">
        <v>354</v>
      </c>
      <c r="E9" s="33" t="s">
        <v>355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49</v>
      </c>
      <c s="34" t="s">
        <v>47</v>
      </c>
      <c s="34" t="s">
        <v>356</v>
      </c>
      <c s="35" t="s">
        <v>47</v>
      </c>
      <c s="6" t="s">
        <v>357</v>
      </c>
      <c s="36" t="s">
        <v>358</v>
      </c>
      <c s="37">
        <v>768.84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359</v>
      </c>
    </row>
    <row r="13" spans="1:5" ht="12.7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360</v>
      </c>
      <c s="35" t="s">
        <v>47</v>
      </c>
      <c s="6" t="s">
        <v>361</v>
      </c>
      <c s="36" t="s">
        <v>358</v>
      </c>
      <c s="37">
        <v>88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362</v>
      </c>
    </row>
    <row r="17" spans="1:5" ht="12.7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363</v>
      </c>
      <c s="35" t="s">
        <v>47</v>
      </c>
      <c s="6" t="s">
        <v>364</v>
      </c>
      <c s="36" t="s">
        <v>358</v>
      </c>
      <c s="37">
        <v>252.5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365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66</v>
      </c>
      <c s="34" t="s">
        <v>366</v>
      </c>
      <c s="35" t="s">
        <v>47</v>
      </c>
      <c s="6" t="s">
        <v>367</v>
      </c>
      <c s="36" t="s">
        <v>358</v>
      </c>
      <c s="37">
        <v>191.52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368</v>
      </c>
    </row>
    <row r="25" spans="1:5" ht="12.75">
      <c r="A25" t="s">
        <v>59</v>
      </c>
      <c r="E25" s="39" t="s">
        <v>60</v>
      </c>
    </row>
    <row r="26" spans="1:16" ht="25.5">
      <c r="A26" t="s">
        <v>49</v>
      </c>
      <c s="34" t="s">
        <v>69</v>
      </c>
      <c s="34" t="s">
        <v>369</v>
      </c>
      <c s="35" t="s">
        <v>47</v>
      </c>
      <c s="6" t="s">
        <v>370</v>
      </c>
      <c s="36" t="s">
        <v>358</v>
      </c>
      <c s="37">
        <v>7.5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371</v>
      </c>
    </row>
    <row r="29" spans="1:5" ht="12.75">
      <c r="A29" t="s">
        <v>59</v>
      </c>
      <c r="E29" s="39" t="s">
        <v>60</v>
      </c>
    </row>
    <row r="30" spans="1:16" ht="25.5">
      <c r="A30" t="s">
        <v>49</v>
      </c>
      <c s="34" t="s">
        <v>74</v>
      </c>
      <c s="34" t="s">
        <v>372</v>
      </c>
      <c s="35" t="s">
        <v>47</v>
      </c>
      <c s="6" t="s">
        <v>373</v>
      </c>
      <c s="36" t="s">
        <v>358</v>
      </c>
      <c s="37">
        <v>0.01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25.5">
      <c r="A32" s="35" t="s">
        <v>57</v>
      </c>
      <c r="E32" s="40" t="s">
        <v>374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77</v>
      </c>
      <c s="34" t="s">
        <v>375</v>
      </c>
      <c s="35" t="s">
        <v>47</v>
      </c>
      <c s="6" t="s">
        <v>376</v>
      </c>
      <c s="36" t="s">
        <v>358</v>
      </c>
      <c s="37">
        <v>0.024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25.5">
      <c r="A36" s="35" t="s">
        <v>57</v>
      </c>
      <c r="E36" s="40" t="s">
        <v>377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81</v>
      </c>
      <c s="34" t="s">
        <v>378</v>
      </c>
      <c s="35" t="s">
        <v>47</v>
      </c>
      <c s="6" t="s">
        <v>379</v>
      </c>
      <c s="36" t="s">
        <v>358</v>
      </c>
      <c s="37">
        <v>28.8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25.5">
      <c r="A40" s="35" t="s">
        <v>57</v>
      </c>
      <c r="E40" s="40" t="s">
        <v>380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84</v>
      </c>
      <c s="34" t="s">
        <v>381</v>
      </c>
      <c s="35" t="s">
        <v>47</v>
      </c>
      <c s="6" t="s">
        <v>382</v>
      </c>
      <c s="36" t="s">
        <v>358</v>
      </c>
      <c s="37">
        <v>4.315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383</v>
      </c>
    </row>
    <row r="45" spans="1:5" ht="12.75">
      <c r="A45" t="s">
        <v>59</v>
      </c>
      <c r="E45" s="39" t="s">
        <v>60</v>
      </c>
    </row>
    <row r="46" spans="1:16" ht="25.5">
      <c r="A46" t="s">
        <v>49</v>
      </c>
      <c s="34" t="s">
        <v>91</v>
      </c>
      <c s="34" t="s">
        <v>384</v>
      </c>
      <c s="35" t="s">
        <v>47</v>
      </c>
      <c s="6" t="s">
        <v>385</v>
      </c>
      <c s="36" t="s">
        <v>358</v>
      </c>
      <c s="37">
        <v>3.64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386</v>
      </c>
    </row>
    <row r="49" spans="1:5" ht="12.75">
      <c r="A49" t="s">
        <v>59</v>
      </c>
      <c r="E49" s="39" t="s">
        <v>60</v>
      </c>
    </row>
    <row r="50" spans="1:13" ht="12.75">
      <c r="A50" t="s">
        <v>46</v>
      </c>
      <c r="C50" s="31" t="s">
        <v>47</v>
      </c>
      <c r="E50" s="33" t="s">
        <v>253</v>
      </c>
      <c r="J50" s="32">
        <f>0</f>
      </c>
      <c s="32">
        <f>0</f>
      </c>
      <c s="32">
        <f>0+L51+L55+L59+L63+L67+L71+L75+L79+L83+L87+L91+L95+L99+L103+L107+L111+L115+L119+L123</f>
      </c>
      <c s="32">
        <f>0+M51+M55+M59+M63+M67+M71+M75+M79+M83+M87+M91+M95+M99+M103+M107+M111+M115+M119+M123</f>
      </c>
    </row>
    <row r="51" spans="1:16" ht="12.75">
      <c r="A51" t="s">
        <v>49</v>
      </c>
      <c s="34" t="s">
        <v>94</v>
      </c>
      <c s="34" t="s">
        <v>387</v>
      </c>
      <c s="35" t="s">
        <v>47</v>
      </c>
      <c s="6" t="s">
        <v>388</v>
      </c>
      <c s="36" t="s">
        <v>294</v>
      </c>
      <c s="37">
        <v>300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56</v>
      </c>
    </row>
    <row r="53" spans="1:5" ht="12.75">
      <c r="A53" s="35" t="s">
        <v>57</v>
      </c>
      <c r="E53" s="40" t="s">
        <v>389</v>
      </c>
    </row>
    <row r="54" spans="1:5" ht="12.75">
      <c r="A54" t="s">
        <v>59</v>
      </c>
      <c r="E54" s="39" t="s">
        <v>60</v>
      </c>
    </row>
    <row r="55" spans="1:16" ht="25.5">
      <c r="A55" t="s">
        <v>49</v>
      </c>
      <c s="34" t="s">
        <v>97</v>
      </c>
      <c s="34" t="s">
        <v>390</v>
      </c>
      <c s="35" t="s">
        <v>47</v>
      </c>
      <c s="6" t="s">
        <v>391</v>
      </c>
      <c s="36" t="s">
        <v>270</v>
      </c>
      <c s="37">
        <v>35.2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56</v>
      </c>
    </row>
    <row r="57" spans="1:5" ht="25.5">
      <c r="A57" s="35" t="s">
        <v>57</v>
      </c>
      <c r="E57" s="40" t="s">
        <v>392</v>
      </c>
    </row>
    <row r="58" spans="1:5" ht="12.75">
      <c r="A58" t="s">
        <v>59</v>
      </c>
      <c r="E58" s="39" t="s">
        <v>60</v>
      </c>
    </row>
    <row r="59" spans="1:16" ht="25.5">
      <c r="A59" t="s">
        <v>49</v>
      </c>
      <c s="34" t="s">
        <v>100</v>
      </c>
      <c s="34" t="s">
        <v>393</v>
      </c>
      <c s="35" t="s">
        <v>47</v>
      </c>
      <c s="6" t="s">
        <v>394</v>
      </c>
      <c s="36" t="s">
        <v>270</v>
      </c>
      <c s="37">
        <v>14.4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395</v>
      </c>
    </row>
    <row r="61" spans="1:5" ht="25.5">
      <c r="A61" s="35" t="s">
        <v>57</v>
      </c>
      <c r="E61" s="40" t="s">
        <v>396</v>
      </c>
    </row>
    <row r="62" spans="1:5" ht="12.75">
      <c r="A62" t="s">
        <v>59</v>
      </c>
      <c r="E62" s="39" t="s">
        <v>60</v>
      </c>
    </row>
    <row r="63" spans="1:16" ht="12.75">
      <c r="A63" t="s">
        <v>49</v>
      </c>
      <c s="34" t="s">
        <v>104</v>
      </c>
      <c s="34" t="s">
        <v>397</v>
      </c>
      <c s="35" t="s">
        <v>47</v>
      </c>
      <c s="6" t="s">
        <v>398</v>
      </c>
      <c s="36" t="s">
        <v>270</v>
      </c>
      <c s="37">
        <v>69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56</v>
      </c>
    </row>
    <row r="65" spans="1:5" ht="12.75">
      <c r="A65" s="35" t="s">
        <v>57</v>
      </c>
      <c r="E65" s="40" t="s">
        <v>399</v>
      </c>
    </row>
    <row r="66" spans="1:5" ht="12.75">
      <c r="A66" t="s">
        <v>59</v>
      </c>
      <c r="E66" s="39" t="s">
        <v>60</v>
      </c>
    </row>
    <row r="67" spans="1:16" ht="12.75">
      <c r="A67" t="s">
        <v>49</v>
      </c>
      <c s="34" t="s">
        <v>108</v>
      </c>
      <c s="34" t="s">
        <v>400</v>
      </c>
      <c s="35" t="s">
        <v>47</v>
      </c>
      <c s="6" t="s">
        <v>401</v>
      </c>
      <c s="36" t="s">
        <v>402</v>
      </c>
      <c s="37">
        <v>1380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56</v>
      </c>
    </row>
    <row r="69" spans="1:5" ht="12.75">
      <c r="A69" s="35" t="s">
        <v>57</v>
      </c>
      <c r="E69" s="40" t="s">
        <v>403</v>
      </c>
    </row>
    <row r="70" spans="1:5" ht="12.75">
      <c r="A70" t="s">
        <v>59</v>
      </c>
      <c r="E70" s="39" t="s">
        <v>60</v>
      </c>
    </row>
    <row r="71" spans="1:16" ht="12.75">
      <c r="A71" t="s">
        <v>49</v>
      </c>
      <c s="34" t="s">
        <v>112</v>
      </c>
      <c s="34" t="s">
        <v>404</v>
      </c>
      <c s="35" t="s">
        <v>47</v>
      </c>
      <c s="6" t="s">
        <v>405</v>
      </c>
      <c s="36" t="s">
        <v>270</v>
      </c>
      <c s="37">
        <v>173.6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56</v>
      </c>
    </row>
    <row r="73" spans="1:5" ht="25.5">
      <c r="A73" s="35" t="s">
        <v>57</v>
      </c>
      <c r="E73" s="40" t="s">
        <v>406</v>
      </c>
    </row>
    <row r="74" spans="1:5" ht="12.75">
      <c r="A74" t="s">
        <v>59</v>
      </c>
      <c r="E74" s="39" t="s">
        <v>60</v>
      </c>
    </row>
    <row r="75" spans="1:16" ht="12.75">
      <c r="A75" t="s">
        <v>49</v>
      </c>
      <c s="34" t="s">
        <v>116</v>
      </c>
      <c s="34" t="s">
        <v>407</v>
      </c>
      <c s="35" t="s">
        <v>47</v>
      </c>
      <c s="6" t="s">
        <v>408</v>
      </c>
      <c s="36" t="s">
        <v>53</v>
      </c>
      <c s="37">
        <v>82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56</v>
      </c>
    </row>
    <row r="77" spans="1:5" ht="12.75">
      <c r="A77" s="35" t="s">
        <v>57</v>
      </c>
      <c r="E77" s="40" t="s">
        <v>409</v>
      </c>
    </row>
    <row r="78" spans="1:5" ht="12.75">
      <c r="A78" t="s">
        <v>59</v>
      </c>
      <c r="E78" s="39" t="s">
        <v>60</v>
      </c>
    </row>
    <row r="79" spans="1:16" ht="12.75">
      <c r="A79" t="s">
        <v>49</v>
      </c>
      <c s="34" t="s">
        <v>120</v>
      </c>
      <c s="34" t="s">
        <v>410</v>
      </c>
      <c s="35" t="s">
        <v>47</v>
      </c>
      <c s="6" t="s">
        <v>411</v>
      </c>
      <c s="36" t="s">
        <v>270</v>
      </c>
      <c s="37">
        <v>119.52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56</v>
      </c>
    </row>
    <row r="81" spans="1:5" ht="25.5">
      <c r="A81" s="35" t="s">
        <v>57</v>
      </c>
      <c r="E81" s="40" t="s">
        <v>412</v>
      </c>
    </row>
    <row r="82" spans="1:5" ht="12.75">
      <c r="A82" t="s">
        <v>59</v>
      </c>
      <c r="E82" s="39" t="s">
        <v>60</v>
      </c>
    </row>
    <row r="83" spans="1:16" ht="12.75">
      <c r="A83" t="s">
        <v>49</v>
      </c>
      <c s="34" t="s">
        <v>124</v>
      </c>
      <c s="34" t="s">
        <v>413</v>
      </c>
      <c s="35" t="s">
        <v>47</v>
      </c>
      <c s="6" t="s">
        <v>414</v>
      </c>
      <c s="36" t="s">
        <v>270</v>
      </c>
      <c s="37">
        <v>9.3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56</v>
      </c>
    </row>
    <row r="85" spans="1:5" ht="12.75">
      <c r="A85" s="35" t="s">
        <v>57</v>
      </c>
      <c r="E85" s="40" t="s">
        <v>415</v>
      </c>
    </row>
    <row r="86" spans="1:5" ht="12.75">
      <c r="A86" t="s">
        <v>59</v>
      </c>
      <c r="E86" s="39" t="s">
        <v>60</v>
      </c>
    </row>
    <row r="87" spans="1:16" ht="12.75">
      <c r="A87" t="s">
        <v>49</v>
      </c>
      <c s="34" t="s">
        <v>130</v>
      </c>
      <c s="34" t="s">
        <v>416</v>
      </c>
      <c s="35" t="s">
        <v>47</v>
      </c>
      <c s="6" t="s">
        <v>417</v>
      </c>
      <c s="36" t="s">
        <v>270</v>
      </c>
      <c s="37">
        <v>17.5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418</v>
      </c>
    </row>
    <row r="89" spans="1:5" ht="12.75">
      <c r="A89" s="35" t="s">
        <v>57</v>
      </c>
      <c r="E89" s="40" t="s">
        <v>419</v>
      </c>
    </row>
    <row r="90" spans="1:5" ht="12.75">
      <c r="A90" t="s">
        <v>59</v>
      </c>
      <c r="E90" s="39" t="s">
        <v>60</v>
      </c>
    </row>
    <row r="91" spans="1:16" ht="12.75">
      <c r="A91" t="s">
        <v>49</v>
      </c>
      <c s="34" t="s">
        <v>133</v>
      </c>
      <c s="34" t="s">
        <v>276</v>
      </c>
      <c s="35" t="s">
        <v>47</v>
      </c>
      <c s="6" t="s">
        <v>277</v>
      </c>
      <c s="36" t="s">
        <v>270</v>
      </c>
      <c s="37">
        <v>119.52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56</v>
      </c>
    </row>
    <row r="93" spans="1:5" ht="25.5">
      <c r="A93" s="35" t="s">
        <v>57</v>
      </c>
      <c r="E93" s="40" t="s">
        <v>420</v>
      </c>
    </row>
    <row r="94" spans="1:5" ht="12.75">
      <c r="A94" t="s">
        <v>59</v>
      </c>
      <c r="E94" s="39" t="s">
        <v>60</v>
      </c>
    </row>
    <row r="95" spans="1:16" ht="12.75">
      <c r="A95" t="s">
        <v>49</v>
      </c>
      <c s="34" t="s">
        <v>137</v>
      </c>
      <c s="34" t="s">
        <v>421</v>
      </c>
      <c s="35" t="s">
        <v>47</v>
      </c>
      <c s="6" t="s">
        <v>422</v>
      </c>
      <c s="36" t="s">
        <v>270</v>
      </c>
      <c s="37">
        <v>21.6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56</v>
      </c>
    </row>
    <row r="97" spans="1:5" ht="25.5">
      <c r="A97" s="35" t="s">
        <v>57</v>
      </c>
      <c r="E97" s="40" t="s">
        <v>423</v>
      </c>
    </row>
    <row r="98" spans="1:5" ht="12.75">
      <c r="A98" t="s">
        <v>59</v>
      </c>
      <c r="E98" s="39" t="s">
        <v>60</v>
      </c>
    </row>
    <row r="99" spans="1:16" ht="12.75">
      <c r="A99" t="s">
        <v>49</v>
      </c>
      <c s="34" t="s">
        <v>140</v>
      </c>
      <c s="34" t="s">
        <v>424</v>
      </c>
      <c s="35" t="s">
        <v>47</v>
      </c>
      <c s="6" t="s">
        <v>425</v>
      </c>
      <c s="36" t="s">
        <v>294</v>
      </c>
      <c s="37">
        <v>166.2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56</v>
      </c>
    </row>
    <row r="101" spans="1:5" ht="12.75">
      <c r="A101" s="35" t="s">
        <v>57</v>
      </c>
      <c r="E101" s="40" t="s">
        <v>426</v>
      </c>
    </row>
    <row r="102" spans="1:5" ht="12.75">
      <c r="A102" t="s">
        <v>59</v>
      </c>
      <c r="E102" s="39" t="s">
        <v>60</v>
      </c>
    </row>
    <row r="103" spans="1:16" ht="12.75">
      <c r="A103" t="s">
        <v>49</v>
      </c>
      <c s="34" t="s">
        <v>147</v>
      </c>
      <c s="34" t="s">
        <v>427</v>
      </c>
      <c s="35" t="s">
        <v>47</v>
      </c>
      <c s="6" t="s">
        <v>428</v>
      </c>
      <c s="36" t="s">
        <v>294</v>
      </c>
      <c s="37">
        <v>160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56</v>
      </c>
    </row>
    <row r="105" spans="1:5" ht="12.75">
      <c r="A105" s="35" t="s">
        <v>57</v>
      </c>
      <c r="E105" s="40" t="s">
        <v>429</v>
      </c>
    </row>
    <row r="106" spans="1:5" ht="12.75">
      <c r="A106" t="s">
        <v>59</v>
      </c>
      <c r="E106" s="39" t="s">
        <v>60</v>
      </c>
    </row>
    <row r="107" spans="1:16" ht="12.75">
      <c r="A107" t="s">
        <v>49</v>
      </c>
      <c s="34" t="s">
        <v>150</v>
      </c>
      <c s="34" t="s">
        <v>430</v>
      </c>
      <c s="35" t="s">
        <v>47</v>
      </c>
      <c s="6" t="s">
        <v>431</v>
      </c>
      <c s="36" t="s">
        <v>294</v>
      </c>
      <c s="37">
        <v>625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56</v>
      </c>
    </row>
    <row r="109" spans="1:5" ht="25.5">
      <c r="A109" s="35" t="s">
        <v>57</v>
      </c>
      <c r="E109" s="40" t="s">
        <v>432</v>
      </c>
    </row>
    <row r="110" spans="1:5" ht="12.75">
      <c r="A110" t="s">
        <v>59</v>
      </c>
      <c r="E110" s="39" t="s">
        <v>60</v>
      </c>
    </row>
    <row r="111" spans="1:16" ht="12.75">
      <c r="A111" t="s">
        <v>49</v>
      </c>
      <c s="34" t="s">
        <v>154</v>
      </c>
      <c s="34" t="s">
        <v>433</v>
      </c>
      <c s="35" t="s">
        <v>47</v>
      </c>
      <c s="6" t="s">
        <v>434</v>
      </c>
      <c s="36" t="s">
        <v>294</v>
      </c>
      <c s="37">
        <v>160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56</v>
      </c>
    </row>
    <row r="113" spans="1:5" ht="12.75">
      <c r="A113" s="35" t="s">
        <v>57</v>
      </c>
      <c r="E113" s="40" t="s">
        <v>435</v>
      </c>
    </row>
    <row r="114" spans="1:5" ht="12.75">
      <c r="A114" t="s">
        <v>59</v>
      </c>
      <c r="E114" s="39" t="s">
        <v>60</v>
      </c>
    </row>
    <row r="115" spans="1:16" ht="12.75">
      <c r="A115" t="s">
        <v>49</v>
      </c>
      <c s="34" t="s">
        <v>158</v>
      </c>
      <c s="34" t="s">
        <v>436</v>
      </c>
      <c s="35" t="s">
        <v>47</v>
      </c>
      <c s="6" t="s">
        <v>437</v>
      </c>
      <c s="36" t="s">
        <v>294</v>
      </c>
      <c s="37">
        <v>120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56</v>
      </c>
    </row>
    <row r="117" spans="1:5" ht="12.75">
      <c r="A117" s="35" t="s">
        <v>57</v>
      </c>
      <c r="E117" s="40" t="s">
        <v>438</v>
      </c>
    </row>
    <row r="118" spans="1:5" ht="12.75">
      <c r="A118" t="s">
        <v>59</v>
      </c>
      <c r="E118" s="39" t="s">
        <v>60</v>
      </c>
    </row>
    <row r="119" spans="1:16" ht="12.75">
      <c r="A119" t="s">
        <v>49</v>
      </c>
      <c s="34" t="s">
        <v>162</v>
      </c>
      <c s="34" t="s">
        <v>439</v>
      </c>
      <c s="35" t="s">
        <v>47</v>
      </c>
      <c s="6" t="s">
        <v>440</v>
      </c>
      <c s="36" t="s">
        <v>294</v>
      </c>
      <c s="37">
        <v>120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56</v>
      </c>
    </row>
    <row r="121" spans="1:5" ht="12.75">
      <c r="A121" s="35" t="s">
        <v>57</v>
      </c>
      <c r="E121" s="40" t="s">
        <v>438</v>
      </c>
    </row>
    <row r="122" spans="1:5" ht="12.75">
      <c r="A122" t="s">
        <v>59</v>
      </c>
      <c r="E122" s="39" t="s">
        <v>60</v>
      </c>
    </row>
    <row r="123" spans="1:16" ht="12.75">
      <c r="A123" t="s">
        <v>49</v>
      </c>
      <c s="34" t="s">
        <v>166</v>
      </c>
      <c s="34" t="s">
        <v>441</v>
      </c>
      <c s="35" t="s">
        <v>47</v>
      </c>
      <c s="6" t="s">
        <v>442</v>
      </c>
      <c s="36" t="s">
        <v>270</v>
      </c>
      <c s="37">
        <v>42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56</v>
      </c>
    </row>
    <row r="125" spans="1:5" ht="12.75">
      <c r="A125" s="35" t="s">
        <v>57</v>
      </c>
      <c r="E125" s="40" t="s">
        <v>443</v>
      </c>
    </row>
    <row r="126" spans="1:5" ht="12.75">
      <c r="A126" t="s">
        <v>59</v>
      </c>
      <c r="E126" s="39" t="s">
        <v>60</v>
      </c>
    </row>
    <row r="127" spans="1:13" ht="12.75">
      <c r="A127" t="s">
        <v>46</v>
      </c>
      <c r="C127" s="31" t="s">
        <v>27</v>
      </c>
      <c r="E127" s="33" t="s">
        <v>444</v>
      </c>
      <c r="J127" s="32">
        <f>0</f>
      </c>
      <c s="32">
        <f>0</f>
      </c>
      <c s="32">
        <f>0+L128+L132</f>
      </c>
      <c s="32">
        <f>0+M128+M132</f>
      </c>
    </row>
    <row r="128" spans="1:16" ht="12.75">
      <c r="A128" t="s">
        <v>49</v>
      </c>
      <c s="34" t="s">
        <v>170</v>
      </c>
      <c s="34" t="s">
        <v>445</v>
      </c>
      <c s="35" t="s">
        <v>47</v>
      </c>
      <c s="6" t="s">
        <v>446</v>
      </c>
      <c s="36" t="s">
        <v>294</v>
      </c>
      <c s="37">
        <v>35.136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56</v>
      </c>
    </row>
    <row r="130" spans="1:5" ht="12.75">
      <c r="A130" s="35" t="s">
        <v>57</v>
      </c>
      <c r="E130" s="40" t="s">
        <v>447</v>
      </c>
    </row>
    <row r="131" spans="1:5" ht="12.75">
      <c r="A131" t="s">
        <v>59</v>
      </c>
      <c r="E131" s="39" t="s">
        <v>60</v>
      </c>
    </row>
    <row r="132" spans="1:16" ht="12.75">
      <c r="A132" t="s">
        <v>49</v>
      </c>
      <c s="34" t="s">
        <v>173</v>
      </c>
      <c s="34" t="s">
        <v>448</v>
      </c>
      <c s="35" t="s">
        <v>47</v>
      </c>
      <c s="6" t="s">
        <v>449</v>
      </c>
      <c s="36" t="s">
        <v>53</v>
      </c>
      <c s="37">
        <v>24.4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56</v>
      </c>
    </row>
    <row r="134" spans="1:5" ht="12.75">
      <c r="A134" s="35" t="s">
        <v>57</v>
      </c>
      <c r="E134" s="40" t="s">
        <v>450</v>
      </c>
    </row>
    <row r="135" spans="1:5" ht="12.75">
      <c r="A135" t="s">
        <v>59</v>
      </c>
      <c r="E135" s="39" t="s">
        <v>60</v>
      </c>
    </row>
    <row r="136" spans="1:13" ht="12.75">
      <c r="A136" t="s">
        <v>46</v>
      </c>
      <c r="C136" s="31" t="s">
        <v>66</v>
      </c>
      <c r="E136" s="33" t="s">
        <v>451</v>
      </c>
      <c r="J136" s="32">
        <f>0</f>
      </c>
      <c s="32">
        <f>0</f>
      </c>
      <c s="32">
        <f>0+L137+L141</f>
      </c>
      <c s="32">
        <f>0+M137+M141</f>
      </c>
    </row>
    <row r="137" spans="1:16" ht="12.75">
      <c r="A137" t="s">
        <v>49</v>
      </c>
      <c s="34" t="s">
        <v>176</v>
      </c>
      <c s="34" t="s">
        <v>452</v>
      </c>
      <c s="35" t="s">
        <v>47</v>
      </c>
      <c s="6" t="s">
        <v>453</v>
      </c>
      <c s="36" t="s">
        <v>270</v>
      </c>
      <c s="37">
        <v>10.575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56</v>
      </c>
    </row>
    <row r="139" spans="1:5" ht="12.75">
      <c r="A139" s="35" t="s">
        <v>57</v>
      </c>
      <c r="E139" s="40" t="s">
        <v>454</v>
      </c>
    </row>
    <row r="140" spans="1:5" ht="12.75">
      <c r="A140" t="s">
        <v>59</v>
      </c>
      <c r="E140" s="39" t="s">
        <v>60</v>
      </c>
    </row>
    <row r="141" spans="1:16" ht="12.75">
      <c r="A141" t="s">
        <v>49</v>
      </c>
      <c s="34" t="s">
        <v>179</v>
      </c>
      <c s="34" t="s">
        <v>455</v>
      </c>
      <c s="35" t="s">
        <v>47</v>
      </c>
      <c s="6" t="s">
        <v>456</v>
      </c>
      <c s="36" t="s">
        <v>270</v>
      </c>
      <c s="37">
        <v>63.45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27</v>
      </c>
    </row>
    <row r="142" spans="1:5" ht="12.75">
      <c r="A142" s="35" t="s">
        <v>55</v>
      </c>
      <c r="E142" s="39" t="s">
        <v>457</v>
      </c>
    </row>
    <row r="143" spans="1:5" ht="25.5">
      <c r="A143" s="35" t="s">
        <v>57</v>
      </c>
      <c r="E143" s="40" t="s">
        <v>458</v>
      </c>
    </row>
    <row r="144" spans="1:5" ht="12.75">
      <c r="A144" t="s">
        <v>59</v>
      </c>
      <c r="E144" s="39" t="s">
        <v>60</v>
      </c>
    </row>
    <row r="145" spans="1:13" ht="12.75">
      <c r="A145" t="s">
        <v>46</v>
      </c>
      <c r="C145" s="31" t="s">
        <v>69</v>
      </c>
      <c r="E145" s="33" t="s">
        <v>459</v>
      </c>
      <c r="J145" s="32">
        <f>0</f>
      </c>
      <c s="32">
        <f>0</f>
      </c>
      <c s="32">
        <f>0+L146+L150+L154+L158+L162+L166+L170+L174+L178+L182+L186+L190+L194+L198+L202</f>
      </c>
      <c s="32">
        <f>0+M146+M150+M154+M158+M162+M166+M170+M174+M178+M182+M186+M190+M194+M198+M202</f>
      </c>
    </row>
    <row r="146" spans="1:16" ht="25.5">
      <c r="A146" t="s">
        <v>49</v>
      </c>
      <c s="34" t="s">
        <v>182</v>
      </c>
      <c s="34" t="s">
        <v>460</v>
      </c>
      <c s="35" t="s">
        <v>47</v>
      </c>
      <c s="6" t="s">
        <v>461</v>
      </c>
      <c s="36" t="s">
        <v>270</v>
      </c>
      <c s="37">
        <v>99.4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56</v>
      </c>
    </row>
    <row r="148" spans="1:5" ht="12.75">
      <c r="A148" s="35" t="s">
        <v>57</v>
      </c>
      <c r="E148" s="40" t="s">
        <v>462</v>
      </c>
    </row>
    <row r="149" spans="1:5" ht="12.75">
      <c r="A149" t="s">
        <v>59</v>
      </c>
      <c r="E149" s="39" t="s">
        <v>60</v>
      </c>
    </row>
    <row r="150" spans="1:16" ht="25.5">
      <c r="A150" t="s">
        <v>49</v>
      </c>
      <c s="34" t="s">
        <v>186</v>
      </c>
      <c s="34" t="s">
        <v>463</v>
      </c>
      <c s="35" t="s">
        <v>47</v>
      </c>
      <c s="6" t="s">
        <v>464</v>
      </c>
      <c s="36" t="s">
        <v>294</v>
      </c>
      <c s="37">
        <v>224.64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56</v>
      </c>
    </row>
    <row r="152" spans="1:5" ht="12.75">
      <c r="A152" s="35" t="s">
        <v>57</v>
      </c>
      <c r="E152" s="40" t="s">
        <v>465</v>
      </c>
    </row>
    <row r="153" spans="1:5" ht="12.75">
      <c r="A153" t="s">
        <v>59</v>
      </c>
      <c r="E153" s="39" t="s">
        <v>60</v>
      </c>
    </row>
    <row r="154" spans="1:16" ht="12.75">
      <c r="A154" t="s">
        <v>49</v>
      </c>
      <c s="34" t="s">
        <v>191</v>
      </c>
      <c s="34" t="s">
        <v>466</v>
      </c>
      <c s="35" t="s">
        <v>47</v>
      </c>
      <c s="6" t="s">
        <v>467</v>
      </c>
      <c s="36" t="s">
        <v>270</v>
      </c>
      <c s="37">
        <v>81.4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56</v>
      </c>
    </row>
    <row r="156" spans="1:5" ht="12.75">
      <c r="A156" s="35" t="s">
        <v>57</v>
      </c>
      <c r="E156" s="40" t="s">
        <v>468</v>
      </c>
    </row>
    <row r="157" spans="1:5" ht="12.75">
      <c r="A157" t="s">
        <v>59</v>
      </c>
      <c r="E157" s="39" t="s">
        <v>60</v>
      </c>
    </row>
    <row r="158" spans="1:16" ht="12.75">
      <c r="A158" t="s">
        <v>49</v>
      </c>
      <c s="34" t="s">
        <v>195</v>
      </c>
      <c s="34" t="s">
        <v>469</v>
      </c>
      <c s="35" t="s">
        <v>47</v>
      </c>
      <c s="6" t="s">
        <v>470</v>
      </c>
      <c s="36" t="s">
        <v>270</v>
      </c>
      <c s="37">
        <v>7.232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56</v>
      </c>
    </row>
    <row r="160" spans="1:5" ht="12.75">
      <c r="A160" s="35" t="s">
        <v>57</v>
      </c>
      <c r="E160" s="40" t="s">
        <v>471</v>
      </c>
    </row>
    <row r="161" spans="1:5" ht="12.75">
      <c r="A161" t="s">
        <v>59</v>
      </c>
      <c r="E161" s="39" t="s">
        <v>60</v>
      </c>
    </row>
    <row r="162" spans="1:16" ht="12.75">
      <c r="A162" t="s">
        <v>49</v>
      </c>
      <c s="34" t="s">
        <v>198</v>
      </c>
      <c s="34" t="s">
        <v>472</v>
      </c>
      <c s="35" t="s">
        <v>47</v>
      </c>
      <c s="6" t="s">
        <v>473</v>
      </c>
      <c s="36" t="s">
        <v>53</v>
      </c>
      <c s="37">
        <v>36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56</v>
      </c>
    </row>
    <row r="164" spans="1:5" ht="12.75">
      <c r="A164" s="35" t="s">
        <v>57</v>
      </c>
      <c r="E164" s="40" t="s">
        <v>474</v>
      </c>
    </row>
    <row r="165" spans="1:5" ht="12.75">
      <c r="A165" t="s">
        <v>59</v>
      </c>
      <c r="E165" s="39" t="s">
        <v>60</v>
      </c>
    </row>
    <row r="166" spans="1:16" ht="25.5">
      <c r="A166" t="s">
        <v>49</v>
      </c>
      <c s="34" t="s">
        <v>201</v>
      </c>
      <c s="34" t="s">
        <v>475</v>
      </c>
      <c s="35" t="s">
        <v>47</v>
      </c>
      <c s="6" t="s">
        <v>476</v>
      </c>
      <c s="36" t="s">
        <v>53</v>
      </c>
      <c s="37">
        <v>100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56</v>
      </c>
    </row>
    <row r="168" spans="1:5" ht="12.75">
      <c r="A168" s="35" t="s">
        <v>57</v>
      </c>
      <c r="E168" s="40" t="s">
        <v>477</v>
      </c>
    </row>
    <row r="169" spans="1:5" ht="12.75">
      <c r="A169" t="s">
        <v>59</v>
      </c>
      <c r="E169" s="39" t="s">
        <v>60</v>
      </c>
    </row>
    <row r="170" spans="1:16" ht="12.75">
      <c r="A170" t="s">
        <v>49</v>
      </c>
      <c s="34" t="s">
        <v>208</v>
      </c>
      <c s="34" t="s">
        <v>478</v>
      </c>
      <c s="35" t="s">
        <v>47</v>
      </c>
      <c s="6" t="s">
        <v>479</v>
      </c>
      <c s="36" t="s">
        <v>65</v>
      </c>
      <c s="37">
        <v>6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56</v>
      </c>
    </row>
    <row r="172" spans="1:5" ht="12.75">
      <c r="A172" s="35" t="s">
        <v>57</v>
      </c>
      <c r="E172" s="40" t="s">
        <v>480</v>
      </c>
    </row>
    <row r="173" spans="1:5" ht="12.75">
      <c r="A173" t="s">
        <v>59</v>
      </c>
      <c r="E173" s="39" t="s">
        <v>60</v>
      </c>
    </row>
    <row r="174" spans="1:16" ht="12.75">
      <c r="A174" t="s">
        <v>49</v>
      </c>
      <c s="34" t="s">
        <v>211</v>
      </c>
      <c s="34" t="s">
        <v>481</v>
      </c>
      <c s="35" t="s">
        <v>47</v>
      </c>
      <c s="6" t="s">
        <v>482</v>
      </c>
      <c s="36" t="s">
        <v>65</v>
      </c>
      <c s="37">
        <v>6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483</v>
      </c>
      <c>
        <f>(M174*21)/100</f>
      </c>
      <c t="s">
        <v>27</v>
      </c>
    </row>
    <row r="175" spans="1:5" ht="12.75">
      <c r="A175" s="35" t="s">
        <v>55</v>
      </c>
      <c r="E175" s="39" t="s">
        <v>56</v>
      </c>
    </row>
    <row r="176" spans="1:5" ht="12.75">
      <c r="A176" s="35" t="s">
        <v>57</v>
      </c>
      <c r="E176" s="40" t="s">
        <v>484</v>
      </c>
    </row>
    <row r="177" spans="1:5" ht="38.25">
      <c r="A177" t="s">
        <v>59</v>
      </c>
      <c r="E177" s="39" t="s">
        <v>485</v>
      </c>
    </row>
    <row r="178" spans="1:16" ht="12.75">
      <c r="A178" t="s">
        <v>49</v>
      </c>
      <c s="34" t="s">
        <v>214</v>
      </c>
      <c s="34" t="s">
        <v>486</v>
      </c>
      <c s="35" t="s">
        <v>47</v>
      </c>
      <c s="6" t="s">
        <v>487</v>
      </c>
      <c s="36" t="s">
        <v>270</v>
      </c>
      <c s="37">
        <v>24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488</v>
      </c>
    </row>
    <row r="180" spans="1:5" ht="12.75">
      <c r="A180" s="35" t="s">
        <v>57</v>
      </c>
      <c r="E180" s="40" t="s">
        <v>489</v>
      </c>
    </row>
    <row r="181" spans="1:5" ht="12.75">
      <c r="A181" t="s">
        <v>59</v>
      </c>
      <c r="E181" s="39" t="s">
        <v>60</v>
      </c>
    </row>
    <row r="182" spans="1:16" ht="12.75">
      <c r="A182" t="s">
        <v>49</v>
      </c>
      <c s="34" t="s">
        <v>217</v>
      </c>
      <c s="34" t="s">
        <v>490</v>
      </c>
      <c s="35" t="s">
        <v>47</v>
      </c>
      <c s="6" t="s">
        <v>491</v>
      </c>
      <c s="36" t="s">
        <v>294</v>
      </c>
      <c s="37">
        <v>63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56</v>
      </c>
    </row>
    <row r="184" spans="1:5" ht="12.75">
      <c r="A184" s="35" t="s">
        <v>57</v>
      </c>
      <c r="E184" s="40" t="s">
        <v>492</v>
      </c>
    </row>
    <row r="185" spans="1:5" ht="12.75">
      <c r="A185" t="s">
        <v>59</v>
      </c>
      <c r="E185" s="39" t="s">
        <v>60</v>
      </c>
    </row>
    <row r="186" spans="1:16" ht="12.75">
      <c r="A186" t="s">
        <v>49</v>
      </c>
      <c s="34" t="s">
        <v>220</v>
      </c>
      <c s="34" t="s">
        <v>493</v>
      </c>
      <c s="35" t="s">
        <v>47</v>
      </c>
      <c s="6" t="s">
        <v>494</v>
      </c>
      <c s="36" t="s">
        <v>294</v>
      </c>
      <c s="37">
        <v>48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495</v>
      </c>
    </row>
    <row r="188" spans="1:5" ht="12.75">
      <c r="A188" s="35" t="s">
        <v>57</v>
      </c>
      <c r="E188" s="40" t="s">
        <v>496</v>
      </c>
    </row>
    <row r="189" spans="1:5" ht="12.75">
      <c r="A189" t="s">
        <v>59</v>
      </c>
      <c r="E189" s="39" t="s">
        <v>60</v>
      </c>
    </row>
    <row r="190" spans="1:16" ht="12.75">
      <c r="A190" t="s">
        <v>49</v>
      </c>
      <c s="34" t="s">
        <v>223</v>
      </c>
      <c s="34" t="s">
        <v>497</v>
      </c>
      <c s="35" t="s">
        <v>47</v>
      </c>
      <c s="6" t="s">
        <v>498</v>
      </c>
      <c s="36" t="s">
        <v>294</v>
      </c>
      <c s="37">
        <v>418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499</v>
      </c>
    </row>
    <row r="192" spans="1:5" ht="12.75">
      <c r="A192" s="35" t="s">
        <v>57</v>
      </c>
      <c r="E192" s="40" t="s">
        <v>500</v>
      </c>
    </row>
    <row r="193" spans="1:5" ht="12.75">
      <c r="A193" t="s">
        <v>59</v>
      </c>
      <c r="E193" s="39" t="s">
        <v>60</v>
      </c>
    </row>
    <row r="194" spans="1:16" ht="12.75">
      <c r="A194" t="s">
        <v>49</v>
      </c>
      <c s="34" t="s">
        <v>226</v>
      </c>
      <c s="34" t="s">
        <v>501</v>
      </c>
      <c s="35" t="s">
        <v>47</v>
      </c>
      <c s="6" t="s">
        <v>502</v>
      </c>
      <c s="36" t="s">
        <v>294</v>
      </c>
      <c s="37">
        <v>306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503</v>
      </c>
    </row>
    <row r="196" spans="1:5" ht="12.75">
      <c r="A196" s="35" t="s">
        <v>57</v>
      </c>
      <c r="E196" s="40" t="s">
        <v>504</v>
      </c>
    </row>
    <row r="197" spans="1:5" ht="12.75">
      <c r="A197" t="s">
        <v>59</v>
      </c>
      <c r="E197" s="39" t="s">
        <v>60</v>
      </c>
    </row>
    <row r="198" spans="1:16" ht="12.75">
      <c r="A198" t="s">
        <v>49</v>
      </c>
      <c s="34" t="s">
        <v>229</v>
      </c>
      <c s="34" t="s">
        <v>505</v>
      </c>
      <c s="35" t="s">
        <v>47</v>
      </c>
      <c s="6" t="s">
        <v>506</v>
      </c>
      <c s="36" t="s">
        <v>294</v>
      </c>
      <c s="37">
        <v>306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507</v>
      </c>
    </row>
    <row r="200" spans="1:5" ht="12.75">
      <c r="A200" s="35" t="s">
        <v>57</v>
      </c>
      <c r="E200" s="40" t="s">
        <v>504</v>
      </c>
    </row>
    <row r="201" spans="1:5" ht="12.75">
      <c r="A201" t="s">
        <v>59</v>
      </c>
      <c r="E201" s="39" t="s">
        <v>60</v>
      </c>
    </row>
    <row r="202" spans="1:16" ht="12.75">
      <c r="A202" t="s">
        <v>49</v>
      </c>
      <c s="34" t="s">
        <v>234</v>
      </c>
      <c s="34" t="s">
        <v>508</v>
      </c>
      <c s="35" t="s">
        <v>47</v>
      </c>
      <c s="6" t="s">
        <v>509</v>
      </c>
      <c s="36" t="s">
        <v>294</v>
      </c>
      <c s="37">
        <v>306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510</v>
      </c>
    </row>
    <row r="204" spans="1:5" ht="12.75">
      <c r="A204" s="35" t="s">
        <v>57</v>
      </c>
      <c r="E204" s="40" t="s">
        <v>504</v>
      </c>
    </row>
    <row r="205" spans="1:5" ht="12.75">
      <c r="A205" t="s">
        <v>59</v>
      </c>
      <c r="E205" s="39" t="s">
        <v>60</v>
      </c>
    </row>
    <row r="206" spans="1:13" ht="12.75">
      <c r="A206" t="s">
        <v>46</v>
      </c>
      <c r="C206" s="31" t="s">
        <v>81</v>
      </c>
      <c r="E206" s="33" t="s">
        <v>511</v>
      </c>
      <c r="J206" s="32">
        <f>0</f>
      </c>
      <c s="32">
        <f>0</f>
      </c>
      <c s="32">
        <f>0+L207+L211+L215</f>
      </c>
      <c s="32">
        <f>0+M207+M211+M215</f>
      </c>
    </row>
    <row r="207" spans="1:16" ht="12.75">
      <c r="A207" t="s">
        <v>49</v>
      </c>
      <c s="34" t="s">
        <v>237</v>
      </c>
      <c s="34" t="s">
        <v>512</v>
      </c>
      <c s="35" t="s">
        <v>47</v>
      </c>
      <c s="6" t="s">
        <v>513</v>
      </c>
      <c s="36" t="s">
        <v>53</v>
      </c>
      <c s="37">
        <v>6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514</v>
      </c>
    </row>
    <row r="209" spans="1:5" ht="12.75">
      <c r="A209" s="35" t="s">
        <v>57</v>
      </c>
      <c r="E209" s="40" t="s">
        <v>515</v>
      </c>
    </row>
    <row r="210" spans="1:5" ht="12.75">
      <c r="A210" t="s">
        <v>59</v>
      </c>
      <c r="E210" s="39" t="s">
        <v>60</v>
      </c>
    </row>
    <row r="211" spans="1:16" ht="12.75">
      <c r="A211" t="s">
        <v>49</v>
      </c>
      <c s="34" t="s">
        <v>240</v>
      </c>
      <c s="34" t="s">
        <v>516</v>
      </c>
      <c s="35" t="s">
        <v>47</v>
      </c>
      <c s="6" t="s">
        <v>517</v>
      </c>
      <c s="36" t="s">
        <v>65</v>
      </c>
      <c s="37">
        <v>3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56</v>
      </c>
    </row>
    <row r="213" spans="1:5" ht="12.75">
      <c r="A213" s="35" t="s">
        <v>57</v>
      </c>
      <c r="E213" s="40" t="s">
        <v>518</v>
      </c>
    </row>
    <row r="214" spans="1:5" ht="12.75">
      <c r="A214" t="s">
        <v>59</v>
      </c>
      <c r="E214" s="39" t="s">
        <v>60</v>
      </c>
    </row>
    <row r="215" spans="1:16" ht="12.75">
      <c r="A215" t="s">
        <v>49</v>
      </c>
      <c s="34" t="s">
        <v>243</v>
      </c>
      <c s="34" t="s">
        <v>519</v>
      </c>
      <c s="35" t="s">
        <v>47</v>
      </c>
      <c s="6" t="s">
        <v>520</v>
      </c>
      <c s="36" t="s">
        <v>65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56</v>
      </c>
    </row>
    <row r="217" spans="1:5" ht="12.75">
      <c r="A217" s="35" t="s">
        <v>57</v>
      </c>
      <c r="E217" s="40" t="s">
        <v>518</v>
      </c>
    </row>
    <row r="218" spans="1:5" ht="12.75">
      <c r="A218" t="s">
        <v>59</v>
      </c>
      <c r="E218" s="39" t="s">
        <v>60</v>
      </c>
    </row>
    <row r="219" spans="1:13" ht="12.75">
      <c r="A219" t="s">
        <v>46</v>
      </c>
      <c r="C219" s="31" t="s">
        <v>84</v>
      </c>
      <c r="E219" s="33" t="s">
        <v>521</v>
      </c>
      <c r="J219" s="32">
        <f>0</f>
      </c>
      <c s="32">
        <f>0</f>
      </c>
      <c s="32">
        <f>0+L220+L224+L228+L232+L236+L240+L244+L248+L252+L256+L260+L264+L268+L272+L276+L280+L284+L288+L292+L296+L300+L304+L308+L312+L316+L320</f>
      </c>
      <c s="32">
        <f>0+M220+M224+M228+M232+M236+M240+M244+M248+M252+M256+M260+M264+M268+M272+M276+M280+M284+M288+M292+M296+M300+M304+M308+M312+M316+M320</f>
      </c>
    </row>
    <row r="220" spans="1:16" ht="12.75">
      <c r="A220" t="s">
        <v>49</v>
      </c>
      <c s="34" t="s">
        <v>247</v>
      </c>
      <c s="34" t="s">
        <v>522</v>
      </c>
      <c s="35" t="s">
        <v>47</v>
      </c>
      <c s="6" t="s">
        <v>523</v>
      </c>
      <c s="36" t="s">
        <v>65</v>
      </c>
      <c s="37">
        <v>8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56</v>
      </c>
    </row>
    <row r="222" spans="1:5" ht="12.75">
      <c r="A222" s="35" t="s">
        <v>57</v>
      </c>
      <c r="E222" s="40" t="s">
        <v>524</v>
      </c>
    </row>
    <row r="223" spans="1:5" ht="12.75">
      <c r="A223" t="s">
        <v>59</v>
      </c>
      <c r="E223" s="39" t="s">
        <v>60</v>
      </c>
    </row>
    <row r="224" spans="1:16" ht="12.75">
      <c r="A224" t="s">
        <v>49</v>
      </c>
      <c s="34" t="s">
        <v>250</v>
      </c>
      <c s="34" t="s">
        <v>525</v>
      </c>
      <c s="35" t="s">
        <v>47</v>
      </c>
      <c s="6" t="s">
        <v>526</v>
      </c>
      <c s="36" t="s">
        <v>65</v>
      </c>
      <c s="37">
        <v>8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56</v>
      </c>
    </row>
    <row r="226" spans="1:5" ht="12.75">
      <c r="A226" s="35" t="s">
        <v>57</v>
      </c>
      <c r="E226" s="40" t="s">
        <v>527</v>
      </c>
    </row>
    <row r="227" spans="1:5" ht="12.75">
      <c r="A227" t="s">
        <v>59</v>
      </c>
      <c r="E227" s="39" t="s">
        <v>60</v>
      </c>
    </row>
    <row r="228" spans="1:16" ht="25.5">
      <c r="A228" t="s">
        <v>49</v>
      </c>
      <c s="34" t="s">
        <v>254</v>
      </c>
      <c s="34" t="s">
        <v>528</v>
      </c>
      <c s="35" t="s">
        <v>47</v>
      </c>
      <c s="6" t="s">
        <v>529</v>
      </c>
      <c s="36" t="s">
        <v>294</v>
      </c>
      <c s="37">
        <v>18.313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56</v>
      </c>
    </row>
    <row r="230" spans="1:5" ht="12.75">
      <c r="A230" s="35" t="s">
        <v>57</v>
      </c>
      <c r="E230" s="40" t="s">
        <v>530</v>
      </c>
    </row>
    <row r="231" spans="1:5" ht="12.75">
      <c r="A231" t="s">
        <v>59</v>
      </c>
      <c r="E231" s="39" t="s">
        <v>60</v>
      </c>
    </row>
    <row r="232" spans="1:16" ht="12.75">
      <c r="A232" t="s">
        <v>49</v>
      </c>
      <c s="34" t="s">
        <v>259</v>
      </c>
      <c s="34" t="s">
        <v>531</v>
      </c>
      <c s="35" t="s">
        <v>47</v>
      </c>
      <c s="6" t="s">
        <v>532</v>
      </c>
      <c s="36" t="s">
        <v>53</v>
      </c>
      <c s="37">
        <v>54.6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533</v>
      </c>
    </row>
    <row r="234" spans="1:5" ht="12.75">
      <c r="A234" s="35" t="s">
        <v>57</v>
      </c>
      <c r="E234" s="40" t="s">
        <v>534</v>
      </c>
    </row>
    <row r="235" spans="1:5" ht="12.75">
      <c r="A235" t="s">
        <v>59</v>
      </c>
      <c r="E235" s="39" t="s">
        <v>60</v>
      </c>
    </row>
    <row r="236" spans="1:16" ht="12.75">
      <c r="A236" t="s">
        <v>49</v>
      </c>
      <c s="34" t="s">
        <v>262</v>
      </c>
      <c s="34" t="s">
        <v>535</v>
      </c>
      <c s="35" t="s">
        <v>47</v>
      </c>
      <c s="6" t="s">
        <v>536</v>
      </c>
      <c s="36" t="s">
        <v>270</v>
      </c>
      <c s="37">
        <v>30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537</v>
      </c>
    </row>
    <row r="238" spans="1:5" ht="12.75">
      <c r="A238" s="35" t="s">
        <v>57</v>
      </c>
      <c r="E238" s="40" t="s">
        <v>538</v>
      </c>
    </row>
    <row r="239" spans="1:5" ht="12.75">
      <c r="A239" t="s">
        <v>59</v>
      </c>
      <c r="E239" s="39" t="s">
        <v>60</v>
      </c>
    </row>
    <row r="240" spans="1:16" ht="12.75">
      <c r="A240" t="s">
        <v>49</v>
      </c>
      <c s="34" t="s">
        <v>267</v>
      </c>
      <c s="34" t="s">
        <v>539</v>
      </c>
      <c s="35" t="s">
        <v>47</v>
      </c>
      <c s="6" t="s">
        <v>540</v>
      </c>
      <c s="36" t="s">
        <v>53</v>
      </c>
      <c s="37">
        <v>27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56</v>
      </c>
    </row>
    <row r="242" spans="1:5" ht="12.75">
      <c r="A242" s="35" t="s">
        <v>57</v>
      </c>
      <c r="E242" s="40" t="s">
        <v>541</v>
      </c>
    </row>
    <row r="243" spans="1:5" ht="12.75">
      <c r="A243" t="s">
        <v>59</v>
      </c>
      <c r="E243" s="39" t="s">
        <v>60</v>
      </c>
    </row>
    <row r="244" spans="1:16" ht="12.75">
      <c r="A244" t="s">
        <v>49</v>
      </c>
      <c s="34" t="s">
        <v>272</v>
      </c>
      <c s="34" t="s">
        <v>542</v>
      </c>
      <c s="35" t="s">
        <v>47</v>
      </c>
      <c s="6" t="s">
        <v>543</v>
      </c>
      <c s="36" t="s">
        <v>294</v>
      </c>
      <c s="37">
        <v>53.424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27</v>
      </c>
    </row>
    <row r="245" spans="1:5" ht="12.75">
      <c r="A245" s="35" t="s">
        <v>55</v>
      </c>
      <c r="E245" s="39" t="s">
        <v>56</v>
      </c>
    </row>
    <row r="246" spans="1:5" ht="12.75">
      <c r="A246" s="35" t="s">
        <v>57</v>
      </c>
      <c r="E246" s="40" t="s">
        <v>544</v>
      </c>
    </row>
    <row r="247" spans="1:5" ht="12.75">
      <c r="A247" t="s">
        <v>59</v>
      </c>
      <c r="E247" s="39" t="s">
        <v>60</v>
      </c>
    </row>
    <row r="248" spans="1:16" ht="12.75">
      <c r="A248" t="s">
        <v>49</v>
      </c>
      <c s="34" t="s">
        <v>275</v>
      </c>
      <c s="34" t="s">
        <v>545</v>
      </c>
      <c s="35" t="s">
        <v>47</v>
      </c>
      <c s="6" t="s">
        <v>546</v>
      </c>
      <c s="36" t="s">
        <v>53</v>
      </c>
      <c s="37">
        <v>10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27</v>
      </c>
    </row>
    <row r="249" spans="1:5" ht="12.75">
      <c r="A249" s="35" t="s">
        <v>55</v>
      </c>
      <c r="E249" s="39" t="s">
        <v>56</v>
      </c>
    </row>
    <row r="250" spans="1:5" ht="12.75">
      <c r="A250" s="35" t="s">
        <v>57</v>
      </c>
      <c r="E250" s="40" t="s">
        <v>547</v>
      </c>
    </row>
    <row r="251" spans="1:5" ht="12.75">
      <c r="A251" t="s">
        <v>59</v>
      </c>
      <c r="E251" s="39" t="s">
        <v>60</v>
      </c>
    </row>
    <row r="252" spans="1:16" ht="12.75">
      <c r="A252" t="s">
        <v>49</v>
      </c>
      <c s="34" t="s">
        <v>278</v>
      </c>
      <c s="34" t="s">
        <v>548</v>
      </c>
      <c s="35" t="s">
        <v>47</v>
      </c>
      <c s="6" t="s">
        <v>549</v>
      </c>
      <c s="36" t="s">
        <v>53</v>
      </c>
      <c s="37">
        <v>20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27</v>
      </c>
    </row>
    <row r="253" spans="1:5" ht="12.75">
      <c r="A253" s="35" t="s">
        <v>55</v>
      </c>
      <c r="E253" s="39" t="s">
        <v>56</v>
      </c>
    </row>
    <row r="254" spans="1:5" ht="12.75">
      <c r="A254" s="35" t="s">
        <v>57</v>
      </c>
      <c r="E254" s="40" t="s">
        <v>550</v>
      </c>
    </row>
    <row r="255" spans="1:5" ht="12.75">
      <c r="A255" t="s">
        <v>59</v>
      </c>
      <c r="E255" s="39" t="s">
        <v>60</v>
      </c>
    </row>
    <row r="256" spans="1:16" ht="12.75">
      <c r="A256" t="s">
        <v>49</v>
      </c>
      <c s="34" t="s">
        <v>281</v>
      </c>
      <c s="34" t="s">
        <v>551</v>
      </c>
      <c s="35" t="s">
        <v>47</v>
      </c>
      <c s="6" t="s">
        <v>552</v>
      </c>
      <c s="36" t="s">
        <v>65</v>
      </c>
      <c s="37">
        <v>7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56</v>
      </c>
    </row>
    <row r="258" spans="1:5" ht="12.75">
      <c r="A258" s="35" t="s">
        <v>57</v>
      </c>
      <c r="E258" s="40" t="s">
        <v>553</v>
      </c>
    </row>
    <row r="259" spans="1:5" ht="12.75">
      <c r="A259" t="s">
        <v>59</v>
      </c>
      <c r="E259" s="39" t="s">
        <v>60</v>
      </c>
    </row>
    <row r="260" spans="1:16" ht="12.75">
      <c r="A260" t="s">
        <v>49</v>
      </c>
      <c s="34" t="s">
        <v>284</v>
      </c>
      <c s="34" t="s">
        <v>554</v>
      </c>
      <c s="35" t="s">
        <v>47</v>
      </c>
      <c s="6" t="s">
        <v>555</v>
      </c>
      <c s="36" t="s">
        <v>294</v>
      </c>
      <c s="37">
        <v>80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556</v>
      </c>
      <c>
        <f>(M260*21)/100</f>
      </c>
      <c t="s">
        <v>27</v>
      </c>
    </row>
    <row r="261" spans="1:5" ht="12.75">
      <c r="A261" s="35" t="s">
        <v>55</v>
      </c>
      <c r="E261" s="39" t="s">
        <v>56</v>
      </c>
    </row>
    <row r="262" spans="1:5" ht="12.75">
      <c r="A262" s="35" t="s">
        <v>57</v>
      </c>
      <c r="E262" s="40" t="s">
        <v>557</v>
      </c>
    </row>
    <row r="263" spans="1:5" ht="12.75">
      <c r="A263" t="s">
        <v>59</v>
      </c>
      <c r="E263" s="39" t="s">
        <v>60</v>
      </c>
    </row>
    <row r="264" spans="1:16" ht="12.75">
      <c r="A264" t="s">
        <v>49</v>
      </c>
      <c s="34" t="s">
        <v>288</v>
      </c>
      <c s="34" t="s">
        <v>558</v>
      </c>
      <c s="35" t="s">
        <v>47</v>
      </c>
      <c s="6" t="s">
        <v>559</v>
      </c>
      <c s="36" t="s">
        <v>294</v>
      </c>
      <c s="37">
        <v>30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556</v>
      </c>
      <c>
        <f>(M264*21)/100</f>
      </c>
      <c t="s">
        <v>27</v>
      </c>
    </row>
    <row r="265" spans="1:5" ht="12.75">
      <c r="A265" s="35" t="s">
        <v>55</v>
      </c>
      <c r="E265" s="39" t="s">
        <v>56</v>
      </c>
    </row>
    <row r="266" spans="1:5" ht="12.75">
      <c r="A266" s="35" t="s">
        <v>57</v>
      </c>
      <c r="E266" s="40" t="s">
        <v>560</v>
      </c>
    </row>
    <row r="267" spans="1:5" ht="12.75">
      <c r="A267" t="s">
        <v>59</v>
      </c>
      <c r="E267" s="39" t="s">
        <v>60</v>
      </c>
    </row>
    <row r="268" spans="1:16" ht="12.75">
      <c r="A268" t="s">
        <v>49</v>
      </c>
      <c s="34" t="s">
        <v>291</v>
      </c>
      <c s="34" t="s">
        <v>561</v>
      </c>
      <c s="35" t="s">
        <v>47</v>
      </c>
      <c s="6" t="s">
        <v>562</v>
      </c>
      <c s="36" t="s">
        <v>53</v>
      </c>
      <c s="37">
        <v>57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27</v>
      </c>
    </row>
    <row r="269" spans="1:5" ht="12.75">
      <c r="A269" s="35" t="s">
        <v>55</v>
      </c>
      <c r="E269" s="39" t="s">
        <v>56</v>
      </c>
    </row>
    <row r="270" spans="1:5" ht="25.5">
      <c r="A270" s="35" t="s">
        <v>57</v>
      </c>
      <c r="E270" s="40" t="s">
        <v>563</v>
      </c>
    </row>
    <row r="271" spans="1:5" ht="12.75">
      <c r="A271" t="s">
        <v>59</v>
      </c>
      <c r="E271" s="39" t="s">
        <v>60</v>
      </c>
    </row>
    <row r="272" spans="1:16" ht="12.75">
      <c r="A272" t="s">
        <v>49</v>
      </c>
      <c s="34" t="s">
        <v>297</v>
      </c>
      <c s="34" t="s">
        <v>564</v>
      </c>
      <c s="35" t="s">
        <v>47</v>
      </c>
      <c s="6" t="s">
        <v>565</v>
      </c>
      <c s="36" t="s">
        <v>270</v>
      </c>
      <c s="37">
        <v>95.76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27</v>
      </c>
    </row>
    <row r="273" spans="1:5" ht="12.75">
      <c r="A273" s="35" t="s">
        <v>55</v>
      </c>
      <c r="E273" s="39" t="s">
        <v>56</v>
      </c>
    </row>
    <row r="274" spans="1:5" ht="12.75">
      <c r="A274" s="35" t="s">
        <v>57</v>
      </c>
      <c r="E274" s="40" t="s">
        <v>566</v>
      </c>
    </row>
    <row r="275" spans="1:5" ht="12.75">
      <c r="A275" t="s">
        <v>59</v>
      </c>
      <c r="E275" s="39" t="s">
        <v>60</v>
      </c>
    </row>
    <row r="276" spans="1:16" ht="12.75">
      <c r="A276" t="s">
        <v>49</v>
      </c>
      <c s="34" t="s">
        <v>302</v>
      </c>
      <c s="34" t="s">
        <v>567</v>
      </c>
      <c s="35" t="s">
        <v>47</v>
      </c>
      <c s="6" t="s">
        <v>568</v>
      </c>
      <c s="36" t="s">
        <v>402</v>
      </c>
      <c s="37">
        <v>1915.2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54</v>
      </c>
      <c>
        <f>(M276*21)/100</f>
      </c>
      <c t="s">
        <v>27</v>
      </c>
    </row>
    <row r="277" spans="1:5" ht="12.75">
      <c r="A277" s="35" t="s">
        <v>55</v>
      </c>
      <c r="E277" s="39" t="s">
        <v>56</v>
      </c>
    </row>
    <row r="278" spans="1:5" ht="12.75">
      <c r="A278" s="35" t="s">
        <v>57</v>
      </c>
      <c r="E278" s="40" t="s">
        <v>569</v>
      </c>
    </row>
    <row r="279" spans="1:5" ht="12.75">
      <c r="A279" t="s">
        <v>59</v>
      </c>
      <c r="E279" s="39" t="s">
        <v>60</v>
      </c>
    </row>
    <row r="280" spans="1:16" ht="12.75">
      <c r="A280" t="s">
        <v>49</v>
      </c>
      <c s="34" t="s">
        <v>305</v>
      </c>
      <c s="34" t="s">
        <v>570</v>
      </c>
      <c s="35" t="s">
        <v>47</v>
      </c>
      <c s="6" t="s">
        <v>571</v>
      </c>
      <c s="36" t="s">
        <v>53</v>
      </c>
      <c s="37">
        <v>9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54</v>
      </c>
      <c>
        <f>(M280*21)/100</f>
      </c>
      <c t="s">
        <v>27</v>
      </c>
    </row>
    <row r="281" spans="1:5" ht="12.75">
      <c r="A281" s="35" t="s">
        <v>55</v>
      </c>
      <c r="E281" s="39" t="s">
        <v>56</v>
      </c>
    </row>
    <row r="282" spans="1:5" ht="12.75">
      <c r="A282" s="35" t="s">
        <v>57</v>
      </c>
      <c r="E282" s="40" t="s">
        <v>572</v>
      </c>
    </row>
    <row r="283" spans="1:5" ht="12.75">
      <c r="A283" t="s">
        <v>59</v>
      </c>
      <c r="E283" s="39" t="s">
        <v>60</v>
      </c>
    </row>
    <row r="284" spans="1:16" ht="25.5">
      <c r="A284" t="s">
        <v>49</v>
      </c>
      <c s="34" t="s">
        <v>308</v>
      </c>
      <c s="34" t="s">
        <v>573</v>
      </c>
      <c s="35" t="s">
        <v>47</v>
      </c>
      <c s="6" t="s">
        <v>574</v>
      </c>
      <c s="36" t="s">
        <v>575</v>
      </c>
      <c s="37">
        <v>17.795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54</v>
      </c>
      <c>
        <f>(M284*21)/100</f>
      </c>
      <c t="s">
        <v>27</v>
      </c>
    </row>
    <row r="285" spans="1:5" ht="12.75">
      <c r="A285" s="35" t="s">
        <v>55</v>
      </c>
      <c r="E285" s="39" t="s">
        <v>56</v>
      </c>
    </row>
    <row r="286" spans="1:5" ht="12.75">
      <c r="A286" s="35" t="s">
        <v>57</v>
      </c>
      <c r="E286" s="40" t="s">
        <v>576</v>
      </c>
    </row>
    <row r="287" spans="1:5" ht="12.75">
      <c r="A287" t="s">
        <v>59</v>
      </c>
      <c r="E287" s="39" t="s">
        <v>60</v>
      </c>
    </row>
    <row r="288" spans="1:16" ht="12.75">
      <c r="A288" t="s">
        <v>49</v>
      </c>
      <c s="34" t="s">
        <v>311</v>
      </c>
      <c s="34" t="s">
        <v>577</v>
      </c>
      <c s="35" t="s">
        <v>47</v>
      </c>
      <c s="6" t="s">
        <v>578</v>
      </c>
      <c s="36" t="s">
        <v>53</v>
      </c>
      <c s="37">
        <v>27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54</v>
      </c>
      <c>
        <f>(M288*21)/100</f>
      </c>
      <c t="s">
        <v>27</v>
      </c>
    </row>
    <row r="289" spans="1:5" ht="12.75">
      <c r="A289" s="35" t="s">
        <v>55</v>
      </c>
      <c r="E289" s="39" t="s">
        <v>56</v>
      </c>
    </row>
    <row r="290" spans="1:5" ht="12.75">
      <c r="A290" s="35" t="s">
        <v>57</v>
      </c>
      <c r="E290" s="40" t="s">
        <v>579</v>
      </c>
    </row>
    <row r="291" spans="1:5" ht="12.75">
      <c r="A291" t="s">
        <v>59</v>
      </c>
      <c r="E291" s="39" t="s">
        <v>60</v>
      </c>
    </row>
    <row r="292" spans="1:16" ht="25.5">
      <c r="A292" t="s">
        <v>49</v>
      </c>
      <c s="34" t="s">
        <v>314</v>
      </c>
      <c s="34" t="s">
        <v>580</v>
      </c>
      <c s="35" t="s">
        <v>47</v>
      </c>
      <c s="6" t="s">
        <v>581</v>
      </c>
      <c s="36" t="s">
        <v>575</v>
      </c>
      <c s="37">
        <v>80.077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54</v>
      </c>
      <c>
        <f>(M292*21)/100</f>
      </c>
      <c t="s">
        <v>27</v>
      </c>
    </row>
    <row r="293" spans="1:5" ht="12.75">
      <c r="A293" s="35" t="s">
        <v>55</v>
      </c>
      <c r="E293" s="39" t="s">
        <v>56</v>
      </c>
    </row>
    <row r="294" spans="1:5" ht="12.75">
      <c r="A294" s="35" t="s">
        <v>57</v>
      </c>
      <c r="E294" s="40" t="s">
        <v>582</v>
      </c>
    </row>
    <row r="295" spans="1:5" ht="12.75">
      <c r="A295" t="s">
        <v>59</v>
      </c>
      <c r="E295" s="39" t="s">
        <v>60</v>
      </c>
    </row>
    <row r="296" spans="1:16" ht="12.75">
      <c r="A296" t="s">
        <v>49</v>
      </c>
      <c s="34" t="s">
        <v>317</v>
      </c>
      <c s="34" t="s">
        <v>583</v>
      </c>
      <c s="35" t="s">
        <v>47</v>
      </c>
      <c s="6" t="s">
        <v>584</v>
      </c>
      <c s="36" t="s">
        <v>294</v>
      </c>
      <c s="37">
        <v>84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54</v>
      </c>
      <c>
        <f>(M296*21)/100</f>
      </c>
      <c t="s">
        <v>27</v>
      </c>
    </row>
    <row r="297" spans="1:5" ht="12.75">
      <c r="A297" s="35" t="s">
        <v>55</v>
      </c>
      <c r="E297" s="39" t="s">
        <v>56</v>
      </c>
    </row>
    <row r="298" spans="1:5" ht="12.75">
      <c r="A298" s="35" t="s">
        <v>57</v>
      </c>
      <c r="E298" s="40" t="s">
        <v>585</v>
      </c>
    </row>
    <row r="299" spans="1:5" ht="12.75">
      <c r="A299" t="s">
        <v>59</v>
      </c>
      <c r="E299" s="39" t="s">
        <v>60</v>
      </c>
    </row>
    <row r="300" spans="1:16" ht="25.5">
      <c r="A300" t="s">
        <v>49</v>
      </c>
      <c s="34" t="s">
        <v>586</v>
      </c>
      <c s="34" t="s">
        <v>587</v>
      </c>
      <c s="35" t="s">
        <v>47</v>
      </c>
      <c s="6" t="s">
        <v>588</v>
      </c>
      <c s="36" t="s">
        <v>575</v>
      </c>
      <c s="37">
        <v>840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54</v>
      </c>
      <c>
        <f>(M300*21)/100</f>
      </c>
      <c t="s">
        <v>27</v>
      </c>
    </row>
    <row r="301" spans="1:5" ht="12.75">
      <c r="A301" s="35" t="s">
        <v>55</v>
      </c>
      <c r="E301" s="39" t="s">
        <v>56</v>
      </c>
    </row>
    <row r="302" spans="1:5" ht="12.75">
      <c r="A302" s="35" t="s">
        <v>57</v>
      </c>
      <c r="E302" s="40" t="s">
        <v>589</v>
      </c>
    </row>
    <row r="303" spans="1:5" ht="12.75">
      <c r="A303" t="s">
        <v>59</v>
      </c>
      <c r="E303" s="39" t="s">
        <v>60</v>
      </c>
    </row>
    <row r="304" spans="1:16" ht="12.75">
      <c r="A304" t="s">
        <v>49</v>
      </c>
      <c s="34" t="s">
        <v>590</v>
      </c>
      <c s="34" t="s">
        <v>591</v>
      </c>
      <c s="35" t="s">
        <v>47</v>
      </c>
      <c s="6" t="s">
        <v>592</v>
      </c>
      <c s="36" t="s">
        <v>65</v>
      </c>
      <c s="37">
        <v>7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54</v>
      </c>
      <c>
        <f>(M304*21)/100</f>
      </c>
      <c t="s">
        <v>27</v>
      </c>
    </row>
    <row r="305" spans="1:5" ht="12.75">
      <c r="A305" s="35" t="s">
        <v>55</v>
      </c>
      <c r="E305" s="39" t="s">
        <v>56</v>
      </c>
    </row>
    <row r="306" spans="1:5" ht="12.75">
      <c r="A306" s="35" t="s">
        <v>57</v>
      </c>
      <c r="E306" s="40" t="s">
        <v>593</v>
      </c>
    </row>
    <row r="307" spans="1:5" ht="12.75">
      <c r="A307" t="s">
        <v>59</v>
      </c>
      <c r="E307" s="39" t="s">
        <v>60</v>
      </c>
    </row>
    <row r="308" spans="1:16" ht="12.75">
      <c r="A308" t="s">
        <v>49</v>
      </c>
      <c s="34" t="s">
        <v>594</v>
      </c>
      <c s="34" t="s">
        <v>595</v>
      </c>
      <c s="35" t="s">
        <v>47</v>
      </c>
      <c s="6" t="s">
        <v>596</v>
      </c>
      <c s="36" t="s">
        <v>575</v>
      </c>
      <c s="37">
        <v>8.68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54</v>
      </c>
      <c>
        <f>(M308*21)/100</f>
      </c>
      <c t="s">
        <v>27</v>
      </c>
    </row>
    <row r="309" spans="1:5" ht="12.75">
      <c r="A309" s="35" t="s">
        <v>55</v>
      </c>
      <c r="E309" s="39" t="s">
        <v>56</v>
      </c>
    </row>
    <row r="310" spans="1:5" ht="12.75">
      <c r="A310" s="35" t="s">
        <v>57</v>
      </c>
      <c r="E310" s="40" t="s">
        <v>597</v>
      </c>
    </row>
    <row r="311" spans="1:5" ht="12.75">
      <c r="A311" t="s">
        <v>59</v>
      </c>
      <c r="E311" s="39" t="s">
        <v>60</v>
      </c>
    </row>
    <row r="312" spans="1:16" ht="12.75">
      <c r="A312" t="s">
        <v>49</v>
      </c>
      <c s="34" t="s">
        <v>598</v>
      </c>
      <c s="34" t="s">
        <v>599</v>
      </c>
      <c s="35" t="s">
        <v>47</v>
      </c>
      <c s="6" t="s">
        <v>600</v>
      </c>
      <c s="36" t="s">
        <v>53</v>
      </c>
      <c s="37">
        <v>60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54</v>
      </c>
      <c>
        <f>(M312*21)/100</f>
      </c>
      <c t="s">
        <v>27</v>
      </c>
    </row>
    <row r="313" spans="1:5" ht="12.75">
      <c r="A313" s="35" t="s">
        <v>55</v>
      </c>
      <c r="E313" s="39" t="s">
        <v>601</v>
      </c>
    </row>
    <row r="314" spans="1:5" ht="12.75">
      <c r="A314" s="35" t="s">
        <v>57</v>
      </c>
      <c r="E314" s="40" t="s">
        <v>602</v>
      </c>
    </row>
    <row r="315" spans="1:5" ht="12.75">
      <c r="A315" t="s">
        <v>59</v>
      </c>
      <c r="E315" s="39" t="s">
        <v>60</v>
      </c>
    </row>
    <row r="316" spans="1:16" ht="12.75">
      <c r="A316" t="s">
        <v>49</v>
      </c>
      <c s="34" t="s">
        <v>603</v>
      </c>
      <c s="34" t="s">
        <v>604</v>
      </c>
      <c s="35" t="s">
        <v>47</v>
      </c>
      <c s="6" t="s">
        <v>605</v>
      </c>
      <c s="36" t="s">
        <v>270</v>
      </c>
      <c s="37">
        <v>5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54</v>
      </c>
      <c>
        <f>(M316*21)/100</f>
      </c>
      <c t="s">
        <v>27</v>
      </c>
    </row>
    <row r="317" spans="1:5" ht="12.75">
      <c r="A317" s="35" t="s">
        <v>55</v>
      </c>
      <c r="E317" s="39" t="s">
        <v>606</v>
      </c>
    </row>
    <row r="318" spans="1:5" ht="12.75">
      <c r="A318" s="35" t="s">
        <v>57</v>
      </c>
      <c r="E318" s="40" t="s">
        <v>51</v>
      </c>
    </row>
    <row r="319" spans="1:5" ht="12.75">
      <c r="A319" t="s">
        <v>59</v>
      </c>
      <c r="E319" s="39" t="s">
        <v>60</v>
      </c>
    </row>
    <row r="320" spans="1:16" ht="12.75">
      <c r="A320" t="s">
        <v>49</v>
      </c>
      <c s="34" t="s">
        <v>607</v>
      </c>
      <c s="34" t="s">
        <v>608</v>
      </c>
      <c s="35" t="s">
        <v>47</v>
      </c>
      <c s="6" t="s">
        <v>609</v>
      </c>
      <c s="36" t="s">
        <v>575</v>
      </c>
      <c s="37">
        <v>5050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54</v>
      </c>
      <c>
        <f>(M320*21)/100</f>
      </c>
      <c t="s">
        <v>27</v>
      </c>
    </row>
    <row r="321" spans="1:5" ht="12.75">
      <c r="A321" s="35" t="s">
        <v>55</v>
      </c>
      <c r="E321" s="39" t="s">
        <v>610</v>
      </c>
    </row>
    <row r="322" spans="1:5" ht="12.75">
      <c r="A322" s="35" t="s">
        <v>57</v>
      </c>
      <c r="E322" s="40" t="s">
        <v>611</v>
      </c>
    </row>
    <row r="323" spans="1:5" ht="12.75">
      <c r="A323" t="s">
        <v>59</v>
      </c>
      <c r="E323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612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612</v>
      </c>
      <c r="E4" s="26" t="s">
        <v>613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COUNTIFS(L8:L101,"=0",A8:A101,"P")+COUNTIFS(L8:L101,"",A8:A101,"P")+SUM(Q8:Q101)</f>
      </c>
    </row>
    <row r="8" spans="1:13" ht="12.75">
      <c r="A8" t="s">
        <v>44</v>
      </c>
      <c r="C8" s="28" t="s">
        <v>616</v>
      </c>
      <c r="E8" s="30" t="s">
        <v>615</v>
      </c>
      <c r="J8" s="29">
        <f>0+J9+J26+J47+J56+J65+J74+J79+J84</f>
      </c>
      <c s="29">
        <f>0+K9+K26+K47+K56+K65+K74+K79+K84</f>
      </c>
      <c s="29">
        <f>0+L9+L26+L47+L56+L65+L74+L79+L84</f>
      </c>
      <c s="29">
        <f>0+M9+M26+M47+M56+M65+M74+M79+M84</f>
      </c>
    </row>
    <row r="9" spans="1:13" ht="12.75">
      <c r="A9" t="s">
        <v>46</v>
      </c>
      <c r="C9" s="31" t="s">
        <v>354</v>
      </c>
      <c r="E9" s="33" t="s">
        <v>355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47</v>
      </c>
      <c s="34" t="s">
        <v>617</v>
      </c>
      <c s="35" t="s">
        <v>51</v>
      </c>
      <c s="6" t="s">
        <v>618</v>
      </c>
      <c s="36" t="s">
        <v>358</v>
      </c>
      <c s="37">
        <v>130.526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619</v>
      </c>
      <c>
        <f>(M10*21)/100</f>
      </c>
      <c t="s">
        <v>27</v>
      </c>
    </row>
    <row r="11" spans="1:5" ht="140.25">
      <c r="A11" s="35" t="s">
        <v>55</v>
      </c>
      <c r="E11" s="39" t="s">
        <v>620</v>
      </c>
    </row>
    <row r="12" spans="1:5" ht="25.5">
      <c r="A12" s="35" t="s">
        <v>57</v>
      </c>
      <c r="E12" s="40" t="s">
        <v>621</v>
      </c>
    </row>
    <row r="13" spans="1:5" ht="12.75">
      <c r="A13" t="s">
        <v>59</v>
      </c>
      <c r="E13" s="39" t="s">
        <v>622</v>
      </c>
    </row>
    <row r="14" spans="1:16" ht="25.5">
      <c r="A14" t="s">
        <v>49</v>
      </c>
      <c s="34" t="s">
        <v>27</v>
      </c>
      <c s="34" t="s">
        <v>363</v>
      </c>
      <c s="35" t="s">
        <v>51</v>
      </c>
      <c s="6" t="s">
        <v>364</v>
      </c>
      <c s="36" t="s">
        <v>358</v>
      </c>
      <c s="37">
        <v>3.173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619</v>
      </c>
      <c>
        <f>(M14*21)/100</f>
      </c>
      <c t="s">
        <v>27</v>
      </c>
    </row>
    <row r="15" spans="1:5" ht="140.25">
      <c r="A15" s="35" t="s">
        <v>55</v>
      </c>
      <c r="E15" s="39" t="s">
        <v>623</v>
      </c>
    </row>
    <row r="16" spans="1:5" ht="25.5">
      <c r="A16" s="35" t="s">
        <v>57</v>
      </c>
      <c r="E16" s="40" t="s">
        <v>624</v>
      </c>
    </row>
    <row r="17" spans="1:5" ht="12.75">
      <c r="A17" t="s">
        <v>59</v>
      </c>
      <c r="E17" s="39" t="s">
        <v>622</v>
      </c>
    </row>
    <row r="18" spans="1:16" ht="25.5">
      <c r="A18" t="s">
        <v>49</v>
      </c>
      <c s="34" t="s">
        <v>26</v>
      </c>
      <c s="34" t="s">
        <v>625</v>
      </c>
      <c s="35" t="s">
        <v>51</v>
      </c>
      <c s="6" t="s">
        <v>370</v>
      </c>
      <c s="36" t="s">
        <v>358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619</v>
      </c>
      <c>
        <f>(M18*21)/100</f>
      </c>
      <c t="s">
        <v>27</v>
      </c>
    </row>
    <row r="19" spans="1:5" ht="140.25">
      <c r="A19" s="35" t="s">
        <v>55</v>
      </c>
      <c r="E19" s="39" t="s">
        <v>620</v>
      </c>
    </row>
    <row r="20" spans="1:5" ht="38.25">
      <c r="A20" s="35" t="s">
        <v>57</v>
      </c>
      <c r="E20" s="40" t="s">
        <v>626</v>
      </c>
    </row>
    <row r="21" spans="1:5" ht="12.75">
      <c r="A21" t="s">
        <v>59</v>
      </c>
      <c r="E21" s="39" t="s">
        <v>622</v>
      </c>
    </row>
    <row r="22" spans="1:16" ht="25.5">
      <c r="A22" t="s">
        <v>49</v>
      </c>
      <c s="34" t="s">
        <v>66</v>
      </c>
      <c s="34" t="s">
        <v>627</v>
      </c>
      <c s="35" t="s">
        <v>51</v>
      </c>
      <c s="6" t="s">
        <v>379</v>
      </c>
      <c s="36" t="s">
        <v>358</v>
      </c>
      <c s="37">
        <v>20.905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619</v>
      </c>
      <c>
        <f>(M22*21)/100</f>
      </c>
      <c t="s">
        <v>27</v>
      </c>
    </row>
    <row r="23" spans="1:5" ht="89.25">
      <c r="A23" s="35" t="s">
        <v>55</v>
      </c>
      <c r="E23" s="39" t="s">
        <v>628</v>
      </c>
    </row>
    <row r="24" spans="1:5" ht="25.5">
      <c r="A24" s="35" t="s">
        <v>57</v>
      </c>
      <c r="E24" s="40" t="s">
        <v>629</v>
      </c>
    </row>
    <row r="25" spans="1:5" ht="12.75">
      <c r="A25" t="s">
        <v>59</v>
      </c>
      <c r="E25" s="39" t="s">
        <v>622</v>
      </c>
    </row>
    <row r="26" spans="1:13" ht="12.75">
      <c r="A26" t="s">
        <v>46</v>
      </c>
      <c r="C26" s="31" t="s">
        <v>47</v>
      </c>
      <c r="E26" s="33" t="s">
        <v>253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69</v>
      </c>
      <c s="34" t="s">
        <v>630</v>
      </c>
      <c s="35" t="s">
        <v>51</v>
      </c>
      <c s="6" t="s">
        <v>631</v>
      </c>
      <c s="36" t="s">
        <v>294</v>
      </c>
      <c s="37">
        <v>20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619</v>
      </c>
      <c>
        <f>(M27*21)/100</f>
      </c>
      <c t="s">
        <v>27</v>
      </c>
    </row>
    <row r="28" spans="1:5" ht="38.25">
      <c r="A28" s="35" t="s">
        <v>55</v>
      </c>
      <c r="E28" s="39" t="s">
        <v>632</v>
      </c>
    </row>
    <row r="29" spans="1:5" ht="25.5">
      <c r="A29" s="35" t="s">
        <v>57</v>
      </c>
      <c r="E29" s="40" t="s">
        <v>633</v>
      </c>
    </row>
    <row r="30" spans="1:5" ht="12.75">
      <c r="A30" t="s">
        <v>59</v>
      </c>
      <c r="E30" s="39" t="s">
        <v>622</v>
      </c>
    </row>
    <row r="31" spans="1:16" ht="12.75">
      <c r="A31" t="s">
        <v>49</v>
      </c>
      <c s="34" t="s">
        <v>74</v>
      </c>
      <c s="34" t="s">
        <v>634</v>
      </c>
      <c s="35" t="s">
        <v>51</v>
      </c>
      <c s="6" t="s">
        <v>635</v>
      </c>
      <c s="36" t="s">
        <v>53</v>
      </c>
      <c s="37">
        <v>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619</v>
      </c>
      <c>
        <f>(M31*21)/100</f>
      </c>
      <c t="s">
        <v>27</v>
      </c>
    </row>
    <row r="32" spans="1:5" ht="38.25">
      <c r="A32" s="35" t="s">
        <v>55</v>
      </c>
      <c r="E32" s="39" t="s">
        <v>636</v>
      </c>
    </row>
    <row r="33" spans="1:5" ht="25.5">
      <c r="A33" s="35" t="s">
        <v>57</v>
      </c>
      <c r="E33" s="40" t="s">
        <v>637</v>
      </c>
    </row>
    <row r="34" spans="1:5" ht="12.75">
      <c r="A34" t="s">
        <v>59</v>
      </c>
      <c r="E34" s="39" t="s">
        <v>622</v>
      </c>
    </row>
    <row r="35" spans="1:16" ht="12.75">
      <c r="A35" t="s">
        <v>49</v>
      </c>
      <c s="34" t="s">
        <v>77</v>
      </c>
      <c s="34" t="s">
        <v>638</v>
      </c>
      <c s="35" t="s">
        <v>51</v>
      </c>
      <c s="6" t="s">
        <v>639</v>
      </c>
      <c s="36" t="s">
        <v>270</v>
      </c>
      <c s="37">
        <v>63.903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619</v>
      </c>
      <c>
        <f>(M35*21)/100</f>
      </c>
      <c t="s">
        <v>27</v>
      </c>
    </row>
    <row r="36" spans="1:5" ht="318.75">
      <c r="A36" s="35" t="s">
        <v>55</v>
      </c>
      <c r="E36" s="39" t="s">
        <v>640</v>
      </c>
    </row>
    <row r="37" spans="1:5" ht="63.75">
      <c r="A37" s="35" t="s">
        <v>57</v>
      </c>
      <c r="E37" s="40" t="s">
        <v>641</v>
      </c>
    </row>
    <row r="38" spans="1:5" ht="12.75">
      <c r="A38" t="s">
        <v>59</v>
      </c>
      <c r="E38" s="39" t="s">
        <v>622</v>
      </c>
    </row>
    <row r="39" spans="1:16" ht="12.75">
      <c r="A39" t="s">
        <v>49</v>
      </c>
      <c s="34" t="s">
        <v>81</v>
      </c>
      <c s="34" t="s">
        <v>642</v>
      </c>
      <c s="35" t="s">
        <v>51</v>
      </c>
      <c s="6" t="s">
        <v>643</v>
      </c>
      <c s="36" t="s">
        <v>270</v>
      </c>
      <c s="37">
        <v>1.36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619</v>
      </c>
      <c>
        <f>(M39*21)/100</f>
      </c>
      <c t="s">
        <v>27</v>
      </c>
    </row>
    <row r="40" spans="1:5" ht="318.75">
      <c r="A40" s="35" t="s">
        <v>55</v>
      </c>
      <c r="E40" s="39" t="s">
        <v>640</v>
      </c>
    </row>
    <row r="41" spans="1:5" ht="63.75">
      <c r="A41" s="35" t="s">
        <v>57</v>
      </c>
      <c r="E41" s="40" t="s">
        <v>644</v>
      </c>
    </row>
    <row r="42" spans="1:5" ht="12.75">
      <c r="A42" t="s">
        <v>59</v>
      </c>
      <c r="E42" s="39" t="s">
        <v>622</v>
      </c>
    </row>
    <row r="43" spans="1:16" ht="12.75">
      <c r="A43" t="s">
        <v>49</v>
      </c>
      <c s="34" t="s">
        <v>84</v>
      </c>
      <c s="34" t="s">
        <v>645</v>
      </c>
      <c s="35" t="s">
        <v>51</v>
      </c>
      <c s="6" t="s">
        <v>646</v>
      </c>
      <c s="36" t="s">
        <v>270</v>
      </c>
      <c s="37">
        <v>55.729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619</v>
      </c>
      <c>
        <f>(M43*21)/100</f>
      </c>
      <c t="s">
        <v>27</v>
      </c>
    </row>
    <row r="44" spans="1:5" ht="229.5">
      <c r="A44" s="35" t="s">
        <v>55</v>
      </c>
      <c r="E44" s="39" t="s">
        <v>647</v>
      </c>
    </row>
    <row r="45" spans="1:5" ht="51">
      <c r="A45" s="35" t="s">
        <v>57</v>
      </c>
      <c r="E45" s="40" t="s">
        <v>648</v>
      </c>
    </row>
    <row r="46" spans="1:5" ht="12.75">
      <c r="A46" t="s">
        <v>59</v>
      </c>
      <c r="E46" s="39" t="s">
        <v>622</v>
      </c>
    </row>
    <row r="47" spans="1:13" ht="12.75">
      <c r="A47" t="s">
        <v>46</v>
      </c>
      <c r="C47" s="31" t="s">
        <v>27</v>
      </c>
      <c r="E47" s="33" t="s">
        <v>444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49</v>
      </c>
      <c s="34" t="s">
        <v>91</v>
      </c>
      <c s="34" t="s">
        <v>649</v>
      </c>
      <c s="35" t="s">
        <v>51</v>
      </c>
      <c s="6" t="s">
        <v>650</v>
      </c>
      <c s="36" t="s">
        <v>270</v>
      </c>
      <c s="37">
        <v>5.61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619</v>
      </c>
      <c>
        <f>(M48*21)/100</f>
      </c>
      <c t="s">
        <v>27</v>
      </c>
    </row>
    <row r="49" spans="1:5" ht="369.75">
      <c r="A49" s="35" t="s">
        <v>55</v>
      </c>
      <c r="E49" s="39" t="s">
        <v>651</v>
      </c>
    </row>
    <row r="50" spans="1:5" ht="25.5">
      <c r="A50" s="35" t="s">
        <v>57</v>
      </c>
      <c r="E50" s="40" t="s">
        <v>652</v>
      </c>
    </row>
    <row r="51" spans="1:5" ht="12.75">
      <c r="A51" t="s">
        <v>59</v>
      </c>
      <c r="E51" s="39" t="s">
        <v>622</v>
      </c>
    </row>
    <row r="52" spans="1:16" ht="12.75">
      <c r="A52" t="s">
        <v>49</v>
      </c>
      <c s="34" t="s">
        <v>94</v>
      </c>
      <c s="34" t="s">
        <v>653</v>
      </c>
      <c s="35" t="s">
        <v>51</v>
      </c>
      <c s="6" t="s">
        <v>654</v>
      </c>
      <c s="36" t="s">
        <v>358</v>
      </c>
      <c s="37">
        <v>0.47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619</v>
      </c>
      <c>
        <f>(M52*21)/100</f>
      </c>
      <c t="s">
        <v>27</v>
      </c>
    </row>
    <row r="53" spans="1:5" ht="267.75">
      <c r="A53" s="35" t="s">
        <v>55</v>
      </c>
      <c r="E53" s="39" t="s">
        <v>655</v>
      </c>
    </row>
    <row r="54" spans="1:5" ht="25.5">
      <c r="A54" s="35" t="s">
        <v>57</v>
      </c>
      <c r="E54" s="40" t="s">
        <v>656</v>
      </c>
    </row>
    <row r="55" spans="1:5" ht="12.75">
      <c r="A55" t="s">
        <v>59</v>
      </c>
      <c r="E55" s="39" t="s">
        <v>622</v>
      </c>
    </row>
    <row r="56" spans="1:13" ht="12.75">
      <c r="A56" t="s">
        <v>46</v>
      </c>
      <c r="C56" s="31" t="s">
        <v>26</v>
      </c>
      <c r="E56" s="33" t="s">
        <v>657</v>
      </c>
      <c r="J56" s="32">
        <f>0</f>
      </c>
      <c s="32">
        <f>0</f>
      </c>
      <c s="32">
        <f>0+L57+L61</f>
      </c>
      <c s="32">
        <f>0+M57+M61</f>
      </c>
    </row>
    <row r="57" spans="1:16" ht="12.75">
      <c r="A57" t="s">
        <v>49</v>
      </c>
      <c s="34" t="s">
        <v>97</v>
      </c>
      <c s="34" t="s">
        <v>658</v>
      </c>
      <c s="35" t="s">
        <v>51</v>
      </c>
      <c s="6" t="s">
        <v>659</v>
      </c>
      <c s="36" t="s">
        <v>270</v>
      </c>
      <c s="37">
        <v>5.5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619</v>
      </c>
      <c>
        <f>(M57*21)/100</f>
      </c>
      <c t="s">
        <v>27</v>
      </c>
    </row>
    <row r="58" spans="1:5" ht="409.5">
      <c r="A58" s="35" t="s">
        <v>55</v>
      </c>
      <c r="E58" s="39" t="s">
        <v>660</v>
      </c>
    </row>
    <row r="59" spans="1:5" ht="25.5">
      <c r="A59" s="35" t="s">
        <v>57</v>
      </c>
      <c r="E59" s="40" t="s">
        <v>661</v>
      </c>
    </row>
    <row r="60" spans="1:5" ht="12.75">
      <c r="A60" t="s">
        <v>59</v>
      </c>
      <c r="E60" s="39" t="s">
        <v>622</v>
      </c>
    </row>
    <row r="61" spans="1:16" ht="12.75">
      <c r="A61" t="s">
        <v>49</v>
      </c>
      <c s="34" t="s">
        <v>100</v>
      </c>
      <c s="34" t="s">
        <v>662</v>
      </c>
      <c s="35" t="s">
        <v>51</v>
      </c>
      <c s="6" t="s">
        <v>663</v>
      </c>
      <c s="36" t="s">
        <v>270</v>
      </c>
      <c s="37">
        <v>0.549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619</v>
      </c>
      <c>
        <f>(M61*21)/100</f>
      </c>
      <c t="s">
        <v>27</v>
      </c>
    </row>
    <row r="62" spans="1:5" ht="293.25">
      <c r="A62" s="35" t="s">
        <v>55</v>
      </c>
      <c r="E62" s="39" t="s">
        <v>664</v>
      </c>
    </row>
    <row r="63" spans="1:5" ht="25.5">
      <c r="A63" s="35" t="s">
        <v>57</v>
      </c>
      <c r="E63" s="40" t="s">
        <v>665</v>
      </c>
    </row>
    <row r="64" spans="1:5" ht="12.75">
      <c r="A64" t="s">
        <v>59</v>
      </c>
      <c r="E64" s="39" t="s">
        <v>622</v>
      </c>
    </row>
    <row r="65" spans="1:13" ht="12.75">
      <c r="A65" t="s">
        <v>46</v>
      </c>
      <c r="C65" s="31" t="s">
        <v>66</v>
      </c>
      <c r="E65" s="33" t="s">
        <v>451</v>
      </c>
      <c r="J65" s="32">
        <f>0</f>
      </c>
      <c s="32">
        <f>0</f>
      </c>
      <c s="32">
        <f>0+L66+L70</f>
      </c>
      <c s="32">
        <f>0+M66+M70</f>
      </c>
    </row>
    <row r="66" spans="1:16" ht="12.75">
      <c r="A66" t="s">
        <v>49</v>
      </c>
      <c s="34" t="s">
        <v>104</v>
      </c>
      <c s="34" t="s">
        <v>666</v>
      </c>
      <c s="35" t="s">
        <v>51</v>
      </c>
      <c s="6" t="s">
        <v>667</v>
      </c>
      <c s="36" t="s">
        <v>270</v>
      </c>
      <c s="37">
        <v>0.606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619</v>
      </c>
      <c>
        <f>(M66*21)/100</f>
      </c>
      <c t="s">
        <v>27</v>
      </c>
    </row>
    <row r="67" spans="1:5" ht="369.75">
      <c r="A67" s="35" t="s">
        <v>55</v>
      </c>
      <c r="E67" s="39" t="s">
        <v>668</v>
      </c>
    </row>
    <row r="68" spans="1:5" ht="25.5">
      <c r="A68" s="35" t="s">
        <v>57</v>
      </c>
      <c r="E68" s="40" t="s">
        <v>669</v>
      </c>
    </row>
    <row r="69" spans="1:5" ht="12.75">
      <c r="A69" t="s">
        <v>59</v>
      </c>
      <c r="E69" s="39" t="s">
        <v>622</v>
      </c>
    </row>
    <row r="70" spans="1:16" ht="12.75">
      <c r="A70" t="s">
        <v>49</v>
      </c>
      <c s="34" t="s">
        <v>108</v>
      </c>
      <c s="34" t="s">
        <v>455</v>
      </c>
      <c s="35" t="s">
        <v>51</v>
      </c>
      <c s="6" t="s">
        <v>456</v>
      </c>
      <c s="36" t="s">
        <v>270</v>
      </c>
      <c s="37">
        <v>2.858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619</v>
      </c>
      <c>
        <f>(M70*21)/100</f>
      </c>
      <c t="s">
        <v>27</v>
      </c>
    </row>
    <row r="71" spans="1:5" ht="102">
      <c r="A71" s="35" t="s">
        <v>55</v>
      </c>
      <c r="E71" s="39" t="s">
        <v>670</v>
      </c>
    </row>
    <row r="72" spans="1:5" ht="51">
      <c r="A72" s="35" t="s">
        <v>57</v>
      </c>
      <c r="E72" s="40" t="s">
        <v>671</v>
      </c>
    </row>
    <row r="73" spans="1:5" ht="12.75">
      <c r="A73" t="s">
        <v>59</v>
      </c>
      <c r="E73" s="39" t="s">
        <v>622</v>
      </c>
    </row>
    <row r="74" spans="1:13" ht="12.75">
      <c r="A74" t="s">
        <v>46</v>
      </c>
      <c r="C74" s="31" t="s">
        <v>672</v>
      </c>
      <c r="E74" s="33" t="s">
        <v>673</v>
      </c>
      <c r="J74" s="32">
        <f>0</f>
      </c>
      <c s="32">
        <f>0</f>
      </c>
      <c s="32">
        <f>0+L75</f>
      </c>
      <c s="32">
        <f>0+M75</f>
      </c>
    </row>
    <row r="75" spans="1:16" ht="25.5">
      <c r="A75" t="s">
        <v>49</v>
      </c>
      <c s="34" t="s">
        <v>137</v>
      </c>
      <c s="34" t="s">
        <v>674</v>
      </c>
      <c s="35" t="s">
        <v>51</v>
      </c>
      <c s="6" t="s">
        <v>675</v>
      </c>
      <c s="36" t="s">
        <v>294</v>
      </c>
      <c s="37">
        <v>115.851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619</v>
      </c>
      <c>
        <f>(M75*21)/100</f>
      </c>
      <c t="s">
        <v>27</v>
      </c>
    </row>
    <row r="76" spans="1:5" ht="191.25">
      <c r="A76" s="35" t="s">
        <v>55</v>
      </c>
      <c r="E76" s="39" t="s">
        <v>676</v>
      </c>
    </row>
    <row r="77" spans="1:5" ht="63.75">
      <c r="A77" s="35" t="s">
        <v>57</v>
      </c>
      <c r="E77" s="40" t="s">
        <v>677</v>
      </c>
    </row>
    <row r="78" spans="1:5" ht="12.75">
      <c r="A78" t="s">
        <v>59</v>
      </c>
      <c r="E78" s="39" t="s">
        <v>622</v>
      </c>
    </row>
    <row r="79" spans="1:13" ht="12.75">
      <c r="A79" t="s">
        <v>46</v>
      </c>
      <c r="C79" s="31" t="s">
        <v>81</v>
      </c>
      <c r="E79" s="33" t="s">
        <v>678</v>
      </c>
      <c r="J79" s="32">
        <f>0</f>
      </c>
      <c s="32">
        <f>0</f>
      </c>
      <c s="32">
        <f>0+L80</f>
      </c>
      <c s="32">
        <f>0+M80</f>
      </c>
    </row>
    <row r="80" spans="1:16" ht="12.75">
      <c r="A80" t="s">
        <v>49</v>
      </c>
      <c s="34" t="s">
        <v>112</v>
      </c>
      <c s="34" t="s">
        <v>679</v>
      </c>
      <c s="35" t="s">
        <v>51</v>
      </c>
      <c s="6" t="s">
        <v>680</v>
      </c>
      <c s="36" t="s">
        <v>65</v>
      </c>
      <c s="37">
        <v>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619</v>
      </c>
      <c>
        <f>(M80*21)/100</f>
      </c>
      <c t="s">
        <v>27</v>
      </c>
    </row>
    <row r="81" spans="1:5" ht="38.25">
      <c r="A81" s="35" t="s">
        <v>55</v>
      </c>
      <c r="E81" s="39" t="s">
        <v>681</v>
      </c>
    </row>
    <row r="82" spans="1:5" ht="25.5">
      <c r="A82" s="35" t="s">
        <v>57</v>
      </c>
      <c r="E82" s="40" t="s">
        <v>682</v>
      </c>
    </row>
    <row r="83" spans="1:5" ht="12.75">
      <c r="A83" t="s">
        <v>59</v>
      </c>
      <c r="E83" s="39" t="s">
        <v>622</v>
      </c>
    </row>
    <row r="84" spans="1:13" ht="12.75">
      <c r="A84" t="s">
        <v>46</v>
      </c>
      <c r="C84" s="31" t="s">
        <v>84</v>
      </c>
      <c r="E84" s="33" t="s">
        <v>521</v>
      </c>
      <c r="J84" s="32">
        <f>0</f>
      </c>
      <c s="32">
        <f>0</f>
      </c>
      <c s="32">
        <f>0+L85+L89+L93+L97+L101</f>
      </c>
      <c s="32">
        <f>0+M85+M89+M93+M97+M101</f>
      </c>
    </row>
    <row r="85" spans="1:16" ht="12.75">
      <c r="A85" t="s">
        <v>49</v>
      </c>
      <c s="34" t="s">
        <v>116</v>
      </c>
      <c s="34" t="s">
        <v>683</v>
      </c>
      <c s="35" t="s">
        <v>51</v>
      </c>
      <c s="6" t="s">
        <v>684</v>
      </c>
      <c s="36" t="s">
        <v>53</v>
      </c>
      <c s="37">
        <v>9.05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619</v>
      </c>
      <c>
        <f>(M85*21)/100</f>
      </c>
      <c t="s">
        <v>27</v>
      </c>
    </row>
    <row r="86" spans="1:5" ht="63.75">
      <c r="A86" s="35" t="s">
        <v>55</v>
      </c>
      <c r="E86" s="39" t="s">
        <v>685</v>
      </c>
    </row>
    <row r="87" spans="1:5" ht="25.5">
      <c r="A87" s="35" t="s">
        <v>57</v>
      </c>
      <c r="E87" s="40" t="s">
        <v>686</v>
      </c>
    </row>
    <row r="88" spans="1:5" ht="12.75">
      <c r="A88" t="s">
        <v>59</v>
      </c>
      <c r="E88" s="39" t="s">
        <v>622</v>
      </c>
    </row>
    <row r="89" spans="1:16" ht="12.75">
      <c r="A89" t="s">
        <v>49</v>
      </c>
      <c s="34" t="s">
        <v>120</v>
      </c>
      <c s="34" t="s">
        <v>687</v>
      </c>
      <c s="35" t="s">
        <v>51</v>
      </c>
      <c s="6" t="s">
        <v>688</v>
      </c>
      <c s="36" t="s">
        <v>294</v>
      </c>
      <c s="37">
        <v>3.25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619</v>
      </c>
      <c>
        <f>(M89*21)/100</f>
      </c>
      <c t="s">
        <v>27</v>
      </c>
    </row>
    <row r="90" spans="1:5" ht="76.5">
      <c r="A90" s="35" t="s">
        <v>55</v>
      </c>
      <c r="E90" s="39" t="s">
        <v>689</v>
      </c>
    </row>
    <row r="91" spans="1:5" ht="25.5">
      <c r="A91" s="35" t="s">
        <v>57</v>
      </c>
      <c r="E91" s="40" t="s">
        <v>690</v>
      </c>
    </row>
    <row r="92" spans="1:5" ht="12.75">
      <c r="A92" t="s">
        <v>59</v>
      </c>
      <c r="E92" s="39" t="s">
        <v>622</v>
      </c>
    </row>
    <row r="93" spans="1:16" ht="12.75">
      <c r="A93" t="s">
        <v>49</v>
      </c>
      <c s="34" t="s">
        <v>124</v>
      </c>
      <c s="34" t="s">
        <v>691</v>
      </c>
      <c s="35" t="s">
        <v>51</v>
      </c>
      <c s="6" t="s">
        <v>692</v>
      </c>
      <c s="36" t="s">
        <v>693</v>
      </c>
      <c s="37">
        <v>54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619</v>
      </c>
      <c>
        <f>(M93*21)/100</f>
      </c>
      <c t="s">
        <v>27</v>
      </c>
    </row>
    <row r="94" spans="1:5" ht="369.75">
      <c r="A94" s="35" t="s">
        <v>55</v>
      </c>
      <c r="E94" s="39" t="s">
        <v>694</v>
      </c>
    </row>
    <row r="95" spans="1:5" ht="25.5">
      <c r="A95" s="35" t="s">
        <v>57</v>
      </c>
      <c r="E95" s="40" t="s">
        <v>695</v>
      </c>
    </row>
    <row r="96" spans="1:5" ht="12.75">
      <c r="A96" t="s">
        <v>59</v>
      </c>
      <c r="E96" s="39" t="s">
        <v>622</v>
      </c>
    </row>
    <row r="97" spans="1:16" ht="12.75">
      <c r="A97" t="s">
        <v>49</v>
      </c>
      <c s="34" t="s">
        <v>130</v>
      </c>
      <c s="34" t="s">
        <v>696</v>
      </c>
      <c s="35" t="s">
        <v>51</v>
      </c>
      <c s="6" t="s">
        <v>697</v>
      </c>
      <c s="36" t="s">
        <v>270</v>
      </c>
      <c s="37">
        <v>9.089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619</v>
      </c>
      <c>
        <f>(M97*21)/100</f>
      </c>
      <c t="s">
        <v>27</v>
      </c>
    </row>
    <row r="98" spans="1:5" ht="114.75">
      <c r="A98" s="35" t="s">
        <v>55</v>
      </c>
      <c r="E98" s="39" t="s">
        <v>698</v>
      </c>
    </row>
    <row r="99" spans="1:5" ht="76.5">
      <c r="A99" s="35" t="s">
        <v>57</v>
      </c>
      <c r="E99" s="40" t="s">
        <v>699</v>
      </c>
    </row>
    <row r="100" spans="1:5" ht="12.75">
      <c r="A100" t="s">
        <v>59</v>
      </c>
      <c r="E100" s="39" t="s">
        <v>622</v>
      </c>
    </row>
    <row r="101" spans="1:16" ht="12.75">
      <c r="A101" t="s">
        <v>49</v>
      </c>
      <c s="34" t="s">
        <v>133</v>
      </c>
      <c s="34" t="s">
        <v>700</v>
      </c>
      <c s="35" t="s">
        <v>51</v>
      </c>
      <c s="6" t="s">
        <v>701</v>
      </c>
      <c s="36" t="s">
        <v>270</v>
      </c>
      <c s="37">
        <v>1.269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619</v>
      </c>
      <c>
        <f>(M101*21)/100</f>
      </c>
      <c t="s">
        <v>27</v>
      </c>
    </row>
    <row r="102" spans="1:5" ht="114.75">
      <c r="A102" s="35" t="s">
        <v>55</v>
      </c>
      <c r="E102" s="39" t="s">
        <v>698</v>
      </c>
    </row>
    <row r="103" spans="1:5" ht="38.25">
      <c r="A103" s="35" t="s">
        <v>57</v>
      </c>
      <c r="E103" s="40" t="s">
        <v>702</v>
      </c>
    </row>
    <row r="104" spans="1:5" ht="12.75">
      <c r="A104" t="s">
        <v>59</v>
      </c>
      <c r="E104" s="39" t="s">
        <v>622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703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703</v>
      </c>
      <c r="E4" s="26" t="s">
        <v>704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COUNTIFS(L8:L102,"=0",A8:A102,"P")+COUNTIFS(L8:L102,"",A8:A102,"P")+SUM(Q8:Q102)</f>
      </c>
    </row>
    <row r="8" spans="1:13" ht="12.75">
      <c r="A8" t="s">
        <v>44</v>
      </c>
      <c r="C8" s="28" t="s">
        <v>707</v>
      </c>
      <c r="E8" s="30" t="s">
        <v>706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708</v>
      </c>
      <c r="J9" s="32">
        <f>0</f>
      </c>
      <c s="32">
        <f>0</f>
      </c>
      <c s="32">
        <f>0+L10+L14+L18+L22+L26+L30+L34+L38+L42+L46+L50+L54+L58+L62+L66+L70+L74+L78+L82+L86+L90+L94+L98+L102</f>
      </c>
      <c s="32">
        <f>0+M10+M14+M18+M22+M26+M30+M34+M38+M42+M46+M50+M54+M58+M62+M66+M70+M74+M78+M82+M86+M90+M94+M98+M102</f>
      </c>
    </row>
    <row r="10" spans="1:16" ht="12.75">
      <c r="A10" t="s">
        <v>49</v>
      </c>
      <c s="34" t="s">
        <v>47</v>
      </c>
      <c s="34" t="s">
        <v>709</v>
      </c>
      <c s="35" t="s">
        <v>47</v>
      </c>
      <c s="6" t="s">
        <v>710</v>
      </c>
      <c s="36" t="s">
        <v>169</v>
      </c>
      <c s="37">
        <v>24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711</v>
      </c>
    </row>
    <row r="12" spans="1:5" ht="12.75">
      <c r="A12" s="35" t="s">
        <v>57</v>
      </c>
      <c r="E12" s="40" t="s">
        <v>51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712</v>
      </c>
      <c s="35" t="s">
        <v>51</v>
      </c>
      <c s="6" t="s">
        <v>713</v>
      </c>
      <c s="36" t="s">
        <v>65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9</v>
      </c>
    </row>
    <row r="16" spans="1:5" ht="12.75">
      <c r="A16" s="35" t="s">
        <v>57</v>
      </c>
      <c r="E16" s="40" t="s">
        <v>51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714</v>
      </c>
      <c s="35" t="s">
        <v>51</v>
      </c>
      <c s="6" t="s">
        <v>715</v>
      </c>
      <c s="36" t="s">
        <v>65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9</v>
      </c>
    </row>
    <row r="20" spans="1:5" ht="12.75">
      <c r="A20" s="35" t="s">
        <v>57</v>
      </c>
      <c r="E20" s="40" t="s">
        <v>51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66</v>
      </c>
      <c s="34" t="s">
        <v>716</v>
      </c>
      <c s="35" t="s">
        <v>51</v>
      </c>
      <c s="6" t="s">
        <v>717</v>
      </c>
      <c s="36" t="s">
        <v>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25.5">
      <c r="A26" t="s">
        <v>49</v>
      </c>
      <c s="34" t="s">
        <v>69</v>
      </c>
      <c s="34" t="s">
        <v>718</v>
      </c>
      <c s="35" t="s">
        <v>51</v>
      </c>
      <c s="6" t="s">
        <v>719</v>
      </c>
      <c s="36" t="s">
        <v>65</v>
      </c>
      <c s="37">
        <v>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12.75">
      <c r="A29" t="s">
        <v>59</v>
      </c>
      <c r="E29" s="39" t="s">
        <v>60</v>
      </c>
    </row>
    <row r="30" spans="1:16" ht="12.75">
      <c r="A30" t="s">
        <v>49</v>
      </c>
      <c s="34" t="s">
        <v>74</v>
      </c>
      <c s="34" t="s">
        <v>720</v>
      </c>
      <c s="35" t="s">
        <v>51</v>
      </c>
      <c s="6" t="s">
        <v>721</v>
      </c>
      <c s="36" t="s">
        <v>65</v>
      </c>
      <c s="37">
        <v>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12.75">
      <c r="A34" t="s">
        <v>49</v>
      </c>
      <c s="34" t="s">
        <v>77</v>
      </c>
      <c s="34" t="s">
        <v>722</v>
      </c>
      <c s="35" t="s">
        <v>51</v>
      </c>
      <c s="6" t="s">
        <v>723</v>
      </c>
      <c s="36" t="s">
        <v>65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9</v>
      </c>
    </row>
    <row r="36" spans="1:5" ht="12.75">
      <c r="A36" s="35" t="s">
        <v>57</v>
      </c>
      <c r="E36" s="40" t="s">
        <v>51</v>
      </c>
    </row>
    <row r="37" spans="1:5" ht="12.75">
      <c r="A37" t="s">
        <v>59</v>
      </c>
      <c r="E37" s="39" t="s">
        <v>60</v>
      </c>
    </row>
    <row r="38" spans="1:16" ht="12.75">
      <c r="A38" t="s">
        <v>49</v>
      </c>
      <c s="34" t="s">
        <v>81</v>
      </c>
      <c s="34" t="s">
        <v>724</v>
      </c>
      <c s="35" t="s">
        <v>51</v>
      </c>
      <c s="6" t="s">
        <v>725</v>
      </c>
      <c s="36" t="s">
        <v>65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9</v>
      </c>
    </row>
    <row r="40" spans="1:5" ht="12.75">
      <c r="A40" s="35" t="s">
        <v>57</v>
      </c>
      <c r="E40" s="40" t="s">
        <v>51</v>
      </c>
    </row>
    <row r="41" spans="1:5" ht="12.75">
      <c r="A41" t="s">
        <v>59</v>
      </c>
      <c r="E41" s="39" t="s">
        <v>60</v>
      </c>
    </row>
    <row r="42" spans="1:16" ht="12.75">
      <c r="A42" t="s">
        <v>49</v>
      </c>
      <c s="34" t="s">
        <v>84</v>
      </c>
      <c s="34" t="s">
        <v>726</v>
      </c>
      <c s="35" t="s">
        <v>51</v>
      </c>
      <c s="6" t="s">
        <v>727</v>
      </c>
      <c s="36" t="s">
        <v>65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9</v>
      </c>
    </row>
    <row r="44" spans="1:5" ht="12.75">
      <c r="A44" s="35" t="s">
        <v>57</v>
      </c>
      <c r="E44" s="40" t="s">
        <v>51</v>
      </c>
    </row>
    <row r="45" spans="1:5" ht="12.75">
      <c r="A45" t="s">
        <v>59</v>
      </c>
      <c r="E45" s="39" t="s">
        <v>60</v>
      </c>
    </row>
    <row r="46" spans="1:16" ht="25.5">
      <c r="A46" t="s">
        <v>49</v>
      </c>
      <c s="34" t="s">
        <v>91</v>
      </c>
      <c s="34" t="s">
        <v>728</v>
      </c>
      <c s="35" t="s">
        <v>51</v>
      </c>
      <c s="6" t="s">
        <v>729</v>
      </c>
      <c s="36" t="s">
        <v>65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94</v>
      </c>
      <c s="34" t="s">
        <v>730</v>
      </c>
      <c s="35" t="s">
        <v>51</v>
      </c>
      <c s="6" t="s">
        <v>731</v>
      </c>
      <c s="36" t="s">
        <v>53</v>
      </c>
      <c s="37">
        <v>80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97</v>
      </c>
      <c s="34" t="s">
        <v>732</v>
      </c>
      <c s="35" t="s">
        <v>51</v>
      </c>
      <c s="6" t="s">
        <v>733</v>
      </c>
      <c s="36" t="s">
        <v>53</v>
      </c>
      <c s="37">
        <v>80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100</v>
      </c>
      <c s="34" t="s">
        <v>734</v>
      </c>
      <c s="35" t="s">
        <v>51</v>
      </c>
      <c s="6" t="s">
        <v>735</v>
      </c>
      <c s="36" t="s">
        <v>53</v>
      </c>
      <c s="37">
        <v>75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60</v>
      </c>
    </row>
    <row r="62" spans="1:16" ht="25.5">
      <c r="A62" t="s">
        <v>49</v>
      </c>
      <c s="34" t="s">
        <v>104</v>
      </c>
      <c s="34" t="s">
        <v>736</v>
      </c>
      <c s="35" t="s">
        <v>51</v>
      </c>
      <c s="6" t="s">
        <v>737</v>
      </c>
      <c s="36" t="s">
        <v>65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58</v>
      </c>
    </row>
    <row r="65" spans="1:5" ht="12.75">
      <c r="A65" t="s">
        <v>59</v>
      </c>
      <c r="E65" s="39" t="s">
        <v>60</v>
      </c>
    </row>
    <row r="66" spans="1:16" ht="12.75">
      <c r="A66" t="s">
        <v>49</v>
      </c>
      <c s="34" t="s">
        <v>108</v>
      </c>
      <c s="34" t="s">
        <v>709</v>
      </c>
      <c s="35" t="s">
        <v>51</v>
      </c>
      <c s="6" t="s">
        <v>710</v>
      </c>
      <c s="36" t="s">
        <v>169</v>
      </c>
      <c s="37">
        <v>16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58</v>
      </c>
    </row>
    <row r="69" spans="1:5" ht="12.75">
      <c r="A69" t="s">
        <v>59</v>
      </c>
      <c r="E69" s="39" t="s">
        <v>60</v>
      </c>
    </row>
    <row r="70" spans="1:16" ht="25.5">
      <c r="A70" t="s">
        <v>49</v>
      </c>
      <c s="34" t="s">
        <v>112</v>
      </c>
      <c s="34" t="s">
        <v>738</v>
      </c>
      <c s="35" t="s">
        <v>51</v>
      </c>
      <c s="6" t="s">
        <v>739</v>
      </c>
      <c s="36" t="s">
        <v>65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58</v>
      </c>
    </row>
    <row r="73" spans="1:5" ht="12.75">
      <c r="A73" t="s">
        <v>59</v>
      </c>
      <c r="E73" s="39" t="s">
        <v>60</v>
      </c>
    </row>
    <row r="74" spans="1:16" ht="25.5">
      <c r="A74" t="s">
        <v>49</v>
      </c>
      <c s="34" t="s">
        <v>116</v>
      </c>
      <c s="34" t="s">
        <v>740</v>
      </c>
      <c s="35" t="s">
        <v>51</v>
      </c>
      <c s="6" t="s">
        <v>741</v>
      </c>
      <c s="36" t="s">
        <v>65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58</v>
      </c>
    </row>
    <row r="77" spans="1:5" ht="12.75">
      <c r="A77" t="s">
        <v>59</v>
      </c>
      <c r="E77" s="39" t="s">
        <v>60</v>
      </c>
    </row>
    <row r="78" spans="1:16" ht="12.75">
      <c r="A78" t="s">
        <v>49</v>
      </c>
      <c s="34" t="s">
        <v>120</v>
      </c>
      <c s="34" t="s">
        <v>742</v>
      </c>
      <c s="35" t="s">
        <v>51</v>
      </c>
      <c s="6" t="s">
        <v>743</v>
      </c>
      <c s="36" t="s">
        <v>169</v>
      </c>
      <c s="37">
        <v>16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12.75">
      <c r="A81" t="s">
        <v>59</v>
      </c>
      <c r="E81" s="39" t="s">
        <v>60</v>
      </c>
    </row>
    <row r="82" spans="1:16" ht="12.75">
      <c r="A82" t="s">
        <v>49</v>
      </c>
      <c s="34" t="s">
        <v>124</v>
      </c>
      <c s="34" t="s">
        <v>70</v>
      </c>
      <c s="35" t="s">
        <v>51</v>
      </c>
      <c s="6" t="s">
        <v>269</v>
      </c>
      <c s="36" t="s">
        <v>270</v>
      </c>
      <c s="37">
        <v>10.5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72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306">
      <c r="A85" t="s">
        <v>59</v>
      </c>
      <c r="E85" s="39" t="s">
        <v>271</v>
      </c>
    </row>
    <row r="86" spans="1:16" ht="12.75">
      <c r="A86" t="s">
        <v>49</v>
      </c>
      <c s="34" t="s">
        <v>130</v>
      </c>
      <c s="34" t="s">
        <v>78</v>
      </c>
      <c s="35" t="s">
        <v>51</v>
      </c>
      <c s="6" t="s">
        <v>274</v>
      </c>
      <c s="36" t="s">
        <v>270</v>
      </c>
      <c s="37">
        <v>25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72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306">
      <c r="A89" t="s">
        <v>59</v>
      </c>
      <c r="E89" s="39" t="s">
        <v>271</v>
      </c>
    </row>
    <row r="90" spans="1:16" ht="12.75">
      <c r="A90" t="s">
        <v>49</v>
      </c>
      <c s="34" t="s">
        <v>133</v>
      </c>
      <c s="34" t="s">
        <v>276</v>
      </c>
      <c s="35" t="s">
        <v>51</v>
      </c>
      <c s="6" t="s">
        <v>277</v>
      </c>
      <c s="36" t="s">
        <v>270</v>
      </c>
      <c s="37">
        <v>35.5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60</v>
      </c>
    </row>
    <row r="94" spans="1:16" ht="12.75">
      <c r="A94" t="s">
        <v>49</v>
      </c>
      <c s="34" t="s">
        <v>137</v>
      </c>
      <c s="34" t="s">
        <v>282</v>
      </c>
      <c s="35" t="s">
        <v>51</v>
      </c>
      <c s="6" t="s">
        <v>283</v>
      </c>
      <c s="36" t="s">
        <v>53</v>
      </c>
      <c s="37">
        <v>24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140</v>
      </c>
      <c s="34" t="s">
        <v>289</v>
      </c>
      <c s="35" t="s">
        <v>51</v>
      </c>
      <c s="6" t="s">
        <v>290</v>
      </c>
      <c s="36" t="s">
        <v>270</v>
      </c>
      <c s="37">
        <v>35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12.75">
      <c r="A101" t="s">
        <v>59</v>
      </c>
      <c r="E101" s="39" t="s">
        <v>60</v>
      </c>
    </row>
    <row r="102" spans="1:16" ht="12.75">
      <c r="A102" t="s">
        <v>49</v>
      </c>
      <c s="34" t="s">
        <v>147</v>
      </c>
      <c s="34" t="s">
        <v>87</v>
      </c>
      <c s="35" t="s">
        <v>51</v>
      </c>
      <c s="6" t="s">
        <v>744</v>
      </c>
      <c s="36" t="s">
        <v>65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745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58</v>
      </c>
    </row>
    <row r="105" spans="1:5" ht="12.75">
      <c r="A105" t="s">
        <v>59</v>
      </c>
      <c r="E105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