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202" sheetId="3" r:id="rId3"/>
    <sheet name="SO 202.1" sheetId="4" r:id="rId4"/>
    <sheet name="SO 201" sheetId="5" r:id="rId5"/>
    <sheet name="SO 101" sheetId="6" r:id="rId6"/>
    <sheet name="SO 102" sheetId="7" r:id="rId7"/>
    <sheet name="SO 401" sheetId="8" r:id="rId8"/>
    <sheet name="SO 402" sheetId="9" r:id="rId9"/>
  </sheets>
  <definedNames/>
  <calcPr/>
  <webPublishing/>
</workbook>
</file>

<file path=xl/sharedStrings.xml><?xml version="1.0" encoding="utf-8"?>
<sst xmlns="http://schemas.openxmlformats.org/spreadsheetml/2006/main" count="3626" uniqueCount="856">
  <si>
    <t>Aspe</t>
  </si>
  <si>
    <t>Rekapitulace ceny</t>
  </si>
  <si>
    <t>5213530022</t>
  </si>
  <si>
    <t>Rekonstrukce mostů v km 46,015 a 46,057 tr. Ledečko - Čerčany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</si>
  <si>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</si>
  <si>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</si>
  <si>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</si>
  <si>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</si>
  <si>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</si>
  <si>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</si>
  <si>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</si>
  <si>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</si>
  <si>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</si>
  <si>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</si>
  <si>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</si>
  <si>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Ostatní zařízení</t>
  </si>
  <si>
    <t xml:space="preserve">  SO 98-98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</si>
  <si>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</si>
  <si>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</si>
  <si>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</si>
  <si>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</si>
  <si>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</si>
  <si>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</si>
  <si>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</si>
  <si>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</si>
  <si>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</si>
  <si>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</si>
  <si>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</si>
  <si>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</si>
  <si>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</si>
  <si>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</si>
  <si>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</si>
  <si>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</si>
  <si>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</si>
  <si>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</si>
  <si>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</si>
  <si>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</si>
  <si>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</si>
  <si>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</si>
  <si>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</si>
  <si>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</si>
  <si>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</si>
  <si>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</si>
  <si>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</si>
  <si>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</si>
  <si>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</si>
  <si>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</si>
  <si>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</si>
  <si>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</si>
  <si>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</si>
  <si>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VSEOB001</t>
  </si>
  <si>
    <t>Geodetická dokumentace skutečného provedení stavby</t>
  </si>
  <si>
    <t>KPL</t>
  </si>
  <si>
    <t>[bez vazby na CS]</t>
  </si>
  <si>
    <t>PP</t>
  </si>
  <si>
    <t>Předání 3x tištěná + 3x digitální forma CD</t>
  </si>
  <si>
    <t>VV</t>
  </si>
  <si>
    <t>TS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</si>
  <si>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</si>
  <si>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</si>
  <si>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</si>
  <si>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</si>
  <si>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</si>
  <si>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</si>
  <si>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</si>
  <si>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</si>
  <si>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</si>
  <si>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</si>
  <si>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4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</si>
  <si>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</si>
  <si>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</si>
  <si>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</si>
  <si>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5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</si>
  <si>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</si>
  <si>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</si>
  <si>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</si>
  <si>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6</t>
  </si>
  <si>
    <t>VŠEOB017</t>
  </si>
  <si>
    <t>NÁJMY HRAZENÉ ZHOTOVITELEM</t>
  </si>
  <si>
    <t>Pronájmy pozemků pro účely stavby v období dle harmonogramu stavby</t>
  </si>
  <si>
    <t>7</t>
  </si>
  <si>
    <t>VŠEOB018</t>
  </si>
  <si>
    <t>PUBLICITA</t>
  </si>
  <si>
    <t>Zhotovitel zajistí výrobu a instalaci informačních plachet (bannerů) ve velikosti 1 × 2 m s kovovými oky po 50 cm, v počtu 2 ks, včetně grafického zpracování dle podkladů Objednavatele. Informační plachty budou instalovány po dobu trvání realizace stavby</t>
  </si>
  <si>
    <t>8</t>
  </si>
  <si>
    <t>VSEOB19</t>
  </si>
  <si>
    <t>Exkurze na stavbě</t>
  </si>
  <si>
    <t>Exkurze na stavbě, 2X</t>
  </si>
  <si>
    <t>Kompletní zajištění exkurze na stavbě</t>
  </si>
  <si>
    <t>E.1.1.1</t>
  </si>
  <si>
    <t>Železniční svršek</t>
  </si>
  <si>
    <t xml:space="preserve">  SO 202</t>
  </si>
  <si>
    <t>SO 202</t>
  </si>
  <si>
    <t>0</t>
  </si>
  <si>
    <t>Všeobecné konstrukce a práce</t>
  </si>
  <si>
    <t>015112R</t>
  </si>
  <si>
    <t>POPLATKY ZA LIKVIDACŮ ODPADŮ NEKONTAMINOVANÝCH - 17 05 04 VYTĚŽENÉ ZEMINY A HORNINY - II. TŘÍDA TĚŽITELNOSTI</t>
  </si>
  <si>
    <t>T</t>
  </si>
  <si>
    <t>z reprofilace/pročištění stávajících stezek</t>
  </si>
  <si>
    <t>776,250*1,8=1 397.250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</si>
  <si>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</si>
  <si>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015140R</t>
  </si>
  <si>
    <t>POPLATKY ZA LIKVIDACŮ ODPADŮ NEKONTAMINOVANÝCH - 17 01 01 BETON Z DEMOLIC OBJEKTŮ, ZÁKLADŮ TV</t>
  </si>
  <si>
    <t>hektometrovník - 4*0,157=0.628 [A] 
bet. zákl. z dem. návěsti - 2*0,08=0.160 [B] 
Celkem: A+B=0.788 [C]</t>
  </si>
  <si>
    <t>015150R</t>
  </si>
  <si>
    <t>POPLATKY ZA LIKVIDACŮ ODPADŮ NEKONTAMINOVANÝCH - 17 05 08 ŠTĚRK Z KOLEJIŠTĚ (ODPAD PO RECYKLACI)</t>
  </si>
  <si>
    <t>380*0,7*1,808=480.928 [A]</t>
  </si>
  <si>
    <t>015250R</t>
  </si>
  <si>
    <t>POPLATKY ZA LIKVIDACŮ ODPADŮ NEKONTAMINOVANÝCH - 17 02 03 POLYETYLÉNOVÉ PODLOŽKY (ŽEL. SVRŠEK)</t>
  </si>
  <si>
    <t>221*2*0,00008=0.035 [A]</t>
  </si>
  <si>
    <t>015260R</t>
  </si>
  <si>
    <t>POPLATKY ZA LIKVIDACŮ ODPADŮ NEKONTAMINOVANÝCH - 07 02 99 PRYŽOVÉ PODLOŽKY (ŽEL. SVRŠEK)</t>
  </si>
  <si>
    <t>(170+221)*2*0,000163=0.127 [A]</t>
  </si>
  <si>
    <t>015520R</t>
  </si>
  <si>
    <t>POPLATKY ZA LIKVIDACŮ ODPADŮ NEBEZPEČNÝCH - 17 02 04* ŽELEZNIČNÍ PRAŽCE DŘEVĚNÉ</t>
  </si>
  <si>
    <t>221*0,08=17.680 [A]</t>
  </si>
  <si>
    <t>Zemní práce</t>
  </si>
  <si>
    <t>12573</t>
  </si>
  <si>
    <t>VYKOPÁVKY ZE ZEMNÍKŮ A SKLÁDEK TŘ. I</t>
  </si>
  <si>
    <t>M3</t>
  </si>
  <si>
    <t>2020_OTSKP</t>
  </si>
  <si>
    <t>odtěž. štěrk. lože z mezideponie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</si>
  <si>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</si>
  <si>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12930</t>
  </si>
  <si>
    <t>ČIŠTĚNÍ PŘÍKOPŮ OD NÁNOSU</t>
  </si>
  <si>
    <t>Reprofilace/pročištění stávajících stezek   
v km (45,800-45,885) - oboustraně  
v km (46,130-46,205) - jednostraně</t>
  </si>
  <si>
    <t>(546+75)*1,25=776.250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</si>
  <si>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</si>
  <si>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</si>
  <si>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9</t>
  </si>
  <si>
    <t>512550R</t>
  </si>
  <si>
    <t>KOLEJOVÉ LOŽE - ZŘÍZENÍ Z KAMENIVA HRUBÉHO DRCENÉHO (ŠTĚRK)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</si>
  <si>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</si>
  <si>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10</t>
  </si>
  <si>
    <t>512570</t>
  </si>
  <si>
    <t>KOLEJOVÉ LOŽE - ZŘÍZENÍ Z KAMENIVA HRUBÉHO UŽITÉHO</t>
  </si>
  <si>
    <t>380*0,3=114.000 [A]</t>
  </si>
  <si>
    <t>11</t>
  </si>
  <si>
    <t>513550R</t>
  </si>
  <si>
    <t>KOLEJOVÉ LOŽE - DOPLNĚNÍ Z KAMENIVA HRUBÉHO DRCENÉHO (ŠTĚRK)</t>
  </si>
  <si>
    <t>doplnění štěrku po směrové a výškové úpravě</t>
  </si>
  <si>
    <t>12</t>
  </si>
  <si>
    <t>528352R</t>
  </si>
  <si>
    <t>KOLEJ 49 E1, ROZD. "U", BEZSTYKOVÁ, PR. BET. BEZPODKLADNICOVÝ, UP. PRUŽNÉ</t>
  </si>
  <si>
    <t>M</t>
  </si>
  <si>
    <t>nové kolejnice 49E1; nové betonové pražce B91 S/2; pružné bezpodkladnicové upevnění skl14</t>
  </si>
  <si>
    <t>v km ((45,907-45,932)+(46,114-46,139))*-1000=50.000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</si>
  <si>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</si>
  <si>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13</t>
  </si>
  <si>
    <t>528AE2R</t>
  </si>
  <si>
    <t>KOLEJ 49 E1, "K", BEZSTYKOVÁ, OCELOVÝ Y, UP. PRUŽNÉ</t>
  </si>
  <si>
    <t>ocelový pražec ypsilon levý - 2 ks  
ocelový ypsilon pražec oboustranný - 162 ks</t>
  </si>
  <si>
    <t>v km (45,917-46,130)*-1000=213.000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</si>
  <si>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</si>
  <si>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14</t>
  </si>
  <si>
    <t>542121R</t>
  </si>
  <si>
    <t>SMĚROVÉ A VÝŠKOVÉ VYROVNÁNÍ KOLEJE NA PRAŽCÍCH BETONOVÝCH DO 0,05 M</t>
  </si>
  <si>
    <t>v km (45,800-45,892)+(46,155-46,205)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</si>
  <si>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</si>
  <si>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15</t>
  </si>
  <si>
    <t>545122</t>
  </si>
  <si>
    <t>SVAR KOLEJNIC (STEJNÉHO TVARU) 49 E1, T SPOJITĚ</t>
  </si>
  <si>
    <t>KUS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</si>
  <si>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</si>
  <si>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16</t>
  </si>
  <si>
    <t>549311R</t>
  </si>
  <si>
    <t>ZRUŠENÍ A ZNOVUZŘÍZENÍ BEZSTYKOVÉ KOLEJE NA NEDEMONTOVANÝCH ÚSECÍCH V KOLEJI</t>
  </si>
  <si>
    <t>v km (45,800-45,892 a 46,120-46,205)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</si>
  <si>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</si>
  <si>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17</t>
  </si>
  <si>
    <t>549331R</t>
  </si>
  <si>
    <t>ZŘÍZENÍ BEZSTYKOVÉ KOLEJE NA STÁVAJÍCÍCH ÚSECÍCH V KOLEJI</t>
  </si>
  <si>
    <t>v km (45,907-46,155)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</si>
  <si>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</si>
  <si>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18</t>
  </si>
  <si>
    <t>549510R</t>
  </si>
  <si>
    <t>ŘEZÁNÍ KOLEJNIC BEZ OHLEDU NA TVAR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</si>
  <si>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</si>
  <si>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Ostatní konstrukce a práce</t>
  </si>
  <si>
    <t>19</t>
  </si>
  <si>
    <t>923121</t>
  </si>
  <si>
    <t>HEKTOMETROVNÍK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</si>
  <si>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</si>
  <si>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20</t>
  </si>
  <si>
    <t>923341</t>
  </si>
  <si>
    <t>RYCHLOSTNÍK N - TABULE</t>
  </si>
  <si>
    <t>rychlostník N "55" - 2ks  
rychlostník N "60" - 2ks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</si>
  <si>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</si>
  <si>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21</t>
  </si>
  <si>
    <t>923431</t>
  </si>
  <si>
    <t>NÁVĚST "KONEC NÁSTUPIŠTĚ"</t>
  </si>
  <si>
    <t>22</t>
  </si>
  <si>
    <t>923461</t>
  </si>
  <si>
    <t>NÁVĚST "PÍSKEJTE"</t>
  </si>
  <si>
    <t>23</t>
  </si>
  <si>
    <t>923471</t>
  </si>
  <si>
    <t>SKLONOVNÍK</t>
  </si>
  <si>
    <t>24</t>
  </si>
  <si>
    <t>923481</t>
  </si>
  <si>
    <t>STANIČNÍK - TABULE "ÚZKÁ"</t>
  </si>
  <si>
    <t>25</t>
  </si>
  <si>
    <t>923821</t>
  </si>
  <si>
    <t>SLOUPEK DN 60 PRO NÁVĚST</t>
  </si>
  <si>
    <t>pro rychlostník - 4=4.000 [A] 
pro oboustranný staničník - 1=1.000 [B] 
pro výstražný kolík - 2=2.000 [C] 
pro návěst konec nástupiště - 1=1.000 [D] 
pro sklonovník - 2=2.000 [F] 
Celkem: A+B+C+D+F=10.000 [G]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</si>
  <si>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</si>
  <si>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26</t>
  </si>
  <si>
    <t>923941</t>
  </si>
  <si>
    <t>ZAJIŠŤOVACÍ ZNAČKA KONZOLOVÁ (K) VČETNĚ OCELOVÉHO SLOUPKU</t>
  </si>
  <si>
    <t>1. Položka obsahuje:  
 – geodetické zaměření a kontrolu připravenosti pro osazení značky  
 – dodávku konzolové zajišťovací značky a slopku v požadovaném provedení  
 – vykopání jamky, osazení a zabetonování sloupku a upevnění podpůrné konstrukce na sloupek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</si>
  <si>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27</t>
  </si>
  <si>
    <t>965010</t>
  </si>
  <si>
    <t>ODSTRANĚNÍ KOLEJOVÉHO LOŽE A DRÁŽNÍCH STEZEK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</si>
  <si>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</si>
  <si>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28</t>
  </si>
  <si>
    <t>965021</t>
  </si>
  <si>
    <t>ODSTRANĚNÍ KOLEJOVÉHO LOŽE A DRÁŽNÍCH STEZEK - ODVOZ NA SKLÁDKU</t>
  </si>
  <si>
    <t>M3KM</t>
  </si>
  <si>
    <t>380*0,7*30=7 980.000 [A]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</si>
  <si>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vytěženého v rostlém (původním) stavu nebo  
vybouraného materiálu a jednotlivých vzdáleností v kilometrech.</t>
  </si>
  <si>
    <t>29</t>
  </si>
  <si>
    <t>965022R</t>
  </si>
  <si>
    <t>ODSTRANĚNÍ KOLEJOVÉHO LOŽE A DRÁŽNÍCH STEZEK - ODVOZ NA MEZIDEPONII</t>
  </si>
  <si>
    <t>380*5=1 900.000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</si>
  <si>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</si>
  <si>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30</t>
  </si>
  <si>
    <t>965113R</t>
  </si>
  <si>
    <t>DEMONTÁŽ KOLEJE NA BETONOVÝCH PRAŽCÍCH DO KOLEJOVÝCH POLÍ S ODVOZEM NA MONTÁŽNÍ ZÁKLADNU S NÁSLEDNÝM ROZEBRÁNÍM</t>
  </si>
  <si>
    <t>v km ((45,892-45,951)+(46,100-46,155))*-1000=114.000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</si>
  <si>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</si>
  <si>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31</t>
  </si>
  <si>
    <t>965116R</t>
  </si>
  <si>
    <t>DEMONTÁŽ KOLEJE NA BETONOVÝCH PRAŽCÍCH - ODVOZ ROZEBRANÝCH SOUČÁSTÍ (Z MÍSTA DEMONTÁŽE NEBO Z MONTÁŽNÍ ZÁKLADNY) K LIKVIDACI NEBO NA DEPONII</t>
  </si>
  <si>
    <t>tkm</t>
  </si>
  <si>
    <t>kolejnice budou předány TO - předpoklad do 30km  
dř. pražce na skládku do Pce (120km)  
plast. součásti na skládku do 40 km</t>
  </si>
  <si>
    <t>kolejnice - 114*2*0,04943*30=338.101 [A] 
bet. pražce - 170*0,265*30=1 351.500 [B] 
plast. součásti - ((170*2*0,000163)+(170*2*0,00008))*40=3.305 [C] 
Celkem: A+B+C=1 692.906 [D]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</si>
  <si>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</si>
  <si>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32</t>
  </si>
  <si>
    <t>965123R</t>
  </si>
  <si>
    <t>DEMONTÁŽ KOLEJE NA DŘEVĚNÝCH PRAŽCÍCH DO KOLEJOVÝCH POLÍ S ODVOZEM NA MONTÁŽNÍ ZÁKLADNU S NÁSLEDNÝM ROZEBRÁNÍM</t>
  </si>
  <si>
    <t>v km (45,951-46,100)*-1000=149.000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</si>
  <si>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</si>
  <si>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33</t>
  </si>
  <si>
    <t>965126R</t>
  </si>
  <si>
    <t>DEMONTÁŽ KOLEJE NA DŘEVĚNÝCH PRAŽCÍCH - ODVOZ ROZEBRANÝCH SOUČÁSTÍ (Z MÍSTA DEMONTÁŽE NEBO Z MONTÁŽNÍ ZÁKLADNY) K LIKVIDACI NEBO NA DEPONII</t>
  </si>
  <si>
    <t>kolejnice - 149*2*0,04943*30=441.904 [A] 
dř.pražce - 221*0,08*120=2 121.600 [B] 
plast.součásti - (221*2*0,000163+221*2*0,00008)*40=4.296 [C] 
Celkem: A+B+C=2 567.800 [D]</t>
  </si>
  <si>
    <t>34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</si>
  <si>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</si>
  <si>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</si>
  <si>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</si>
  <si>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35</t>
  </si>
  <si>
    <t>965822</t>
  </si>
  <si>
    <t>DEMONTÁŽ KILOMETROVNÍKU, HEKTOMETROVNÍKU, MEZNÍKU - ODVOZ (NA LIKVIDACI ODPADŮ NEBO JINÉ URČENÉ MÍSTO)</t>
  </si>
  <si>
    <t>1*0,157*30=4.710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</si>
  <si>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</si>
  <si>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36</t>
  </si>
  <si>
    <t>965841</t>
  </si>
  <si>
    <t>DEMONTÁŽ JAKÉKOLIV NÁVĚSTI</t>
  </si>
  <si>
    <t>rychlostník N "50" - 2 ks  
rychlostník N "60" - 2 ks  
Návěst pískejte - 2 ks  
Návěst konec nástupiště - 1 ks</t>
  </si>
  <si>
    <t>37</t>
  </si>
  <si>
    <t>965842</t>
  </si>
  <si>
    <t>DEMONTÁŽ JAKÉKOLIV NÁVĚSTI - ODVOZ (NA LIKVIDACI ODPADŮ NEBO JINÉ URČENÉ MÍSTO)</t>
  </si>
  <si>
    <t>7*0,08*30=16.800 [A]</t>
  </si>
  <si>
    <t xml:space="preserve">  SO 202.1</t>
  </si>
  <si>
    <t>Železniční svršek - následné podbití</t>
  </si>
  <si>
    <t>SO 202.1</t>
  </si>
  <si>
    <t>(50+182)*3,4*0,02=15.776 [A]</t>
  </si>
  <si>
    <t>542312R</t>
  </si>
  <si>
    <t>NÁSLEDNÁ ÚPRAVA SMĚROVÉHO A VÝŠKOVÉHO USPOŘÁDÁNÍ KOLEJE - PRAŽCE BETONOVÉ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</si>
  <si>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</si>
  <si>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542313R</t>
  </si>
  <si>
    <t>NÁSLEDNÁ ÚPRAVA SMĚROVÉHO A VÝŠKOVÉHO USPOŘÁDÁNÍ KOLEJE - PRAŽCE OCELOVÉ TVARU "Y"</t>
  </si>
  <si>
    <t>E.1.1.2</t>
  </si>
  <si>
    <t>Železniční spodek</t>
  </si>
  <si>
    <t xml:space="preserve">  SO 201</t>
  </si>
  <si>
    <t>SO 201</t>
  </si>
  <si>
    <t>(350+20,4)*1,8=666.720 [A]</t>
  </si>
  <si>
    <t>12383A</t>
  </si>
  <si>
    <t>ODKOP PRO SPOD STAVBU SILNIC A ŽELEZNIC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</si>
  <si>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</si>
  <si>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12383BR</t>
  </si>
  <si>
    <t>ODKOP PRO SPOD STAVBU SILNIC A ŽELEZNIC TŘ. II - DOPRAVA</t>
  </si>
  <si>
    <t>odvoz na mezideponii do 5km</t>
  </si>
  <si>
    <t>350*5=1 750.000 [A]</t>
  </si>
  <si>
    <t>Položka zahrnuje samostatnou dopravu zeminy. Množství se určí jako součin kubatutry [m3] a požadované vzdálenosti [km].</t>
  </si>
  <si>
    <t>12583A</t>
  </si>
  <si>
    <t>VYKOPÁVKY ZE ZEMNÍKŮ A SKLÁDEK TŘ. II - BEZ DOPRAVY</t>
  </si>
  <si>
    <t>odkopávky pro spodní stavbu z mezideponie</t>
  </si>
  <si>
    <t>350+20,4=370.400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</si>
  <si>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</si>
  <si>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12583B</t>
  </si>
  <si>
    <t>VYKOPÁVKY ZE ZEMNÍKŮ A SKLÁDEK TŘ. II - DOPRAVA</t>
  </si>
  <si>
    <t>odvoz na skládku do 35km</t>
  </si>
  <si>
    <t>(350+20,4)*35=12 964.000 [A]</t>
  </si>
  <si>
    <t>13273A</t>
  </si>
  <si>
    <t>HLOUBENÍ RÝH ŠÍŘ DO 2M PAŽ I NEPAŽ TŘ. I - BEZ DOPRAVY</t>
  </si>
  <si>
    <t>pro trativod a šachtu -30*0,6+2,4=20.400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</si>
  <si>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</si>
  <si>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13273B</t>
  </si>
  <si>
    <t>HLOUBENÍ RÝH ŠÍŘ DO 2M PAŽ I NEPAŽ TŘ. I - DOPRAVA</t>
  </si>
  <si>
    <t>odvoz na mezideponii do 5 km</t>
  </si>
  <si>
    <t>20,4*5=102.000 [A]</t>
  </si>
  <si>
    <t>17481</t>
  </si>
  <si>
    <t>ZÁSYP JAM A RÝH Z NAKUPOVANÝCH MATERIÁLŮ</t>
  </si>
  <si>
    <t>zásyp trativodu 30*0,5=15.000 [A] 
podsyp svodného potrubí, trativodu a šachty - 1,3=1.300 [B] 
Celkem: A+B=16.300 [C]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</si>
  <si>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</si>
  <si>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18120</t>
  </si>
  <si>
    <t>ÚPRAVA PLÁNĚ SE ZHUTNĚNÍM V HORNINĚ TŘ. II</t>
  </si>
  <si>
    <t>M2</t>
  </si>
  <si>
    <t>položka zahrnuje úpravu pláně včetně vyrovnání výškových rozdílů. Míru zhutnění určuje projekt.</t>
  </si>
  <si>
    <t>Základy</t>
  </si>
  <si>
    <t>21197</t>
  </si>
  <si>
    <t>OPLÁŠTĚNÍ ODVODŇOVACÍCH ŽEBER Z GEOTEXTILIE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</si>
  <si>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</si>
  <si>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</si>
  <si>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</si>
  <si>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</si>
  <si>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21461</t>
  </si>
  <si>
    <t>SEPARAČNÍ GEOTEXTILIE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</si>
  <si>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</si>
  <si>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501101</t>
  </si>
  <si>
    <t>ZŘÍZENÍ KONSTRU NÍ VRSTVY TĚLESA ŽELEZNIČNÍHO SPODKU ZE ŠTĚRKODRTI NOVÉ</t>
  </si>
  <si>
    <t>ŠD fr. 0/32 tl. 400mm - 130=130.000 [A] 
ŠD fr. 0/63 tl. 200 mm - 62=62.000 [B] 
Celkem: A+B=192.000 [C]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</si>
  <si>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</si>
  <si>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Potrubí</t>
  </si>
  <si>
    <t>87433</t>
  </si>
  <si>
    <t>POTRUBÍ Z TRUB PLASTOVÝCH ODPADNÍCH DN DO 150MM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</si>
  <si>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</si>
  <si>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895811R</t>
  </si>
  <si>
    <t>DRENÁŽNÍ ŠACHTICE NORMÁLNÍ Z PLAST DÍLCŮ ŠN 40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</si>
  <si>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</si>
  <si>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89952A</t>
  </si>
  <si>
    <t>OBETONOVÁNÍ POTRUBÍ Z PROSTÉHO BETONU DO C20/25</t>
  </si>
  <si>
    <t>obetonování výtoku svodného potrubí</t>
  </si>
  <si>
    <t>obetonování výtoku svodného potrubí - 1*0,2=0.200 [A] 
podbetonování svodného potrubí - 0,15=0.150 [B] 
podbetonování trativodu - 3=3.000 [C] 
Celkem: A+B+C=3.350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</si>
  <si>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</si>
  <si>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924332R</t>
  </si>
  <si>
    <t>NÁSTUPIŠTĚ SUDOP DO 500 MM, ZADNÍ HRANA PODEPŘENA TV. TISCHER S KONZOLOVÝMI DESKAMI 145/150 Z UŽITÉHO MATERIÁLU</t>
  </si>
  <si>
    <t>přeskládání nástupní hrany (využítí stávajících prvků nástupiště) případné dodání betonu a kameniva</t>
  </si>
  <si>
    <t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</si>
  <si>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965521</t>
  </si>
  <si>
    <t>ROZEBRÁNÍ NÁSTUPIŠTĚ TYPU SUDOP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</si>
  <si>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</si>
  <si>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E.1.4</t>
  </si>
  <si>
    <t>Mosty, propustky, zdi</t>
  </si>
  <si>
    <t xml:space="preserve">  SO 101</t>
  </si>
  <si>
    <t>Rekonstrukce mostu v km 46,057</t>
  </si>
  <si>
    <t>SO 101</t>
  </si>
  <si>
    <t>014112R</t>
  </si>
  <si>
    <t>POPLATKY ZA SKLÁDKU TYP S-IO (INERTNÍ ODPAD)</t>
  </si>
  <si>
    <t>výkopová zemina 
2,0*1798=3 596.000 [A]</t>
  </si>
  <si>
    <t>zahrnuje veškeré poplatky provozovateli skládky související s uložením odpadu na skládce.</t>
  </si>
  <si>
    <t>kámen 
O1: 186,6=186.600 [A] 
O2: 8,6*6+7,5*(5,7+7,2)=148.350 [B] 
2,6*(a+b)=870.870 [C]</t>
  </si>
  <si>
    <t>014122R</t>
  </si>
  <si>
    <t>POPLATKY ZA SKLÁDKU TYP S-OO (OSTATNÍ ODPAD)</t>
  </si>
  <si>
    <t>křoviny a větve 
231*0,015 + 4*2,0=11.465 [A]</t>
  </si>
  <si>
    <t>015130R</t>
  </si>
  <si>
    <t>POPLATKY ZA LIKVIDACŮ ODPADŮ NEKONTAMINOVANÝCH - 17 03 02 VYBOURANÝ ASFALTOVÝ BETON BEZ DEHTU</t>
  </si>
  <si>
    <t>Vybouraný kryt vozovky. 
20*10*0,04*2,4=19.200 [A]</t>
  </si>
  <si>
    <t>02720R</t>
  </si>
  <si>
    <t>POMOC PRÁCE ZŘÍZ NEBO ZAJIŠŤ REGULACI A OCHRANU DOPRAVY</t>
  </si>
  <si>
    <t>DIO - vypracování dokumentace, veškeré náklady na zřízení a odstranění.</t>
  </si>
  <si>
    <t>zahrnuje veškeré náklady spojené s objednatelem požadovanými zařízeními</t>
  </si>
  <si>
    <t>02730R</t>
  </si>
  <si>
    <t>POMOC PRÁCE ZŘÍZ NEBO ZAJIŠŤ OCHRANU INŽENÝRSKÝCH SÍTÍ</t>
  </si>
  <si>
    <t>Ochrana sítí - pod komunikací: Cetin, ČEZ, V.O.</t>
  </si>
  <si>
    <t>02940R</t>
  </si>
  <si>
    <t>OSTATNÍ POŽADAVKY - VYPRACOVÁNÍ DOKUMENTACE</t>
  </si>
  <si>
    <t>Vypracování podkladů pro statickou zatěžovací zkoušku mostu</t>
  </si>
  <si>
    <t>zahrnuje veškeré náklady spojené s objednatelem požadovanými pracemi</t>
  </si>
  <si>
    <t>02946R</t>
  </si>
  <si>
    <t>OSTAT POŽADAVKY - FOTODOKUMENTACE</t>
  </si>
  <si>
    <t>Pasportizace komunikace a okolních ploch(fotodokumentace, video).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</si>
  <si>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</si>
  <si>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03100R</t>
  </si>
  <si>
    <t>ZAŘÍZENÍ STAVENIŠTĚ - ZŘÍZENÍ, PROVOZ, DEMONTÁŽ</t>
  </si>
  <si>
    <t>zahrnuje objednatelem povolené náklady na pořízení (event. pronájem), provozování, udržování a likvidaci zhotovitelova zařízení</t>
  </si>
  <si>
    <t>111208</t>
  </si>
  <si>
    <t>ODSTRANĚNÍ KŘOVIN S ODVOZEM DO 20KM</t>
  </si>
  <si>
    <t>Odstranění křovin na pozemku Správy železnic. 
94+49+23+65=231.000 [A]</t>
  </si>
  <si>
    <t>odstranění křovin a stromů do průměru 100 mm  
doprava dřevin na předepsanou vzdálenost  
spálení na hromadách nebo štěpkování</t>
  </si>
  <si>
    <t>112028</t>
  </si>
  <si>
    <t>KÁCENÍ STROMŮ D KMENE DO 0,9M S ODSTRANĚNÍM PAŘEZŮ, ODVOZ DO 20KM</t>
  </si>
  <si>
    <t>4=4.000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</si>
  <si>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</si>
  <si>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11372A</t>
  </si>
  <si>
    <t>FRÉZOVÁNÍ ZPEVNĚNÝCH PLOCH ASFALTOVÝCH - BEZ DOPRAVY</t>
  </si>
  <si>
    <t>odstranění zpevněných ploch chodníku + lokální opravy komuikace 
20*10*0,04=8.000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</si>
  <si>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</si>
  <si>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11372B</t>
  </si>
  <si>
    <t>FRÉZOVÁNÍ ZPEVNĚNÝCH PLOCH ASFALTOVÝCH - DOPRAVA</t>
  </si>
  <si>
    <t>Skládka nebo recyklační centrum do 30km 
20*10*0,04*2,4*30=576.000 [A]</t>
  </si>
  <si>
    <t>Položka zahrnuje samostatnou dopravu suti a vybouraných hmot. Množství se určí jako součin hmotnosti [t] a požadované vzdálenosti [km].</t>
  </si>
  <si>
    <t>13183A</t>
  </si>
  <si>
    <t>HLOUBENÍ JAM ZAPAŽ I NEPAŽ TŘ II - BEZ DOPRAVY</t>
  </si>
  <si>
    <t>62*14+62*15=1 798.000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</si>
  <si>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</si>
  <si>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13183B</t>
  </si>
  <si>
    <t>HLOUBENÍ JAM ZAPAŽ I NEPAŽ TŘ. II - DOPRAVA</t>
  </si>
  <si>
    <t>Doprava - nejblížší skládka - 8 km - Ostředek - předpoklad 
1798=1 798.000 [A] 
8*a=14 384.000 [B]</t>
  </si>
  <si>
    <t>18090</t>
  </si>
  <si>
    <t>VŠEOBECNÉ ÚPRAVY OSTATNÍCH PLOCH</t>
  </si>
  <si>
    <t>Úprava okolí mostu do původního stavu. 
780=780.000 [A]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</si>
  <si>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</si>
  <si>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</si>
  <si>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</si>
  <si>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10*(4,8+6,1+8,7+6)+7+47=310.000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</si>
  <si>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</si>
  <si>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</si>
  <si>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</si>
  <si>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10*(4,8+6,1+8,7+6)+8+7+47=318.000 [A]</t>
  </si>
  <si>
    <t>Zahrnuje dodání předepsané travní směsi, hydroosev na ornici, zalévání, první pokosení, to vše bez ohledu na sklon terénu</t>
  </si>
  <si>
    <t>18245</t>
  </si>
  <si>
    <t>ZALOŽENÍ TRÁVNÍKU ZATRAVŇOVACÍ TEXTILIÍ (ROHOŽÍ)</t>
  </si>
  <si>
    <t>Protierozní jutová rohož, kotvená - dodávka + montáž 
318=318.000 [A]</t>
  </si>
  <si>
    <t>Zahrnuje dodání a položení předepsané zatravňovací textilie bez ohledu na sklon terénu, zalévání, první pokosení</t>
  </si>
  <si>
    <t>drenaž za opěrou: 10+12=22.000 [A]</t>
  </si>
  <si>
    <t>22694</t>
  </si>
  <si>
    <t>ZÁPOROVÉ PAŽENÍ Z KOVU DOČASNÉ</t>
  </si>
  <si>
    <t>26*6*54,2/1000+25*6*54,2/1000+4,5*(14+11)*51,2/1000=22.345 [A] 
2*(5+9+4,5)*37,9/1000+(5+9+6)*37,6/1000=2.154 [B] 
a+b=24.499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</si>
  <si>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</si>
  <si>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</si>
  <si>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</si>
  <si>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8,008+4,4+5,7=18.108 [A]</t>
  </si>
  <si>
    <t>položka zahrnuje osazení pažin bez ohledu na druh, jejich opotřebení a jejich odstranění</t>
  </si>
  <si>
    <t>227841</t>
  </si>
  <si>
    <t>MIKROPILOTY KOMPLET D DO 200MM NA POVRCHU</t>
  </si>
  <si>
    <t>mikropiloty u O1 
12*12*2=288.000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</si>
  <si>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</si>
  <si>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26154</t>
  </si>
  <si>
    <t>VRTY PRO KOTVENÍ, INJEKTÁŽ A MIKROPILOTY NA POVRCHU TŘ. V D DO 200MM</t>
  </si>
  <si>
    <t>vrty pro mikropiloty u O1 
12*11,3*2=271.200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</si>
  <si>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</si>
  <si>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264716</t>
  </si>
  <si>
    <t>VRTY PRO PILOTY TŘ I A II D DO 400MM</t>
  </si>
  <si>
    <t>vrty pro záporové pažení 
26*6+25*6+25*4,5=418.500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</si>
  <si>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</si>
  <si>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286544</t>
  </si>
  <si>
    <t>KOTVY OCEL INJEKTOVANÉ V PODZEMÍ DÉLKY DO 6M ÚNOS DO 200KN</t>
  </si>
  <si>
    <t>Zahrnuje kompletní dodávku kotev délky od 5,01m do 6,00m a únosnosti do 200kN včetně příslušenství (podložky, matice,  injektážního nástavce, inje 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 
kotvy v podzemí dl. do 12m.</t>
  </si>
  <si>
    <t>Svislé konstrukce</t>
  </si>
  <si>
    <t>327325</t>
  </si>
  <si>
    <t>ZDI OPĚRNÉ, ZÁRUBNÍ, NÁBŘEŽNÍ ZE ŽELEZOVÉHO BETONU DO C30/37</t>
  </si>
  <si>
    <t>21,8+18,8=40.600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</si>
  <si>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</si>
  <si>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333125</t>
  </si>
  <si>
    <t>MOSTNÍ OPĚRY A KŘÍDLA Z DÍLCŮ ŽELEZOBETON DO C30/37</t>
  </si>
  <si>
    <t>8,6=8.600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</si>
  <si>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</si>
  <si>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333213R</t>
  </si>
  <si>
    <t>OBKLAD MOST OPĚR A KŘÍDEL Z LOM KAMENE</t>
  </si>
  <si>
    <t>kamenný obklad včetně jeho kotvení pomocí nerezových kotviček 
O1: 0,2*6*4,6+12*0,2*2=10.320 [A] 
O2: 0,2*6*4,6+12*0,2*2=10.320 [B] 
zdi: 1,8*0,2*(9+8)+2,1*0,2*11=10.740 [C] 
a+b+c=31.380 [D]</t>
  </si>
  <si>
    <t>položka zahrnuje dodávku a osazení lomového kamene, jeho výběr a případnou úpravu, jeho případné kotvení se všemi souvisejícími materiály a pracemi, dodávku předepsané malty, spárování.</t>
  </si>
  <si>
    <t>333325</t>
  </si>
  <si>
    <t>MOSTNÍ OPĚRY A KŘÍDLA ZE ŽELEZOVÉHO BETONU DO C30/37</t>
  </si>
  <si>
    <t>O1: 91,9=91.900 [A] 
O2: 93,9=93.900 [B] 
žb. přibetonávka:4,5=4.500 [C] 
základový práh:2=2.000 [D] 
a+b+c+d=192.300 [E]</t>
  </si>
  <si>
    <t>33336</t>
  </si>
  <si>
    <t>VÝZTUŽ MOST OPĚR A KŘÍDEL Z OCELI</t>
  </si>
  <si>
    <t>O1: 10,694=10.694 [A] 
O2: 10,852=10.852 [B] 
a+b=21.546 [C] 
opěrné zdi: 2,655+4,04+1,19=7.885 [D] 
c+d=29.431 [E]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</si>
  <si>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</si>
  <si>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333368</t>
  </si>
  <si>
    <t>VÝZTUŽ MOST OPĚR A KŘÍDEL ZE SVAŘ SÍTÍ</t>
  </si>
  <si>
    <t>O1+O2: (47,4/1000)*2=0.095 [A]</t>
  </si>
  <si>
    <t>348175</t>
  </si>
  <si>
    <t>ZÁBRADLÍ Z DÍLCŮ KOVOVÝCH ŽÁROVĚ STŘÍKANÉ KOVEM S NÁTĚREM</t>
  </si>
  <si>
    <t>KG</t>
  </si>
  <si>
    <t>1149=1 149.000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</si>
  <si>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</si>
  <si>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Vodorovné konstrukce</t>
  </si>
  <si>
    <t>421325</t>
  </si>
  <si>
    <t>MOSTNÍ NOSNÉ DESKOVÉ KONSTRUKCE ZE ŽELEZOBETONU C30/37</t>
  </si>
  <si>
    <t>žlb. příčníky NK 
2*2,5=5.000 [A]</t>
  </si>
  <si>
    <t>42136</t>
  </si>
  <si>
    <t>VÝZTUŽ MOSTNÍ NOSNÉ DESKOVÉ KONSTR Z OCELI</t>
  </si>
  <si>
    <t>žb příčníky 
2*411/1000=0.822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</si>
  <si>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</si>
  <si>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42194AR</t>
  </si>
  <si>
    <t>MOSTNÍ NOSNÉ DESKOVÉ KONSTR Z OCELI S 235</t>
  </si>
  <si>
    <t>dodávka včetně dopravy na stavbu, podlahové konzoly, žlaby pro IS 
1,192=1.192 [A]</t>
  </si>
  <si>
    <t>42194BR</t>
  </si>
  <si>
    <t>MOSTNÍ NOSNÉ DESKOVÉ KONSTR Z OCELI S 355</t>
  </si>
  <si>
    <t>dodávka včetně dopravy na stavbu, nosná konstrukce se žlabem pro kolejové lože 
36,823=36.823 [A]</t>
  </si>
  <si>
    <t>38</t>
  </si>
  <si>
    <t>MOSTNÍ NOSNÉ DESKOVÉ KONSTR Z OCELI S 355 - montáž, doprava a osazení</t>
  </si>
  <si>
    <t>montáž nosné konstrukce pomocí jeřábu, přesun konstrukce, spuštění na uložení 
včetně všech pomocných a podpůrných konstrukcí 
36,823=36.823 [A] 
1,192=1.192 [B] 
příčníky: 5*2,5=12.500 [C] 
a+b+c=50.515 [D]</t>
  </si>
  <si>
    <t>39</t>
  </si>
  <si>
    <t>451312</t>
  </si>
  <si>
    <t>PODKLADNÍ A VÝPLŇOVÉ VRSTVY Z PROSTÉHO BETONU C12/15</t>
  </si>
  <si>
    <t>O1: 13,9=13.900 [A] 
O2 - základ + výplň u paty opěry: 6,7+0,6*12=13.900 [B] 
pod zdmi uO1+O2:0,4*10+5,3=9.300 [C] 
pod izolací a drenáží: 0,5*6*2=6.000 [D] 
podkladní beton:(8+7)*0,4*0,15*2=1.800 [E] 
beton zápor:0,2*0,2*3,14*3,5*51=22.420 [F] 
a+b+c+d+e+f=67.320 [G]</t>
  </si>
  <si>
    <t>40</t>
  </si>
  <si>
    <t>45147</t>
  </si>
  <si>
    <t>PODKL A VÝPLŇ VRSTVY Z MALTY PLASTICKÉ</t>
  </si>
  <si>
    <t>podlití - ozub NK 
0,015*12*2=0.360 [A]</t>
  </si>
  <si>
    <t>Položka zahrnuje veškerý materiál, výrobky a polotovary, včetně mimostaveništní a vnitrostaveništní dopravy (rovněž přesuny), včetně naložení a složení, případně s uložením.</t>
  </si>
  <si>
    <t>41</t>
  </si>
  <si>
    <t>458523</t>
  </si>
  <si>
    <t>VÝPLŇ ZA OPĚRAMI A ZDMI Z KAMENIVA DRCENÉHO, INDEX ZHUTNĚNÍ ID DO 0,9</t>
  </si>
  <si>
    <t>Zásypové vrstvy za opěrou ze ŠD hutněné po vrstvách max. 0,30m na ID=0,95; frakce 0/32A 
41*16*2=1 312.000 [A]</t>
  </si>
  <si>
    <t>položka zahrnuje dodávku předepsaného kameniva, mimostaveništní a vnitrostaveništní dopravu a jeho uložení  
není-li v zadávací dokumentaci uvedeno jinak, jedná se o nakupovaný materiál</t>
  </si>
  <si>
    <t>42</t>
  </si>
  <si>
    <t>46321</t>
  </si>
  <si>
    <t>ROVNANINA Z LOMOVÉHO KAMENE</t>
  </si>
  <si>
    <t>drenáž za opěrou: 0,6*6*4*2=28.800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</si>
  <si>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</si>
  <si>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43</t>
  </si>
  <si>
    <t>465115</t>
  </si>
  <si>
    <t>DLAŽBY Z DÍLCŮ BETON DO C30/37</t>
  </si>
  <si>
    <t>chodník 
46*1,15*0,1=5.290 [A]</t>
  </si>
  <si>
    <t>položka zahrnuje:  
- nutné zemní práce (svahování, úpravu pláně a pod.)  
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  
- nezahrnuje podklad pod dlažbu, vykazuje se samostatně položkami SD 45</t>
  </si>
  <si>
    <t>44</t>
  </si>
  <si>
    <t>465512</t>
  </si>
  <si>
    <t>DLAŽBY Z LOMOVÉHO KAMENE NA MC</t>
  </si>
  <si>
    <t>Odláždění tl. 0,15m 
O1: 8*0,25+10*0,25=4.500 [A] 
01,5*1,5*0,25*3=1.688 [B] 
O2: 2*8,8*0,25*(0,8+1)=7.920 [C] 
2*0,8*1,1*0,25=0.440 [D] 
a+b+c+d=14.548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</si>
  <si>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</si>
  <si>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</t>
  </si>
  <si>
    <t>56332</t>
  </si>
  <si>
    <t>VOZOVKOVÉ VRSTVY ZE ŠTĚRKODRTI TL. DO 100MM</t>
  </si>
  <si>
    <t>chodníky 
46*1,15=52.900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</si>
  <si>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</si>
  <si>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46</t>
  </si>
  <si>
    <t>56342</t>
  </si>
  <si>
    <t>VOZOVKOVÉ VRSTVY ZE ŠTĚRKOPÍSKU TL. DO 100MM</t>
  </si>
  <si>
    <t>46*1,15=52.900 [A]</t>
  </si>
  <si>
    <t>47</t>
  </si>
  <si>
    <t>575A03</t>
  </si>
  <si>
    <t>LITÝ ASFALT MA I (SILNICE, DÁLNICE) 11</t>
  </si>
  <si>
    <t>0,04*10*10+43,3*0,04=5.732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</si>
  <si>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</si>
  <si>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Přidružená stavební výroba</t>
  </si>
  <si>
    <t>48</t>
  </si>
  <si>
    <t>702112</t>
  </si>
  <si>
    <t>KABELOVÝ ŽLAB ZEMNÍ VČETNĚ KRYTU SVĚTLÉ ŠÍŘKY PŘES 120 DO 250 MM</t>
  </si>
  <si>
    <t>plastový žlab s víkem - vnitř. rozměr 100x100 mm - uložen vlevo od osy koleje 
30=30.000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</si>
  <si>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</si>
  <si>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49</t>
  </si>
  <si>
    <t>711131</t>
  </si>
  <si>
    <t>IZOLACE BĚŽNÝCH KONSTRUKCÍ PROTI VOLNĚ STÉKAJÍCÍ VODĚ ASFALTOVÝMI NÁTĚRY</t>
  </si>
  <si>
    <t>Skladba C 
křídla u O1: 2*2*3+46+16=74.000 [A] 
O2: (0,975+1,02+0,3+0,45)*10+2*8*1=43.450 [B] 
zdi u O2: (3,8+2,550)*(8,8+7,1)=100.965 [C] 
a+b+c=218.415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</si>
  <si>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</si>
  <si>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50</t>
  </si>
  <si>
    <t>711132</t>
  </si>
  <si>
    <t>IZOLACE BĚŽNÝCH KONSTRUKCÍ PROTI VOLNĚ STÉKAJÍCÍ VODĚ ASFALTOVÝMI PÁSY</t>
  </si>
  <si>
    <t>izolace - skladba B,B1- včetně přípravy povrchu, včetně kotvení - nerez pásky 50x5 mm včetně vrutů a zatmelení 
9,1*7,5*1,1=75.075 [A] 
5,5*12=66.000 [B] 
(a+b)*2=282.150 [C]</t>
  </si>
  <si>
    <t>51</t>
  </si>
  <si>
    <t>711212</t>
  </si>
  <si>
    <t>IZOLACE ZVLÁŠT KONSTR PROTI ZEM VLHK ASFALT PÁSY</t>
  </si>
  <si>
    <t>Místa dil. spár říms a spár mezi uhlovými zdmi u O2 budou překryta izolačními pásy modifikovanými SBS šířky 0,5 m. 
3,8*(8,8+7,1)+4*2,5*0,1=61.420 [A]</t>
  </si>
  <si>
    <t>52</t>
  </si>
  <si>
    <t>711415R</t>
  </si>
  <si>
    <t>IZOLACE MOSTOVEK CELOPLOŠ POLYMERNÍ</t>
  </si>
  <si>
    <t>bezešvá izolace žlabu kolejového lože 
78=78.000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</si>
  <si>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</si>
  <si>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53</t>
  </si>
  <si>
    <t>711509</t>
  </si>
  <si>
    <t>OCHRANA IZOLACE NA POVRCHU TEXTILIÍ - OCHRANNÁ VRSTVA</t>
  </si>
  <si>
    <t>geotextilie ve skladbě B,B1,C - ochranná vrstva dle SVI 
204,7+141+60,42=406.120 [A]</t>
  </si>
  <si>
    <t>položka zahrnuje:  
- dodání  předepsaného ochranného materiálu  
- zřízení ochrany izolace</t>
  </si>
  <si>
    <t>54</t>
  </si>
  <si>
    <t>742Z23R</t>
  </si>
  <si>
    <t>DEMONTÁŽ KABELOVÉHO VEDENÍ NN</t>
  </si>
  <si>
    <t>SOUB</t>
  </si>
  <si>
    <t>Demontáž a zpětná montáž - vzdušné vedení NN - Cetin - dočasné snesené na dobu nezbytně nutnou - manipulace s NK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</si>
  <si>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</si>
  <si>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55</t>
  </si>
  <si>
    <t>743Z11</t>
  </si>
  <si>
    <t>DEMONTÁŽ OSVĚTLOVACÍHO STOŽÁRU ULIČNÍHO VÝŠKY DO 15 M</t>
  </si>
  <si>
    <t>dmt. a mnt. sloupů osvětlení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</si>
  <si>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</si>
  <si>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56</t>
  </si>
  <si>
    <t>783161</t>
  </si>
  <si>
    <t>PROTIKOROZ OCHRANA OK KOMBIN POVLAKEM S NÁSTŘIKEM METALIZACÍ</t>
  </si>
  <si>
    <t>ŽSP + ONS 02, hlavní nosná konstrukce mimo žlabu štěrkového lože 
279=279.000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</si>
  <si>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</si>
  <si>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57</t>
  </si>
  <si>
    <t>783162</t>
  </si>
  <si>
    <t>PROTIKOROZ OCHRANA OK KOMBIN POVLAKEM SE ŽÁR ZINK PONOREM</t>
  </si>
  <si>
    <t>Zinkování ponorem + ONS 01, žlaby IS, zábradlí 
39=39.000 [A]</t>
  </si>
  <si>
    <t>58</t>
  </si>
  <si>
    <t>914171</t>
  </si>
  <si>
    <t>DOPRAVNÍ ZNAČKY ZÁKLADNÍ VELIKOSTI HLINÍKOVÉ FÓLIE TŘ 2 - DODÁVKA A MONTÁŽ</t>
  </si>
  <si>
    <t>B16 - umístění dopravních značek na mostě a předmostí max. podjezdná výška.</t>
  </si>
  <si>
    <t>položka zahrnuje:  
- dodávku a montáž značek v požadovaném provedení</t>
  </si>
  <si>
    <t>59</t>
  </si>
  <si>
    <t>917211</t>
  </si>
  <si>
    <t>ZÁHONOVÉ OBRUBY Z BETONOVÝCH OBRUBNÍKŮ ŠÍŘ 50MM</t>
  </si>
  <si>
    <t>obruba podél skluzu 
19+22=41.000 [A]</t>
  </si>
  <si>
    <t>Položka zahrnuje:  
dodání a pokládku betonových obrubníků o rozměrech předepsaných zadávací dokumentací  
betonové lože i boční betonovou opěrku.</t>
  </si>
  <si>
    <t>60</t>
  </si>
  <si>
    <t>917223</t>
  </si>
  <si>
    <t>SILNIČNÍ A CHODNÍKOVÉ OBRUBY Z BETONOVÝCH OBRUBNÍKŮ ŠÍŘ 100MM</t>
  </si>
  <si>
    <t>20=20.000 [A]</t>
  </si>
  <si>
    <t>61</t>
  </si>
  <si>
    <t>91781</t>
  </si>
  <si>
    <t>VÝŠKOVÁ ÚPRAVA OBRUBNÍKŮ BETONOVÝCH</t>
  </si>
  <si>
    <t>úpravy stávající obruby 
60=60.000 [A]</t>
  </si>
  <si>
    <t>Položka výšková úprava obrub zahrnuje jejich vytrhání, očištění, manipulaci, nové betonové lože a osazení. Případné nutné doplnění novými obrubami se uvede v položkách 9172 až 9177.</t>
  </si>
  <si>
    <t>62</t>
  </si>
  <si>
    <t>931182</t>
  </si>
  <si>
    <t>VÝPLŇ DILATAČNÍCH SPAR Z POLYSTYRENU TL 20MM</t>
  </si>
  <si>
    <t>Dilatační spáry říms. 
2,5*0,4*9+2,5*0,4*10=19.000 [A]</t>
  </si>
  <si>
    <t>položka zahrnuje dodávku a osazení předepsaného materiálu, očištění ploch spáry před úpravou, očištění okolí spáry po úpravě</t>
  </si>
  <si>
    <t>63</t>
  </si>
  <si>
    <t>931316</t>
  </si>
  <si>
    <t>TĚSNĚNÍ DILATAČ SPAR ASF ZÁLIVKOU PRŮŘ DO 800MM2</t>
  </si>
  <si>
    <t>9,4+7,5+3*3=25.900 [A]</t>
  </si>
  <si>
    <t>položka zahrnuje dodávku a osazení předepsaného materiálu, očištění ploch spáry před úpravou, očištění okolí spáry po úpravě  
nezahrnuje těsnící profil</t>
  </si>
  <si>
    <t>64</t>
  </si>
  <si>
    <t>93135</t>
  </si>
  <si>
    <t>TĚSNĚNÍ DILATAČ SPAR PRYŽ PÁSKOU NEBO KRUH PROFILEM</t>
  </si>
  <si>
    <t>těsnící profil - koncové příčníky NK 
4*5,4=21.600 [A]</t>
  </si>
  <si>
    <t>65</t>
  </si>
  <si>
    <t>93137</t>
  </si>
  <si>
    <t>PŘEKRYTÍ DILATAČNÍCH SPAR PLAST FÓLIÍ</t>
  </si>
  <si>
    <t>těsnění mezi NK a spodní stavbou - HDPE - svařované desky 
4*0,21*1,5+4*0,05*1,5=1.560 [A]</t>
  </si>
  <si>
    <t>položka zahrnuje dodávku a připevnění předepsané fólie, včetně nutných přesahů</t>
  </si>
  <si>
    <t>66</t>
  </si>
  <si>
    <t>93261R</t>
  </si>
  <si>
    <t>POCHOZÍ ROŠT Z KOMPOZITU - PŘEKRYTÍ ZRCADLA MOSTU</t>
  </si>
  <si>
    <t>podlahy - kompletní dodávky vč. upevnění 
14,8=14.800 [A]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</si>
  <si>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</si>
  <si>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67</t>
  </si>
  <si>
    <t>93311R</t>
  </si>
  <si>
    <t>ZATĚŽOVACÍ ZKOUŠKA MOSTU STATICKÁ 1. POLE DO 300M2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</si>
  <si>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</si>
  <si>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68</t>
  </si>
  <si>
    <t>9352A2</t>
  </si>
  <si>
    <t>PŘÍKOPOVÉ ŽLABY Z BETON TVÁRNIC ŠÍŘ DO 300MM DO BETONU TL 100MM</t>
  </si>
  <si>
    <t>žlabovky za římsou zdí 
15+12=27.000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</si>
  <si>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</si>
  <si>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69</t>
  </si>
  <si>
    <t>93631</t>
  </si>
  <si>
    <t>DROBNÉ DOPLŇK KONSTR BETON MONOLIT</t>
  </si>
  <si>
    <t>letopočet výstavby vlysem do betonu  - římsy na poprsních zdech 
2=2.000 [A]</t>
  </si>
  <si>
    <t>70</t>
  </si>
  <si>
    <t>93650R</t>
  </si>
  <si>
    <t>DROBNÉ DOPLŇK KONSTR KOVOVÉ</t>
  </si>
  <si>
    <t>KS</t>
  </si>
  <si>
    <t>Deska se zhotovitelem rekonstrukce mostu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</si>
  <si>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</si>
  <si>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71</t>
  </si>
  <si>
    <t>938444</t>
  </si>
  <si>
    <t>OČIŠTĚNÍ ZDIVA OTRYSKÁNÍM TLAKOVOU VODOU PŘES 1000 BARŮ</t>
  </si>
  <si>
    <t>křídla O1: 33,31+12,15=45.460 [A] 
opěra O1: 3,93*4,05=15.917 [B] 
a+b=61.377 [C]</t>
  </si>
  <si>
    <t>položka zahrnuje očištění předepsaným způsobem včetně odklizení vzniklého odpadu</t>
  </si>
  <si>
    <t>72</t>
  </si>
  <si>
    <t>96613A</t>
  </si>
  <si>
    <t>BOURÁNÍ KONSTRUKCÍ Z KAMENE NA MC - BEZ DOPRAVY</t>
  </si>
  <si>
    <t>O1: 51,6+135=186.600 [A] 
O2: 8,6*6+7,5*(5,7+7,2)=148.350 [B] 
a+b=334.950 [C]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</si>
  <si>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</si>
  <si>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73</t>
  </si>
  <si>
    <t>96613B</t>
  </si>
  <si>
    <t>BOURÁNÍ KONSTRUKCÍ Z KAMENE NA MC - DOPRAVA</t>
  </si>
  <si>
    <t>335*2,6*8=6 968.000 [A]</t>
  </si>
  <si>
    <t>74</t>
  </si>
  <si>
    <t>966188</t>
  </si>
  <si>
    <t>DEMONTÁŽ KONSTRUKCÍ KOVOVÝCH S ODVOZEM DO 20KM</t>
  </si>
  <si>
    <t>odstranění staré nosné konstrukce pomocí silničního jeřábu 
včetně kovového mostního vybavení - zábradlí, podlahy, ložiska   
odhad hmotnosti dle přílohy 14 předpisu SŽDC S5 Správa mostních objektů 
13,5=13.500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</si>
  <si>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</si>
  <si>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75</t>
  </si>
  <si>
    <t>967864</t>
  </si>
  <si>
    <t>VYBOURÁNÍ MOST LOŽISEK Z OCELI (OCELOLITINY)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</si>
  <si>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</si>
  <si>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102</t>
  </si>
  <si>
    <t>Rekonstrukce mostu v km 46,015</t>
  </si>
  <si>
    <t>SO 102</t>
  </si>
  <si>
    <t>výkopová zemina 
(420,8+12,65)*2,0=866.900 [A]</t>
  </si>
  <si>
    <t>odpad z koryta 
0,2*3*36*2,0=43.200 [A]</t>
  </si>
  <si>
    <t>beton 
0,25*0,25*1*8=0.500 [A] 
10*0,15*3=4.500 [B] 
(A+B)*2,3=11.500 [C]</t>
  </si>
  <si>
    <t>Odstranění křovin na pozemku Správy železnic. 
12*6*2/2=72.000 [A] 
14*5*0,5=35.000 [B] 
a+b=107.000 [C]</t>
  </si>
  <si>
    <t>11525</t>
  </si>
  <si>
    <t>PŘEVEDENÍ VODY POTRUBÍM DN 600 NEBO ŽLABY R.O. DO 2,0M</t>
  </si>
  <si>
    <t>Dočasné zatrubnění potoka v prostoru pod mostem pro provedení sanačních prací. 
36=36.000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</si>
  <si>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</si>
  <si>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</si>
  <si>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</si>
  <si>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Pročištění koryta před a za mostem od nánosů. 
0,2*3*36=21.600 [A]</t>
  </si>
  <si>
    <t>13193A</t>
  </si>
  <si>
    <t>HLOUBENÍ JAM ZAPAŽ I NEPAŽ TŘ III - BEZ DOPRAVY</t>
  </si>
  <si>
    <t>420,8+12,65=433.450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</si>
  <si>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</si>
  <si>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13193B</t>
  </si>
  <si>
    <t>HLOUBENÍ JAM ZAPAŽ I NEPAŽ TŘ. III - DOPRAVA</t>
  </si>
  <si>
    <t>Doprava - nejblížší skládka - 8 km - Ostředek 
420,8+12,65=433.450 [A] 
8*a=3 467.600 [B]</t>
  </si>
  <si>
    <t>17180</t>
  </si>
  <si>
    <t>ULOŽENÍ SYPANINY DO NÁSYPŮ Z NAKUPOVANÝCH MATERIÁLŮ</t>
  </si>
  <si>
    <t>37,6*9=338.400 [A] 
8,4=8.400 [B] 
a+b=346.800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</si>
  <si>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</si>
  <si>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18010</t>
  </si>
  <si>
    <t>VŠEOBECNÉ ÚPRAVY ZASTAVĚNÉHO ÚZEMÍ</t>
  </si>
  <si>
    <t>Vyklizení pozemku soukromého vlastníka - provádění sanace pravého kamenného křídla u O1. 
25=25.000 [A]</t>
  </si>
  <si>
    <t>Úprava okolí mostu do původního stavu. 
48*12=576.000 [A]</t>
  </si>
  <si>
    <t>(4+4,2)*(10+14)=196.800 [A]</t>
  </si>
  <si>
    <t>Protierozní jutová rohož, kotvená - dodávka + montáž 
14*6=84.000 [A]</t>
  </si>
  <si>
    <t>Příčná drenáž za opěrou a drenážní trubky podél nové římsy na poprsních zdech. 
drenaž za opěrou: 12=12.000 [A] 
za římsou: 2*12=24.000 [B] 
a+b=36.000 [C]</t>
  </si>
  <si>
    <t>21331</t>
  </si>
  <si>
    <t>DRENÁŽNÍ VRSTVY Z BETONU MEZEROVITÉHO (DRENÁŽNÍHO)</t>
  </si>
  <si>
    <t>Obetonování dr. trubek za římsami na poprsních zdech. 
0,15*12,5*2=3.750 [A]</t>
  </si>
  <si>
    <t>Položka zahrnuje:  
- dodávku předepsaného materiálu pro drenážní vrstvu, včetně mimostaveništní a vnitrostaveništní dopravy  
- provedení drenážní vrstvy předepsaných rozměrů a předepsaného tvaru</t>
  </si>
  <si>
    <t>261512</t>
  </si>
  <si>
    <t>VRTY PRO KOTVENÍ A INJEKTÁŽ TŘ V NA POVRCHU D DO 16MM</t>
  </si>
  <si>
    <t>kotvení helikální výztuže - krátké kotvy (klenba) 
0,55*88=48.400 [A] 
0,55*32=17.600 [B] 
a+b=66.000 [C]</t>
  </si>
  <si>
    <t>261513</t>
  </si>
  <si>
    <t>VRTY PRO KOTVENÍ A INJEKTÁŽ TŘ V NA POVRCHU D DO 25MM</t>
  </si>
  <si>
    <t>vrty pro  injektáže klenby 
158+128=286.000 [A]</t>
  </si>
  <si>
    <t>261515R</t>
  </si>
  <si>
    <t>VRTY PRO KOTVENÍ A INJEKTÁŽ NA POVRCHU TŘ. V D DO 50MM</t>
  </si>
  <si>
    <t>vrty vzduchovým kladivem pro injektáž zdiva 
I.etapa: 948+54+29+182+12+12+22+13=1 272.000 [A] 
II.etapa: 844+54+18+160+11+4+8+5=1 104.000 [B] 
a+b=2 376.000 [C]</t>
  </si>
  <si>
    <t>281611</t>
  </si>
  <si>
    <t>INJEKTOVÁNÍ NÍZKOTLAKÉ Z CEMENTOVÝCH POJIV NA POVRCHU</t>
  </si>
  <si>
    <t>cementová injektáž zdiva včetně nezbytného lešení pro provedení vrtání a injektáž 
616,9*0,1=61.690 [A]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</si>
  <si>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</si>
  <si>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281611R</t>
  </si>
  <si>
    <t>injektáž klenby mikrocementem 
72,4*0,1=7.240 [A]</t>
  </si>
  <si>
    <t>285392</t>
  </si>
  <si>
    <t>DODATEČNÉ KOTVENÍ VLEPENÍM BETONÁŘSKÉ VÝZTUŽE D DO 16MM DO VRTŮ</t>
  </si>
  <si>
    <t>kotvení římsy 
85+81=166.000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</si>
  <si>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</si>
  <si>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317325R</t>
  </si>
  <si>
    <t>ŘÍMSY ZE ŽELEZOBETONU DO C30/37</t>
  </si>
  <si>
    <t>Nové žb římsy na poprsních zdech a křídlech mostu. 
24=24.000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</si>
  <si>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</si>
  <si>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</t>
  </si>
  <si>
    <t>VÝZTUŽ ŘÍMS Z OCELI</t>
  </si>
  <si>
    <t>Výztuž nových žb říms. 
3218/1000=3.218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</si>
  <si>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</si>
  <si>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327125</t>
  </si>
  <si>
    <t>ZDI OPĚR, ZÁRUB, NÁBŘEŽ Z DÍLCŮ ŽELEZOBETON DO C30/37</t>
  </si>
  <si>
    <t>Prefabrikované úhlové zídky U3 opatřené odvodňovacími otvory. 
1ks: 0,85=0.850 [A] 
17*a=14.450 [B]</t>
  </si>
  <si>
    <t>- dodání dílce požadovaného tvaru a vlastností, jeho skladování, doprava a osazení do  
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</si>
  <si>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333215</t>
  </si>
  <si>
    <t>PŘEZDĚNÍ OPĚR A KŘÍDEL Z KAMENNÉHO ZDIVA</t>
  </si>
  <si>
    <t>Lokální opravy spodní stavby a poprsních zdí. 
1*3=3.000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</si>
  <si>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</si>
  <si>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7,3*24=175.200 [A] 
4*12=48.000 [B] 
0,15*(a+b)=33.480 [C]</t>
  </si>
  <si>
    <t>Odláždění tl. 0,15m 
4,8*12*0,25*1,15=16.560 [A] 
7*4,5*0,25=7.875 [B] 
0,5*0,25*(8+13+16+7,9)=5.613 [C] 
9,2*0,25*0,6=1.380 [D] 
(a+b+c+d)=31.428 [E] 
koryto: 3*35*0,25=26.250 [F] 
e+f=57.678 [G]</t>
  </si>
  <si>
    <t>Úpravy povrchů, podlahy, výplně otvorů</t>
  </si>
  <si>
    <t>62747</t>
  </si>
  <si>
    <t>SPÁROVÁNÍ STARÉHO ZDIVA ZVLÁŠT MALTOU</t>
  </si>
  <si>
    <t>Hloubkové spárování zdiva opěr, pilířů, poprsních zdí a klenby včetně vysekání staré malty, spárovací malta bude včetně přísady pro zvýšení přilnavosti.  
100% plochy 
křídla O1: 18,06+44,84=62.900 [A] 
opěra O1: 2,95*11,16=32.922 [B] 
křídla O2: 68,2+38,97=107.170 [C] 
opěra O2: 3,67*11,16=40.957 [D] 
klenba: 11,16*8,53=95.195 [E] 
a+b+c+d+e=339.144 [F]</t>
  </si>
  <si>
    <t>položka zahrnuje:  
dodávku veškerého materiálu potřebného pro předepsanou úpravu v předepsané kvalitě vyčištění spar (vyškrábání), vypláchnutí spar vodou, očištění povrchu  
spárování  
odklizení suti a přebytečného materiálu potřebná lešení</t>
  </si>
  <si>
    <t>plastový žlab s víkem - vnitř. rozměr 100x100 mm - uložen vlevo od osy koleje 
18=18.000 [A]</t>
  </si>
  <si>
    <t>13,4+7,7+11,35+12,105+15,3+11,82+7,8=79.475 [A] 
a*0,6=47.685 [B] 
1,4*17*3=71.400 [C] 
b+c=119.085 [D]</t>
  </si>
  <si>
    <t>711132R</t>
  </si>
  <si>
    <t>izolace - skladba A - včetně přípravy povrchu, včetně kotvení - nerez pásky 50x5 mm včetně vrutů a zatmelení 
24*7,5=180.000 [A] 
5*12=60.000 [B] 
(a+b)*1,1=264.000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</si>
  <si>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</si>
  <si>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Místa dil. spár říms a spár mezi uhlovými prefabrikáty U3 budou překryta izolačními pásy modifikovanými SBS šířky 0,5 m. 
17*1,5*0,5=12.750 [A] 
0,6*0,5*5=1.500 [B] 
(a+b)=14.250 [C]</t>
  </si>
  <si>
    <t>OCHRANA IZOLACE NA POVRCHU TEXTILIÍ - PODKLADNÍ VRSTVA</t>
  </si>
  <si>
    <t>geotextilie ve skladbě A - podkladní vrstva dle SVI - min 700 g/m2 
24*7,5=180.000 [A] 
5*12=60.000 [B] 
(a+b)*1,1=264.000 [C]</t>
  </si>
  <si>
    <t>geotextilie ve skladbě A - ochranná vrstva dle SVI 
24*7,5=180.000 [A] 
5*12=60.000 [B] 
(a+b)*1,1=264.000 [C]</t>
  </si>
  <si>
    <t>78315</t>
  </si>
  <si>
    <t>PROTIKOROZ OCHRANA OCEL KONSTR ŽÁR ZINKOVÁNÍM PONOREM</t>
  </si>
  <si>
    <t>Spínací tyče. 
39,8=39.800 [A]</t>
  </si>
  <si>
    <t>ŽSP + ONS 01 zábradlí 
127=127.000 [A]</t>
  </si>
  <si>
    <t>84434</t>
  </si>
  <si>
    <t>POTRUBÍ ODPADNÍ Z TRUB SKLOLAMINÁTOVÝCH DN DO 200MM</t>
  </si>
  <si>
    <t>4,8=4.800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</si>
  <si>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</si>
  <si>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89914</t>
  </si>
  <si>
    <t>ŠACHTOVÉ BETONOVÉ SKRUŽE SAMOSTATNÉ</t>
  </si>
  <si>
    <t>vsakovací jímka - betonová skruž 600 mm 
3*2=6.000 [A]</t>
  </si>
  <si>
    <t>- Položka zahrnuje veškerý materiál, výrobky a polotovary, včetně mimostaveništní a vnitrostaveništní dopravy (rovněž přesuny), včetně naložení a složení,případně s uložením.</t>
  </si>
  <si>
    <t>obruba podél skluzu 
9,5*2=19.000 [A]</t>
  </si>
  <si>
    <t>919161</t>
  </si>
  <si>
    <t>ŘEZÁNÍ KAMENNÝCH KONSTRUKCÍ TL DO 50MM</t>
  </si>
  <si>
    <t>Drážky pro uložení helikální výztuže - klenba. 
11,08*16=177.280 [A]</t>
  </si>
  <si>
    <t>položka zahrnuje řezání kamenných konstrukcí v předepsané tloušťce, včetně spotřeby vody</t>
  </si>
  <si>
    <t>Dilatační spáry říms. 
0,9*0,5*3=1.350 [A]</t>
  </si>
  <si>
    <t>931185</t>
  </si>
  <si>
    <t>VÝPLŇ DILATAČNÍCH SPAR Z POLYSTYRENU TL 50MM</t>
  </si>
  <si>
    <t>Spára mezi římsou a úhlovou římsou. 
1*0,5*2=1.000 [A]</t>
  </si>
  <si>
    <t>936501</t>
  </si>
  <si>
    <t>DROBNÉ DOPLŇK KONSTR KOVOVÉ NEREZ</t>
  </si>
  <si>
    <t>Odvodňovač + kotlík - 1.4301 
41+6,2=47.200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</si>
  <si>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</si>
  <si>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936501R</t>
  </si>
  <si>
    <t>Helikální výztuž - nerezové výztužné pruty šroubovitého tvaru osazené do vyfrézovaných drážek v místech poruch klenby a pilířů 
12,08*16=193.280 [A] 
1,05*32=33.600 [B] 
a+b=226.880 [C]</t>
  </si>
  <si>
    <t>spínací tyče prefabrikátů - 12 ks  
tyč DN20 - pozink + nátěr 
včetně kotevnení na líci prefabrikátu (ocelová podložka + matice) 
spínací tyč: 0,01*0,01*3,14*5,5*7850=13.557 [A] 
celkem tyče: a*12=162.684 [B] 
roznášecí desky: 0,2*0,2*0,01*7850*12*2=75.360 [C] 
matice:0,05*12*2=1.200 [D] 
b+c+d=239.244 [E]</t>
  </si>
  <si>
    <t>93841</t>
  </si>
  <si>
    <t>OČIŠTĚNÍ ZDIVA UMYTÍM VODOU</t>
  </si>
  <si>
    <t>křídla O1: 18,06+44,84=62.900 [A] 
opěra O1: 2,95*11,16=32.922 [B] 
křídla O2: 68,2+38,97=107.170 [C] 
opěra O2: 3,67*11,16=40.957 [D] 
klenba: 11,16*8,53=95.195 [E] 
a+b+c+d+e=339.144 [F]</t>
  </si>
  <si>
    <t>křídla O1: 18,06+44,84=62.900 [A] 
opěra O1: 2,95*11,16=32.922 [B] 
křídla O2: 68,2+38,97=107.170 [C] 
opěra O2: 3,67*11,16=40.957 [D] 
klenba: 11,16*8,53=95.195 [E] 
a+b+c+d+e=339.144 [F] 
f*2=678.288 [G]</t>
  </si>
  <si>
    <t>96611A</t>
  </si>
  <si>
    <t>BOURÁNÍ KONSTRUKCÍ Z BETONOVÝCH DÍLCŮ - BEZ DOPRAVY</t>
  </si>
  <si>
    <t>základy zábradlí 
0,25*0,25*1*8=0.500 [A] 
10*0,15*3=4.500 [B]</t>
  </si>
  <si>
    <t>96611B</t>
  </si>
  <si>
    <t>BOURÁNÍ KONSTRUKCÍ Z BETONOVÝCH DÍLCŮ - DOPRAVA</t>
  </si>
  <si>
    <t>4,5*8*2,3=82.800 [A]</t>
  </si>
  <si>
    <t>96618</t>
  </si>
  <si>
    <t>BOURÁNÍ KONSTRUKCÍ KOVOVÝCH</t>
  </si>
  <si>
    <t>Odstranění zábradlí. 
2*8*0,1=1.600 [A]</t>
  </si>
  <si>
    <t>E.3.9</t>
  </si>
  <si>
    <t>Ostatní kabelizace</t>
  </si>
  <si>
    <t xml:space="preserve">  SO 401</t>
  </si>
  <si>
    <t>Přeložka kabelů SŽDC - SSZT</t>
  </si>
  <si>
    <t>SO 401</t>
  </si>
  <si>
    <t>02910</t>
  </si>
  <si>
    <t>OSTATNÍ POŽADAVKY - ZEMĚMĚŘIČSKÁ MĚŘENÍ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</si>
  <si>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</si>
  <si>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</si>
  <si>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</si>
  <si>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132831</t>
  </si>
  <si>
    <t>HLOUBENÍ RÝH ŠÍŘ DO 2M PAŽ I NEPAŽ TŘ. II, ODVOZ DO 1KM</t>
  </si>
  <si>
    <t>popis položky</t>
  </si>
  <si>
    <t>Technická specifikace položky odpovídá příslušné cenové soustavě</t>
  </si>
  <si>
    <t>17411</t>
  </si>
  <si>
    <t>ZÁSYP JAM A RÝH ZEMINOU SE ZHUTNĚNÍM</t>
  </si>
  <si>
    <t>PSV - montážní práce</t>
  </si>
  <si>
    <t>702111</t>
  </si>
  <si>
    <t>KABELOVÝ ŽLAB ZEMNÍ VČETNĚ KRYTU SVĚTLÉ ŠÍŘKY DO 120 MM</t>
  </si>
  <si>
    <t>popis položky: společný žlab pro provizorní přeložku sdělovacích a zabezpečovacích kabelů</t>
  </si>
  <si>
    <t>702311</t>
  </si>
  <si>
    <t>ZAKRYTÍ KABELŮ VÝSTRAŽNOU FÓLIÍ ŠÍŘKY DO 20 CM</t>
  </si>
  <si>
    <t>702901</t>
  </si>
  <si>
    <t>ZASYPÁNÍ KABELOVÉHO ŽLABU VRSTVOU Z PŘESÁTÉHO PÍSKU SVĚTLÉ ŠÍŘKY DO 120 MM</t>
  </si>
  <si>
    <t>742P17</t>
  </si>
  <si>
    <t>VYHLEDÁNÍ STÁVAJÍCÍHO KABELU (MĚŘENÍ, SONDA)</t>
  </si>
  <si>
    <t>75A151</t>
  </si>
  <si>
    <t>KABEL METALICKÝ SE STÍNĚNÍM DO 12 PÁRŮ - DODÁVKA</t>
  </si>
  <si>
    <t>KMPÁR</t>
  </si>
  <si>
    <t>popis položky: dodávka pro provizorní i definitivní překládku</t>
  </si>
  <si>
    <t>výkaz výměr: 4P x 0,05 km</t>
  </si>
  <si>
    <t>75A237</t>
  </si>
  <si>
    <t>ZATAŽENÍ A SPOJKOVÁNÍ KABELŮ SE STÍNĚNÍM DO 12 PÁRŮ - MONTÁŽ</t>
  </si>
  <si>
    <t>popis položky: montážní k pol. č.9</t>
  </si>
  <si>
    <t>výkaz výměr dle pol.9</t>
  </si>
  <si>
    <t>75A321</t>
  </si>
  <si>
    <t>SPOJKA ROVNÁ PRO PLASTOVÉ KABELY S JÁDRY O PRŮMĚRU 1 MM2 DO 12 PÁRŮ</t>
  </si>
  <si>
    <t>popis položky: odstranění provizoria</t>
  </si>
  <si>
    <t>75E137</t>
  </si>
  <si>
    <t>PŘEZKOUŠENÍ VLAKOVÝCH CEST</t>
  </si>
  <si>
    <t>popis položky: přezkoušení i po provedení provizorní přeložky</t>
  </si>
  <si>
    <t>75IH71</t>
  </si>
  <si>
    <t>UKONČENÍ KABELU SMRŠŤOVACÍ KONCOVKA  DO 40 MM</t>
  </si>
  <si>
    <t>popis položky: provizorium</t>
  </si>
  <si>
    <t>75IJ12</t>
  </si>
  <si>
    <t>MĚŘENÍ JEDNOSMĚRNÉ NA SDĚLOVACÍM KABELU</t>
  </si>
  <si>
    <t xml:space="preserve">  SO 402</t>
  </si>
  <si>
    <t>Přeložky kabelů SŽDC - TÚDC</t>
  </si>
  <si>
    <t>SO 402</t>
  </si>
  <si>
    <t>132738</t>
  </si>
  <si>
    <t>HLOUBENÍ RÝH ŠÍŘ DO 2M PAŽ I NEPAŽ TŘ. I, ODVOZ DO 20KM</t>
  </si>
  <si>
    <t>60*0,35*0,5=10.500 [A]</t>
  </si>
  <si>
    <t>výkaz výměr: 60*0,35*0,5=10.500 [A]</t>
  </si>
  <si>
    <t>701005</t>
  </si>
  <si>
    <t>VYHLEDÁVACÍ MARKER ZEMNÍ S MOŽNOSTÍ ZÁPISU</t>
  </si>
  <si>
    <t>společný žlab pro provizorní přeložku sdělovacích a zabezpečovacích kabelů</t>
  </si>
  <si>
    <t>75A322</t>
  </si>
  <si>
    <t>SPOJKA ROVNÁ PRO PLASTOVÉ KABELY S JÁDRY O PRŮMĚRU 1 MM2 PŘES 12 PÁRŮ</t>
  </si>
  <si>
    <t>75I221</t>
  </si>
  <si>
    <t>KABEL ZEMNÍ DVOUPLÁŠŤOVÝ BEZ PANCÍŘE PRŮMĚRU ŽÍLY 0,8 MM DO 5XN</t>
  </si>
  <si>
    <t>KMČTYŘKA</t>
  </si>
  <si>
    <t>75I22Y</t>
  </si>
  <si>
    <t>KABEL ZEMNÍ DVOUPLÁŠŤOVÝ BEZ PANCÍŘE PRŮMĚRU ŽÍLY 0,8 MM - DEMONTÁŽ</t>
  </si>
  <si>
    <t>75IJ14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</si>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</sst>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0+C10+C12+C15+C17+C20</f>
      </c>
    </row>
    <row r="7" spans="2:3" ht="12.75" customHeight="1">
      <c r="B7" s="8" t="s">
        <v>7</v>
      </c>
      <c s="10">
        <f>0+E10+E12+E15+E17+E20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89</v>
      </c>
      <c s="12" t="s">
        <v>90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91</v>
      </c>
      <c s="12" t="s">
        <v>90</v>
      </c>
      <c s="14">
        <f>'SO 202'!K8+'SO 202'!M8</f>
      </c>
      <c s="14">
        <f>C13*0.21</f>
      </c>
      <c s="14">
        <f>C13+D13</f>
      </c>
      <c s="13">
        <f>'SO 202'!T7</f>
      </c>
    </row>
    <row r="14" spans="1:6" ht="12.75">
      <c r="A14" s="11" t="s">
        <v>262</v>
      </c>
      <c s="12" t="s">
        <v>263</v>
      </c>
      <c s="14">
        <f>'SO 202.1'!K8+'SO 202.1'!M8</f>
      </c>
      <c s="14">
        <f>C14*0.21</f>
      </c>
      <c s="14">
        <f>C14+D14</f>
      </c>
      <c s="13">
        <f>'SO 202.1'!T7</f>
      </c>
    </row>
    <row r="15" spans="1:6" ht="12.75">
      <c r="A15" s="11" t="s">
        <v>271</v>
      </c>
      <c s="12" t="s">
        <v>272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273</v>
      </c>
      <c s="12" t="s">
        <v>272</v>
      </c>
      <c s="14">
        <f>'SO 201'!K8+'SO 201'!M8</f>
      </c>
      <c s="14">
        <f>C16*0.21</f>
      </c>
      <c s="14">
        <f>C16+D16</f>
      </c>
      <c s="13">
        <f>'SO 201'!T7</f>
      </c>
    </row>
    <row r="17" spans="1:6" ht="12.75">
      <c r="A17" s="11" t="s">
        <v>342</v>
      </c>
      <c s="12" t="s">
        <v>343</v>
      </c>
      <c s="14">
        <f>0+C18+C19</f>
      </c>
      <c s="14">
        <f>C17*0.21</f>
      </c>
      <c s="14">
        <f>0+E18+E19</f>
      </c>
      <c s="13">
        <f>0+F18+F19</f>
      </c>
    </row>
    <row r="18" spans="1:6" ht="12.75">
      <c r="A18" s="11" t="s">
        <v>344</v>
      </c>
      <c s="12" t="s">
        <v>345</v>
      </c>
      <c s="14">
        <f>'SO 101'!K8+'SO 101'!M8</f>
      </c>
      <c s="14">
        <f>C18*0.21</f>
      </c>
      <c s="14">
        <f>C18+D18</f>
      </c>
      <c s="13">
        <f>'SO 101'!T7</f>
      </c>
    </row>
    <row r="19" spans="1:6" ht="12.75">
      <c r="A19" s="11" t="s">
        <v>661</v>
      </c>
      <c s="12" t="s">
        <v>662</v>
      </c>
      <c s="14">
        <f>'SO 102'!K8+'SO 102'!M8</f>
      </c>
      <c s="14">
        <f>C19*0.21</f>
      </c>
      <c s="14">
        <f>C19+D19</f>
      </c>
      <c s="13">
        <f>'SO 102'!T7</f>
      </c>
    </row>
    <row r="20" spans="1:6" ht="12.75">
      <c r="A20" s="11" t="s">
        <v>789</v>
      </c>
      <c s="12" t="s">
        <v>790</v>
      </c>
      <c s="14">
        <f>0+C21+C22</f>
      </c>
      <c s="14">
        <f>C20*0.21</f>
      </c>
      <c s="14">
        <f>0+E21+E22</f>
      </c>
      <c s="13">
        <f>0+F21+F22</f>
      </c>
    </row>
    <row r="21" spans="1:6" ht="12.75">
      <c r="A21" s="11" t="s">
        <v>791</v>
      </c>
      <c s="12" t="s">
        <v>792</v>
      </c>
      <c s="14">
        <f>'SO 401'!K8+'SO 401'!M8</f>
      </c>
      <c s="14">
        <f>C21*0.21</f>
      </c>
      <c s="14">
        <f>C21+D21</f>
      </c>
      <c s="13">
        <f>'SO 401'!T7</f>
      </c>
    </row>
    <row r="22" spans="1:6" ht="12.75">
      <c r="A22" s="11" t="s">
        <v>835</v>
      </c>
      <c s="12" t="s">
        <v>836</v>
      </c>
      <c s="14">
        <f>'SO 402'!K8+'SO 402'!M8</f>
      </c>
      <c s="14">
        <f>C22*0.21</f>
      </c>
      <c s="14">
        <f>C22+D22</f>
      </c>
      <c s="13">
        <f>'SO 402'!T7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61</v>
      </c>
    </row>
    <row r="16" spans="1:5" ht="12.75">
      <c r="A16" s="35" t="s">
        <v>56</v>
      </c>
      <c r="E16" s="40" t="s">
        <v>5</v>
      </c>
    </row>
    <row r="17" spans="1:5" ht="51">
      <c r="A17" t="s">
        <v>57</v>
      </c>
      <c r="E17" s="39" t="s">
        <v>62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65</v>
      </c>
    </row>
    <row r="20" spans="1:5" ht="12.75">
      <c r="A20" s="35" t="s">
        <v>56</v>
      </c>
      <c r="E20" s="40" t="s">
        <v>5</v>
      </c>
    </row>
    <row r="21" spans="1:5" ht="51">
      <c r="A21" t="s">
        <v>57</v>
      </c>
      <c r="E21" s="39" t="s">
        <v>66</v>
      </c>
    </row>
    <row r="22" spans="1:13" ht="12.75">
      <c r="A22" t="s">
        <v>46</v>
      </c>
      <c r="C22" s="31" t="s">
        <v>27</v>
      </c>
      <c r="E22" s="33" t="s">
        <v>67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68</v>
      </c>
      <c s="34" t="s">
        <v>69</v>
      </c>
      <c s="35" t="s">
        <v>5</v>
      </c>
      <c s="6" t="s">
        <v>70</v>
      </c>
      <c s="36" t="s">
        <v>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5</v>
      </c>
    </row>
    <row r="26" spans="1:5" ht="114.75">
      <c r="A26" t="s">
        <v>57</v>
      </c>
      <c r="E26" s="39" t="s">
        <v>71</v>
      </c>
    </row>
    <row r="27" spans="1:16" ht="12.75">
      <c r="A27" t="s">
        <v>49</v>
      </c>
      <c s="34" t="s">
        <v>72</v>
      </c>
      <c s="34" t="s">
        <v>73</v>
      </c>
      <c s="35" t="s">
        <v>5</v>
      </c>
      <c s="6" t="s">
        <v>74</v>
      </c>
      <c s="36" t="s">
        <v>52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5</v>
      </c>
    </row>
    <row r="30" spans="1:5" ht="102">
      <c r="A30" t="s">
        <v>57</v>
      </c>
      <c r="E30" s="39" t="s">
        <v>75</v>
      </c>
    </row>
    <row r="31" spans="1:16" ht="12.75">
      <c r="A31" t="s">
        <v>49</v>
      </c>
      <c s="34" t="s">
        <v>76</v>
      </c>
      <c s="34" t="s">
        <v>77</v>
      </c>
      <c s="35" t="s">
        <v>5</v>
      </c>
      <c s="6" t="s">
        <v>78</v>
      </c>
      <c s="36" t="s">
        <v>52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79</v>
      </c>
    </row>
    <row r="33" spans="1:5" ht="12.75">
      <c r="A33" s="35" t="s">
        <v>56</v>
      </c>
      <c r="E33" s="40" t="s">
        <v>5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80</v>
      </c>
      <c s="34" t="s">
        <v>81</v>
      </c>
      <c s="35" t="s">
        <v>5</v>
      </c>
      <c s="6" t="s">
        <v>82</v>
      </c>
      <c s="36" t="s">
        <v>52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38.25">
      <c r="A36" s="35" t="s">
        <v>54</v>
      </c>
      <c r="E36" s="39" t="s">
        <v>83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5</v>
      </c>
    </row>
    <row r="39" spans="1:16" ht="12.75">
      <c r="A39" t="s">
        <v>49</v>
      </c>
      <c s="34" t="s">
        <v>84</v>
      </c>
      <c s="34" t="s">
        <v>85</v>
      </c>
      <c s="35" t="s">
        <v>5</v>
      </c>
      <c s="6" t="s">
        <v>86</v>
      </c>
      <c s="36" t="s">
        <v>52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87</v>
      </c>
    </row>
    <row r="42" spans="1:5" ht="12.75">
      <c r="A42" t="s">
        <v>57</v>
      </c>
      <c r="E42" s="39" t="s">
        <v>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</v>
      </c>
      <c r="E4" s="26" t="s">
        <v>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COUNTIFS(L8:L157,"=0",A8:A157,"P")+COUNTIFS(L8:L157,"",A8:A157,"P")+SUM(Q8:Q157)</f>
      </c>
    </row>
    <row r="8" spans="1:13" ht="12.75">
      <c r="A8" t="s">
        <v>44</v>
      </c>
      <c r="C8" s="28" t="s">
        <v>92</v>
      </c>
      <c r="E8" s="30" t="s">
        <v>90</v>
      </c>
      <c r="J8" s="29">
        <f>0+J9+J34+J43+J84</f>
      </c>
      <c s="29">
        <f>0+K9+K34+K43+K84</f>
      </c>
      <c s="29">
        <f>0+L9+L34+L43+L84</f>
      </c>
      <c s="29">
        <f>0+M9+M34+M43+M84</f>
      </c>
    </row>
    <row r="9" spans="1:13" ht="12.75">
      <c r="A9" t="s">
        <v>46</v>
      </c>
      <c r="C9" s="31" t="s">
        <v>93</v>
      </c>
      <c r="E9" s="33" t="s">
        <v>94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47</v>
      </c>
      <c s="34" t="s">
        <v>95</v>
      </c>
      <c s="35" t="s">
        <v>5</v>
      </c>
      <c s="6" t="s">
        <v>96</v>
      </c>
      <c s="36" t="s">
        <v>97</v>
      </c>
      <c s="37">
        <v>1397.25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98</v>
      </c>
    </row>
    <row r="12" spans="1:5" ht="12.75">
      <c r="A12" s="35" t="s">
        <v>56</v>
      </c>
      <c r="E12" s="40" t="s">
        <v>99</v>
      </c>
    </row>
    <row r="13" spans="1:5" ht="140.25">
      <c r="A13" t="s">
        <v>57</v>
      </c>
      <c r="E13" s="39" t="s">
        <v>100</v>
      </c>
    </row>
    <row r="14" spans="1:16" ht="25.5">
      <c r="A14" t="s">
        <v>49</v>
      </c>
      <c s="34" t="s">
        <v>27</v>
      </c>
      <c s="34" t="s">
        <v>101</v>
      </c>
      <c s="35" t="s">
        <v>5</v>
      </c>
      <c s="6" t="s">
        <v>102</v>
      </c>
      <c s="36" t="s">
        <v>97</v>
      </c>
      <c s="37">
        <v>0.788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56</v>
      </c>
      <c r="E16" s="40" t="s">
        <v>103</v>
      </c>
    </row>
    <row r="17" spans="1:5" ht="140.25">
      <c r="A17" t="s">
        <v>57</v>
      </c>
      <c r="E17" s="39" t="s">
        <v>100</v>
      </c>
    </row>
    <row r="18" spans="1:16" ht="25.5">
      <c r="A18" t="s">
        <v>49</v>
      </c>
      <c s="34" t="s">
        <v>26</v>
      </c>
      <c s="34" t="s">
        <v>104</v>
      </c>
      <c s="35" t="s">
        <v>5</v>
      </c>
      <c s="6" t="s">
        <v>105</v>
      </c>
      <c s="36" t="s">
        <v>97</v>
      </c>
      <c s="37">
        <v>480.928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106</v>
      </c>
    </row>
    <row r="21" spans="1:5" ht="140.25">
      <c r="A21" t="s">
        <v>57</v>
      </c>
      <c r="E21" s="39" t="s">
        <v>100</v>
      </c>
    </row>
    <row r="22" spans="1:16" ht="25.5">
      <c r="A22" t="s">
        <v>49</v>
      </c>
      <c s="34" t="s">
        <v>68</v>
      </c>
      <c s="34" t="s">
        <v>107</v>
      </c>
      <c s="35" t="s">
        <v>5</v>
      </c>
      <c s="6" t="s">
        <v>108</v>
      </c>
      <c s="36" t="s">
        <v>97</v>
      </c>
      <c s="37">
        <v>0.035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109</v>
      </c>
    </row>
    <row r="25" spans="1:5" ht="140.25">
      <c r="A25" t="s">
        <v>57</v>
      </c>
      <c r="E25" s="39" t="s">
        <v>100</v>
      </c>
    </row>
    <row r="26" spans="1:16" ht="25.5">
      <c r="A26" t="s">
        <v>49</v>
      </c>
      <c s="34" t="s">
        <v>72</v>
      </c>
      <c s="34" t="s">
        <v>110</v>
      </c>
      <c s="35" t="s">
        <v>5</v>
      </c>
      <c s="6" t="s">
        <v>111</v>
      </c>
      <c s="36" t="s">
        <v>97</v>
      </c>
      <c s="37">
        <v>0.127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112</v>
      </c>
    </row>
    <row r="29" spans="1:5" ht="140.25">
      <c r="A29" t="s">
        <v>57</v>
      </c>
      <c r="E29" s="39" t="s">
        <v>100</v>
      </c>
    </row>
    <row r="30" spans="1:16" ht="25.5">
      <c r="A30" t="s">
        <v>49</v>
      </c>
      <c s="34" t="s">
        <v>76</v>
      </c>
      <c s="34" t="s">
        <v>113</v>
      </c>
      <c s="35" t="s">
        <v>5</v>
      </c>
      <c s="6" t="s">
        <v>114</v>
      </c>
      <c s="36" t="s">
        <v>97</v>
      </c>
      <c s="37">
        <v>17.68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115</v>
      </c>
    </row>
    <row r="33" spans="1:5" ht="140.25">
      <c r="A33" t="s">
        <v>57</v>
      </c>
      <c r="E33" s="39" t="s">
        <v>100</v>
      </c>
    </row>
    <row r="34" spans="1:13" ht="12.75">
      <c r="A34" t="s">
        <v>46</v>
      </c>
      <c r="C34" s="31" t="s">
        <v>47</v>
      </c>
      <c r="E34" s="33" t="s">
        <v>116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49</v>
      </c>
      <c s="34" t="s">
        <v>80</v>
      </c>
      <c s="34" t="s">
        <v>117</v>
      </c>
      <c s="35" t="s">
        <v>5</v>
      </c>
      <c s="6" t="s">
        <v>118</v>
      </c>
      <c s="36" t="s">
        <v>119</v>
      </c>
      <c s="37">
        <v>380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120</v>
      </c>
      <c>
        <f>(M35*21)/100</f>
      </c>
      <c t="s">
        <v>27</v>
      </c>
    </row>
    <row r="36" spans="1:5" ht="12.75">
      <c r="A36" s="35" t="s">
        <v>54</v>
      </c>
      <c r="E36" s="39" t="s">
        <v>121</v>
      </c>
    </row>
    <row r="37" spans="1:5" ht="12.75">
      <c r="A37" s="35" t="s">
        <v>56</v>
      </c>
      <c r="E37" s="40" t="s">
        <v>5</v>
      </c>
    </row>
    <row r="38" spans="1:5" ht="306">
      <c r="A38" t="s">
        <v>57</v>
      </c>
      <c r="E38" s="39" t="s">
        <v>122</v>
      </c>
    </row>
    <row r="39" spans="1:16" ht="12.75">
      <c r="A39" t="s">
        <v>49</v>
      </c>
      <c s="34" t="s">
        <v>84</v>
      </c>
      <c s="34" t="s">
        <v>123</v>
      </c>
      <c s="35" t="s">
        <v>5</v>
      </c>
      <c s="6" t="s">
        <v>124</v>
      </c>
      <c s="36" t="s">
        <v>119</v>
      </c>
      <c s="37">
        <v>776.25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120</v>
      </c>
      <c>
        <f>(M39*21)/100</f>
      </c>
      <c t="s">
        <v>27</v>
      </c>
    </row>
    <row r="40" spans="1:5" ht="38.25">
      <c r="A40" s="35" t="s">
        <v>54</v>
      </c>
      <c r="E40" s="39" t="s">
        <v>125</v>
      </c>
    </row>
    <row r="41" spans="1:5" ht="12.75">
      <c r="A41" s="35" t="s">
        <v>56</v>
      </c>
      <c r="E41" s="40" t="s">
        <v>126</v>
      </c>
    </row>
    <row r="42" spans="1:5" ht="63.75">
      <c r="A42" t="s">
        <v>57</v>
      </c>
      <c r="E42" s="39" t="s">
        <v>127</v>
      </c>
    </row>
    <row r="43" spans="1:13" ht="12.75">
      <c r="A43" t="s">
        <v>46</v>
      </c>
      <c r="C43" s="31" t="s">
        <v>72</v>
      </c>
      <c r="E43" s="33" t="s">
        <v>128</v>
      </c>
      <c r="J43" s="32">
        <f>0</f>
      </c>
      <c s="32">
        <f>0</f>
      </c>
      <c s="32">
        <f>0+L44+L48+L52+L56+L60+L64+L68+L72+L76+L80</f>
      </c>
      <c s="32">
        <f>0+M44+M48+M52+M56+M60+M64+M68+M72+M76+M80</f>
      </c>
    </row>
    <row r="44" spans="1:16" ht="12.75">
      <c r="A44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119</v>
      </c>
      <c s="37">
        <v>258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57</v>
      </c>
      <c r="E47" s="39" t="s">
        <v>132</v>
      </c>
    </row>
    <row r="48" spans="1:16" ht="12.75">
      <c r="A48" t="s">
        <v>49</v>
      </c>
      <c s="34" t="s">
        <v>133</v>
      </c>
      <c s="34" t="s">
        <v>134</v>
      </c>
      <c s="35" t="s">
        <v>5</v>
      </c>
      <c s="6" t="s">
        <v>135</v>
      </c>
      <c s="36" t="s">
        <v>119</v>
      </c>
      <c s="37">
        <v>114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120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136</v>
      </c>
    </row>
    <row r="51" spans="1:5" ht="89.25">
      <c r="A51" t="s">
        <v>57</v>
      </c>
      <c r="E51" s="39" t="s">
        <v>132</v>
      </c>
    </row>
    <row r="52" spans="1:16" ht="12.75">
      <c r="A52" t="s">
        <v>49</v>
      </c>
      <c s="34" t="s">
        <v>137</v>
      </c>
      <c s="34" t="s">
        <v>138</v>
      </c>
      <c s="35" t="s">
        <v>5</v>
      </c>
      <c s="6" t="s">
        <v>139</v>
      </c>
      <c s="36" t="s">
        <v>119</v>
      </c>
      <c s="37">
        <v>36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140</v>
      </c>
    </row>
    <row r="54" spans="1:5" ht="12.75">
      <c r="A54" s="35" t="s">
        <v>56</v>
      </c>
      <c r="E54" s="40" t="s">
        <v>5</v>
      </c>
    </row>
    <row r="55" spans="1:5" ht="89.25">
      <c r="A55" t="s">
        <v>57</v>
      </c>
      <c r="E55" s="39" t="s">
        <v>132</v>
      </c>
    </row>
    <row r="56" spans="1:16" ht="25.5">
      <c r="A56" t="s">
        <v>49</v>
      </c>
      <c s="34" t="s">
        <v>141</v>
      </c>
      <c s="34" t="s">
        <v>142</v>
      </c>
      <c s="35" t="s">
        <v>5</v>
      </c>
      <c s="6" t="s">
        <v>143</v>
      </c>
      <c s="36" t="s">
        <v>144</v>
      </c>
      <c s="37">
        <v>50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25.5">
      <c r="A57" s="35" t="s">
        <v>54</v>
      </c>
      <c r="E57" s="39" t="s">
        <v>145</v>
      </c>
    </row>
    <row r="58" spans="1:5" ht="12.75">
      <c r="A58" s="35" t="s">
        <v>56</v>
      </c>
      <c r="E58" s="40" t="s">
        <v>146</v>
      </c>
    </row>
    <row r="59" spans="1:5" ht="306">
      <c r="A59" t="s">
        <v>57</v>
      </c>
      <c r="E59" s="39" t="s">
        <v>147</v>
      </c>
    </row>
    <row r="60" spans="1:16" ht="12.75">
      <c r="A60" t="s">
        <v>49</v>
      </c>
      <c s="34" t="s">
        <v>148</v>
      </c>
      <c s="34" t="s">
        <v>149</v>
      </c>
      <c s="35" t="s">
        <v>5</v>
      </c>
      <c s="6" t="s">
        <v>150</v>
      </c>
      <c s="36" t="s">
        <v>144</v>
      </c>
      <c s="37">
        <v>213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25.5">
      <c r="A61" s="35" t="s">
        <v>54</v>
      </c>
      <c r="E61" s="39" t="s">
        <v>151</v>
      </c>
    </row>
    <row r="62" spans="1:5" ht="12.75">
      <c r="A62" s="35" t="s">
        <v>56</v>
      </c>
      <c r="E62" s="40" t="s">
        <v>152</v>
      </c>
    </row>
    <row r="63" spans="1:5" ht="306">
      <c r="A63" t="s">
        <v>57</v>
      </c>
      <c r="E63" s="39" t="s">
        <v>153</v>
      </c>
    </row>
    <row r="64" spans="1:16" ht="25.5">
      <c r="A64" t="s">
        <v>49</v>
      </c>
      <c s="34" t="s">
        <v>154</v>
      </c>
      <c s="34" t="s">
        <v>155</v>
      </c>
      <c s="35" t="s">
        <v>5</v>
      </c>
      <c s="6" t="s">
        <v>156</v>
      </c>
      <c s="36" t="s">
        <v>144</v>
      </c>
      <c s="37">
        <v>143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157</v>
      </c>
    </row>
    <row r="66" spans="1:5" ht="12.75">
      <c r="A66" s="35" t="s">
        <v>56</v>
      </c>
      <c r="E66" s="40" t="s">
        <v>5</v>
      </c>
    </row>
    <row r="67" spans="1:5" ht="114.75">
      <c r="A67" t="s">
        <v>57</v>
      </c>
      <c r="E67" s="39" t="s">
        <v>158</v>
      </c>
    </row>
    <row r="68" spans="1:16" ht="12.75">
      <c r="A68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162</v>
      </c>
      <c s="37">
        <v>12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120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255">
      <c r="A71" t="s">
        <v>57</v>
      </c>
      <c r="E71" s="39" t="s">
        <v>163</v>
      </c>
    </row>
    <row r="72" spans="1:16" ht="25.5">
      <c r="A72" t="s">
        <v>49</v>
      </c>
      <c s="34" t="s">
        <v>164</v>
      </c>
      <c s="34" t="s">
        <v>165</v>
      </c>
      <c s="35" t="s">
        <v>5</v>
      </c>
      <c s="6" t="s">
        <v>166</v>
      </c>
      <c s="36" t="s">
        <v>144</v>
      </c>
      <c s="37">
        <v>188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167</v>
      </c>
    </row>
    <row r="74" spans="1:5" ht="12.75">
      <c r="A74" s="35" t="s">
        <v>56</v>
      </c>
      <c r="E74" s="40" t="s">
        <v>5</v>
      </c>
    </row>
    <row r="75" spans="1:5" ht="178.5">
      <c r="A75" t="s">
        <v>57</v>
      </c>
      <c r="E75" s="39" t="s">
        <v>168</v>
      </c>
    </row>
    <row r="76" spans="1:16" ht="12.75">
      <c r="A76" t="s">
        <v>49</v>
      </c>
      <c s="34" t="s">
        <v>169</v>
      </c>
      <c s="34" t="s">
        <v>170</v>
      </c>
      <c s="35" t="s">
        <v>5</v>
      </c>
      <c s="6" t="s">
        <v>171</v>
      </c>
      <c s="36" t="s">
        <v>144</v>
      </c>
      <c s="37">
        <v>262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172</v>
      </c>
    </row>
    <row r="78" spans="1:5" ht="12.75">
      <c r="A78" s="35" t="s">
        <v>56</v>
      </c>
      <c r="E78" s="40" t="s">
        <v>5</v>
      </c>
    </row>
    <row r="79" spans="1:5" ht="191.25">
      <c r="A79" t="s">
        <v>57</v>
      </c>
      <c r="E79" s="39" t="s">
        <v>173</v>
      </c>
    </row>
    <row r="80" spans="1:16" ht="12.75">
      <c r="A80" t="s">
        <v>49</v>
      </c>
      <c s="34" t="s">
        <v>174</v>
      </c>
      <c s="34" t="s">
        <v>175</v>
      </c>
      <c s="35" t="s">
        <v>5</v>
      </c>
      <c s="6" t="s">
        <v>176</v>
      </c>
      <c s="36" t="s">
        <v>162</v>
      </c>
      <c s="37">
        <v>22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02">
      <c r="A83" t="s">
        <v>57</v>
      </c>
      <c r="E83" s="39" t="s">
        <v>177</v>
      </c>
    </row>
    <row r="84" spans="1:13" ht="12.75">
      <c r="A84" t="s">
        <v>46</v>
      </c>
      <c r="C84" s="31" t="s">
        <v>129</v>
      </c>
      <c r="E84" s="33" t="s">
        <v>178</v>
      </c>
      <c r="J84" s="32">
        <f>0</f>
      </c>
      <c s="32">
        <f>0</f>
      </c>
      <c s="32">
        <f>0+L85+L89+L93+L97+L101+L105+L109+L113+L117+L121+L125+L129+L133+L137+L141+L145+L149+L153+L157</f>
      </c>
      <c s="32">
        <f>0+M85+M89+M93+M97+M101+M105+M109+M113+M117+M121+M125+M129+M133+M137+M141+M145+M149+M153+M157</f>
      </c>
    </row>
    <row r="85" spans="1:16" ht="12.75">
      <c r="A85" t="s">
        <v>49</v>
      </c>
      <c s="34" t="s">
        <v>179</v>
      </c>
      <c s="34" t="s">
        <v>180</v>
      </c>
      <c s="35" t="s">
        <v>5</v>
      </c>
      <c s="6" t="s">
        <v>181</v>
      </c>
      <c s="36" t="s">
        <v>162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120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182</v>
      </c>
    </row>
    <row r="89" spans="1:16" ht="12.75">
      <c r="A89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162</v>
      </c>
      <c s="37">
        <v>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120</v>
      </c>
      <c>
        <f>(M89*21)/100</f>
      </c>
      <c t="s">
        <v>27</v>
      </c>
    </row>
    <row r="90" spans="1:5" ht="25.5">
      <c r="A90" s="35" t="s">
        <v>54</v>
      </c>
      <c r="E90" s="39" t="s">
        <v>186</v>
      </c>
    </row>
    <row r="91" spans="1:5" ht="12.75">
      <c r="A91" s="35" t="s">
        <v>56</v>
      </c>
      <c r="E91" s="40" t="s">
        <v>5</v>
      </c>
    </row>
    <row r="92" spans="1:5" ht="127.5">
      <c r="A92" t="s">
        <v>57</v>
      </c>
      <c r="E92" s="39" t="s">
        <v>187</v>
      </c>
    </row>
    <row r="93" spans="1:16" ht="12.75">
      <c r="A93" t="s">
        <v>49</v>
      </c>
      <c s="34" t="s">
        <v>188</v>
      </c>
      <c s="34" t="s">
        <v>189</v>
      </c>
      <c s="35" t="s">
        <v>5</v>
      </c>
      <c s="6" t="s">
        <v>190</v>
      </c>
      <c s="36" t="s">
        <v>162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120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27.5">
      <c r="A96" t="s">
        <v>57</v>
      </c>
      <c r="E96" s="39" t="s">
        <v>187</v>
      </c>
    </row>
    <row r="97" spans="1:16" ht="12.75">
      <c r="A97" t="s">
        <v>49</v>
      </c>
      <c s="34" t="s">
        <v>191</v>
      </c>
      <c s="34" t="s">
        <v>192</v>
      </c>
      <c s="35" t="s">
        <v>5</v>
      </c>
      <c s="6" t="s">
        <v>193</v>
      </c>
      <c s="36" t="s">
        <v>162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120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27.5">
      <c r="A100" t="s">
        <v>57</v>
      </c>
      <c r="E100" s="39" t="s">
        <v>187</v>
      </c>
    </row>
    <row r="101" spans="1:16" ht="12.75">
      <c r="A101" t="s">
        <v>49</v>
      </c>
      <c s="34" t="s">
        <v>194</v>
      </c>
      <c s="34" t="s">
        <v>195</v>
      </c>
      <c s="35" t="s">
        <v>5</v>
      </c>
      <c s="6" t="s">
        <v>196</v>
      </c>
      <c s="36" t="s">
        <v>162</v>
      </c>
      <c s="37">
        <v>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120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27.5">
      <c r="A104" t="s">
        <v>57</v>
      </c>
      <c r="E104" s="39" t="s">
        <v>187</v>
      </c>
    </row>
    <row r="105" spans="1:16" ht="12.75">
      <c r="A105" t="s">
        <v>49</v>
      </c>
      <c s="34" t="s">
        <v>197</v>
      </c>
      <c s="34" t="s">
        <v>198</v>
      </c>
      <c s="35" t="s">
        <v>5</v>
      </c>
      <c s="6" t="s">
        <v>199</v>
      </c>
      <c s="36" t="s">
        <v>162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120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27.5">
      <c r="A108" t="s">
        <v>57</v>
      </c>
      <c r="E108" s="39" t="s">
        <v>187</v>
      </c>
    </row>
    <row r="109" spans="1:16" ht="12.75">
      <c r="A109" t="s">
        <v>49</v>
      </c>
      <c s="34" t="s">
        <v>200</v>
      </c>
      <c s="34" t="s">
        <v>201</v>
      </c>
      <c s="35" t="s">
        <v>5</v>
      </c>
      <c s="6" t="s">
        <v>202</v>
      </c>
      <c s="36" t="s">
        <v>162</v>
      </c>
      <c s="37">
        <v>10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120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76.5">
      <c r="A111" s="35" t="s">
        <v>56</v>
      </c>
      <c r="E111" s="40" t="s">
        <v>203</v>
      </c>
    </row>
    <row r="112" spans="1:5" ht="114.75">
      <c r="A112" t="s">
        <v>57</v>
      </c>
      <c r="E112" s="39" t="s">
        <v>204</v>
      </c>
    </row>
    <row r="113" spans="1:16" ht="12.75">
      <c r="A113" t="s">
        <v>49</v>
      </c>
      <c s="34" t="s">
        <v>205</v>
      </c>
      <c s="34" t="s">
        <v>206</v>
      </c>
      <c s="35" t="s">
        <v>5</v>
      </c>
      <c s="6" t="s">
        <v>207</v>
      </c>
      <c s="36" t="s">
        <v>162</v>
      </c>
      <c s="37">
        <v>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120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65.75">
      <c r="A116" t="s">
        <v>57</v>
      </c>
      <c r="E116" s="39" t="s">
        <v>208</v>
      </c>
    </row>
    <row r="117" spans="1:16" ht="12.75">
      <c r="A117" t="s">
        <v>49</v>
      </c>
      <c s="34" t="s">
        <v>209</v>
      </c>
      <c s="34" t="s">
        <v>210</v>
      </c>
      <c s="35" t="s">
        <v>5</v>
      </c>
      <c s="6" t="s">
        <v>211</v>
      </c>
      <c s="36" t="s">
        <v>119</v>
      </c>
      <c s="37">
        <v>380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120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40.25">
      <c r="A120" t="s">
        <v>57</v>
      </c>
      <c r="E120" s="39" t="s">
        <v>212</v>
      </c>
    </row>
    <row r="121" spans="1:16" ht="25.5">
      <c r="A121" t="s">
        <v>49</v>
      </c>
      <c s="34" t="s">
        <v>213</v>
      </c>
      <c s="34" t="s">
        <v>214</v>
      </c>
      <c s="35" t="s">
        <v>5</v>
      </c>
      <c s="6" t="s">
        <v>215</v>
      </c>
      <c s="36" t="s">
        <v>216</v>
      </c>
      <c s="37">
        <v>7980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120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217</v>
      </c>
    </row>
    <row r="124" spans="1:5" ht="140.25">
      <c r="A124" t="s">
        <v>57</v>
      </c>
      <c r="E124" s="39" t="s">
        <v>218</v>
      </c>
    </row>
    <row r="125" spans="1:16" ht="25.5">
      <c r="A125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216</v>
      </c>
      <c s="37">
        <v>1900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56</v>
      </c>
      <c r="E127" s="40" t="s">
        <v>222</v>
      </c>
    </row>
    <row r="128" spans="1:5" ht="127.5">
      <c r="A128" t="s">
        <v>57</v>
      </c>
      <c r="E128" s="39" t="s">
        <v>223</v>
      </c>
    </row>
    <row r="129" spans="1:16" ht="25.5">
      <c r="A129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144</v>
      </c>
      <c s="37">
        <v>114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227</v>
      </c>
    </row>
    <row r="132" spans="1:5" ht="204">
      <c r="A132" t="s">
        <v>57</v>
      </c>
      <c r="E132" s="39" t="s">
        <v>228</v>
      </c>
    </row>
    <row r="133" spans="1:16" ht="38.25">
      <c r="A133" t="s">
        <v>49</v>
      </c>
      <c s="34" t="s">
        <v>229</v>
      </c>
      <c s="34" t="s">
        <v>230</v>
      </c>
      <c s="35" t="s">
        <v>5</v>
      </c>
      <c s="6" t="s">
        <v>231</v>
      </c>
      <c s="36" t="s">
        <v>232</v>
      </c>
      <c s="37">
        <v>1692.906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38.25">
      <c r="A134" s="35" t="s">
        <v>54</v>
      </c>
      <c r="E134" s="39" t="s">
        <v>233</v>
      </c>
    </row>
    <row r="135" spans="1:5" ht="51">
      <c r="A135" s="35" t="s">
        <v>56</v>
      </c>
      <c r="E135" s="40" t="s">
        <v>234</v>
      </c>
    </row>
    <row r="136" spans="1:5" ht="102">
      <c r="A136" t="s">
        <v>57</v>
      </c>
      <c r="E136" s="39" t="s">
        <v>235</v>
      </c>
    </row>
    <row r="137" spans="1:16" ht="25.5">
      <c r="A137" t="s">
        <v>49</v>
      </c>
      <c s="34" t="s">
        <v>236</v>
      </c>
      <c s="34" t="s">
        <v>237</v>
      </c>
      <c s="35" t="s">
        <v>5</v>
      </c>
      <c s="6" t="s">
        <v>238</v>
      </c>
      <c s="36" t="s">
        <v>144</v>
      </c>
      <c s="37">
        <v>149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239</v>
      </c>
    </row>
    <row r="140" spans="1:5" ht="204">
      <c r="A140" t="s">
        <v>57</v>
      </c>
      <c r="E140" s="39" t="s">
        <v>240</v>
      </c>
    </row>
    <row r="141" spans="1:16" ht="38.25">
      <c r="A141" t="s">
        <v>49</v>
      </c>
      <c s="34" t="s">
        <v>241</v>
      </c>
      <c s="34" t="s">
        <v>242</v>
      </c>
      <c s="35" t="s">
        <v>5</v>
      </c>
      <c s="6" t="s">
        <v>243</v>
      </c>
      <c s="36" t="s">
        <v>232</v>
      </c>
      <c s="37">
        <v>2567.8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53</v>
      </c>
      <c>
        <f>(M141*21)/100</f>
      </c>
      <c t="s">
        <v>27</v>
      </c>
    </row>
    <row r="142" spans="1:5" ht="38.25">
      <c r="A142" s="35" t="s">
        <v>54</v>
      </c>
      <c r="E142" s="39" t="s">
        <v>233</v>
      </c>
    </row>
    <row r="143" spans="1:5" ht="51">
      <c r="A143" s="35" t="s">
        <v>56</v>
      </c>
      <c r="E143" s="40" t="s">
        <v>244</v>
      </c>
    </row>
    <row r="144" spans="1:5" ht="102">
      <c r="A144" t="s">
        <v>57</v>
      </c>
      <c r="E144" s="39" t="s">
        <v>235</v>
      </c>
    </row>
    <row r="145" spans="1:16" ht="12.75">
      <c r="A145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162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120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27.5">
      <c r="A148" t="s">
        <v>57</v>
      </c>
      <c r="E148" s="39" t="s">
        <v>248</v>
      </c>
    </row>
    <row r="149" spans="1:16" ht="25.5">
      <c r="A149" t="s">
        <v>49</v>
      </c>
      <c s="34" t="s">
        <v>249</v>
      </c>
      <c s="34" t="s">
        <v>250</v>
      </c>
      <c s="35" t="s">
        <v>5</v>
      </c>
      <c s="6" t="s">
        <v>251</v>
      </c>
      <c s="36" t="s">
        <v>232</v>
      </c>
      <c s="37">
        <v>4.71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120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252</v>
      </c>
    </row>
    <row r="152" spans="1:5" ht="127.5">
      <c r="A152" t="s">
        <v>57</v>
      </c>
      <c r="E152" s="39" t="s">
        <v>253</v>
      </c>
    </row>
    <row r="153" spans="1:16" ht="12.75">
      <c r="A153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162</v>
      </c>
      <c s="37">
        <v>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120</v>
      </c>
      <c>
        <f>(M153*21)/100</f>
      </c>
      <c t="s">
        <v>27</v>
      </c>
    </row>
    <row r="154" spans="1:5" ht="51">
      <c r="A154" s="35" t="s">
        <v>54</v>
      </c>
      <c r="E154" s="39" t="s">
        <v>257</v>
      </c>
    </row>
    <row r="155" spans="1:5" ht="12.75">
      <c r="A155" s="35" t="s">
        <v>56</v>
      </c>
      <c r="E155" s="40" t="s">
        <v>5</v>
      </c>
    </row>
    <row r="156" spans="1:5" ht="127.5">
      <c r="A156" t="s">
        <v>57</v>
      </c>
      <c r="E156" s="39" t="s">
        <v>248</v>
      </c>
    </row>
    <row r="157" spans="1:16" ht="25.5">
      <c r="A157" t="s">
        <v>49</v>
      </c>
      <c s="34" t="s">
        <v>258</v>
      </c>
      <c s="34" t="s">
        <v>259</v>
      </c>
      <c s="35" t="s">
        <v>5</v>
      </c>
      <c s="6" t="s">
        <v>260</v>
      </c>
      <c s="36" t="s">
        <v>232</v>
      </c>
      <c s="37">
        <v>16.8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120</v>
      </c>
      <c>
        <f>(M157*21)/100</f>
      </c>
      <c t="s">
        <v>27</v>
      </c>
    </row>
    <row r="158" spans="1:5" ht="12.75">
      <c r="A158" s="35" t="s">
        <v>54</v>
      </c>
      <c r="E158" s="39" t="s">
        <v>5</v>
      </c>
    </row>
    <row r="159" spans="1:5" ht="12.75">
      <c r="A159" s="35" t="s">
        <v>56</v>
      </c>
      <c r="E159" s="40" t="s">
        <v>261</v>
      </c>
    </row>
    <row r="160" spans="1:5" ht="127.5">
      <c r="A160" t="s">
        <v>57</v>
      </c>
      <c r="E160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</v>
      </c>
      <c r="E4" s="26" t="s">
        <v>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264</v>
      </c>
      <c r="E8" s="30" t="s">
        <v>263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72</v>
      </c>
      <c r="E9" s="33" t="s">
        <v>128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138</v>
      </c>
      <c s="35" t="s">
        <v>5</v>
      </c>
      <c s="6" t="s">
        <v>139</v>
      </c>
      <c s="36" t="s">
        <v>119</v>
      </c>
      <c s="37">
        <v>15.776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265</v>
      </c>
    </row>
    <row r="13" spans="1:5" ht="89.25">
      <c r="A13" t="s">
        <v>57</v>
      </c>
      <c r="E13" s="39" t="s">
        <v>132</v>
      </c>
    </row>
    <row r="14" spans="1:16" ht="25.5">
      <c r="A14" t="s">
        <v>49</v>
      </c>
      <c s="34" t="s">
        <v>27</v>
      </c>
      <c s="34" t="s">
        <v>266</v>
      </c>
      <c s="35" t="s">
        <v>5</v>
      </c>
      <c s="6" t="s">
        <v>267</v>
      </c>
      <c s="36" t="s">
        <v>144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268</v>
      </c>
    </row>
    <row r="18" spans="1:16" ht="25.5">
      <c r="A18" t="s">
        <v>49</v>
      </c>
      <c s="34" t="s">
        <v>26</v>
      </c>
      <c s="34" t="s">
        <v>269</v>
      </c>
      <c s="35" t="s">
        <v>5</v>
      </c>
      <c s="6" t="s">
        <v>270</v>
      </c>
      <c s="36" t="s">
        <v>144</v>
      </c>
      <c s="37">
        <v>182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02">
      <c r="A21" t="s">
        <v>57</v>
      </c>
      <c r="E21" s="39" t="s">
        <v>268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271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271</v>
      </c>
      <c r="E4" s="26" t="s">
        <v>272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COUNTIFS(L8:L83,"=0",A8:A83,"P")+COUNTIFS(L8:L83,"",A8:A83,"P")+SUM(Q8:Q83)</f>
      </c>
    </row>
    <row r="8" spans="1:13" ht="12.75">
      <c r="A8" t="s">
        <v>44</v>
      </c>
      <c r="C8" s="28" t="s">
        <v>274</v>
      </c>
      <c r="E8" s="30" t="s">
        <v>272</v>
      </c>
      <c r="J8" s="29">
        <f>0+J9+J14+J47+J60+J65+J78</f>
      </c>
      <c s="29">
        <f>0+K9+K14+K47+K60+K65+K78</f>
      </c>
      <c s="29">
        <f>0+L9+L14+L47+L60+L65+L78</f>
      </c>
      <c s="29">
        <f>0+M9+M14+M47+M60+M65+M78</f>
      </c>
    </row>
    <row r="9" spans="1:13" ht="12.75">
      <c r="A9" t="s">
        <v>46</v>
      </c>
      <c r="C9" s="31" t="s">
        <v>93</v>
      </c>
      <c r="E9" s="33" t="s">
        <v>94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95</v>
      </c>
      <c s="35" t="s">
        <v>5</v>
      </c>
      <c s="6" t="s">
        <v>96</v>
      </c>
      <c s="36" t="s">
        <v>97</v>
      </c>
      <c s="37">
        <v>666.72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275</v>
      </c>
    </row>
    <row r="13" spans="1:5" ht="140.25">
      <c r="A13" t="s">
        <v>57</v>
      </c>
      <c r="E13" s="39" t="s">
        <v>100</v>
      </c>
    </row>
    <row r="14" spans="1:13" ht="12.75">
      <c r="A14" t="s">
        <v>46</v>
      </c>
      <c r="C14" s="31" t="s">
        <v>47</v>
      </c>
      <c r="E14" s="33" t="s">
        <v>116</v>
      </c>
      <c r="J14" s="32">
        <f>0</f>
      </c>
      <c s="32">
        <f>0</f>
      </c>
      <c s="32">
        <f>0+L15+L19+L23+L27+L31+L35+L39+L43</f>
      </c>
      <c s="32">
        <f>0+M15+M19+M23+M27+M31+M35+M39+M43</f>
      </c>
    </row>
    <row r="15" spans="1:16" ht="12.75">
      <c r="A15" t="s">
        <v>49</v>
      </c>
      <c s="34" t="s">
        <v>27</v>
      </c>
      <c s="34" t="s">
        <v>276</v>
      </c>
      <c s="35" t="s">
        <v>5</v>
      </c>
      <c s="6" t="s">
        <v>277</v>
      </c>
      <c s="36" t="s">
        <v>119</v>
      </c>
      <c s="37">
        <v>350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120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369.75">
      <c r="A18" t="s">
        <v>57</v>
      </c>
      <c r="E18" s="39" t="s">
        <v>278</v>
      </c>
    </row>
    <row r="19" spans="1:16" ht="12.75">
      <c r="A19" t="s">
        <v>49</v>
      </c>
      <c s="34" t="s">
        <v>26</v>
      </c>
      <c s="34" t="s">
        <v>279</v>
      </c>
      <c s="35" t="s">
        <v>5</v>
      </c>
      <c s="6" t="s">
        <v>280</v>
      </c>
      <c s="36" t="s">
        <v>216</v>
      </c>
      <c s="37">
        <v>1750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281</v>
      </c>
    </row>
    <row r="21" spans="1:5" ht="12.75">
      <c r="A21" s="35" t="s">
        <v>56</v>
      </c>
      <c r="E21" s="40" t="s">
        <v>282</v>
      </c>
    </row>
    <row r="22" spans="1:5" ht="25.5">
      <c r="A22" t="s">
        <v>57</v>
      </c>
      <c r="E22" s="39" t="s">
        <v>283</v>
      </c>
    </row>
    <row r="23" spans="1:16" ht="12.75">
      <c r="A23" t="s">
        <v>49</v>
      </c>
      <c s="34" t="s">
        <v>68</v>
      </c>
      <c s="34" t="s">
        <v>284</v>
      </c>
      <c s="35" t="s">
        <v>5</v>
      </c>
      <c s="6" t="s">
        <v>285</v>
      </c>
      <c s="36" t="s">
        <v>119</v>
      </c>
      <c s="37">
        <v>370.4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120</v>
      </c>
      <c>
        <f>(M23*21)/100</f>
      </c>
      <c t="s">
        <v>27</v>
      </c>
    </row>
    <row r="24" spans="1:5" ht="12.75">
      <c r="A24" s="35" t="s">
        <v>54</v>
      </c>
      <c r="E24" s="39" t="s">
        <v>286</v>
      </c>
    </row>
    <row r="25" spans="1:5" ht="12.75">
      <c r="A25" s="35" t="s">
        <v>56</v>
      </c>
      <c r="E25" s="40" t="s">
        <v>287</v>
      </c>
    </row>
    <row r="26" spans="1:5" ht="306">
      <c r="A26" t="s">
        <v>57</v>
      </c>
      <c r="E26" s="39" t="s">
        <v>288</v>
      </c>
    </row>
    <row r="27" spans="1:16" ht="12.75">
      <c r="A27" t="s">
        <v>49</v>
      </c>
      <c s="34" t="s">
        <v>72</v>
      </c>
      <c s="34" t="s">
        <v>289</v>
      </c>
      <c s="35" t="s">
        <v>5</v>
      </c>
      <c s="6" t="s">
        <v>290</v>
      </c>
      <c s="36" t="s">
        <v>216</v>
      </c>
      <c s="37">
        <v>12964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120</v>
      </c>
      <c>
        <f>(M27*21)/100</f>
      </c>
      <c t="s">
        <v>27</v>
      </c>
    </row>
    <row r="28" spans="1:5" ht="12.75">
      <c r="A28" s="35" t="s">
        <v>54</v>
      </c>
      <c r="E28" s="39" t="s">
        <v>291</v>
      </c>
    </row>
    <row r="29" spans="1:5" ht="12.75">
      <c r="A29" s="35" t="s">
        <v>56</v>
      </c>
      <c r="E29" s="40" t="s">
        <v>292</v>
      </c>
    </row>
    <row r="30" spans="1:5" ht="25.5">
      <c r="A30" t="s">
        <v>57</v>
      </c>
      <c r="E30" s="39" t="s">
        <v>283</v>
      </c>
    </row>
    <row r="31" spans="1:16" ht="12.75">
      <c r="A31" t="s">
        <v>49</v>
      </c>
      <c s="34" t="s">
        <v>76</v>
      </c>
      <c s="34" t="s">
        <v>293</v>
      </c>
      <c s="35" t="s">
        <v>5</v>
      </c>
      <c s="6" t="s">
        <v>294</v>
      </c>
      <c s="36" t="s">
        <v>119</v>
      </c>
      <c s="37">
        <v>20.4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120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295</v>
      </c>
    </row>
    <row r="34" spans="1:5" ht="318.75">
      <c r="A34" t="s">
        <v>57</v>
      </c>
      <c r="E34" s="39" t="s">
        <v>296</v>
      </c>
    </row>
    <row r="35" spans="1:16" ht="12.75">
      <c r="A35" t="s">
        <v>49</v>
      </c>
      <c s="34" t="s">
        <v>80</v>
      </c>
      <c s="34" t="s">
        <v>297</v>
      </c>
      <c s="35" t="s">
        <v>5</v>
      </c>
      <c s="6" t="s">
        <v>298</v>
      </c>
      <c s="36" t="s">
        <v>216</v>
      </c>
      <c s="37">
        <v>102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120</v>
      </c>
      <c>
        <f>(M35*21)/100</f>
      </c>
      <c t="s">
        <v>27</v>
      </c>
    </row>
    <row r="36" spans="1:5" ht="12.75">
      <c r="A36" s="35" t="s">
        <v>54</v>
      </c>
      <c r="E36" s="39" t="s">
        <v>299</v>
      </c>
    </row>
    <row r="37" spans="1:5" ht="12.75">
      <c r="A37" s="35" t="s">
        <v>56</v>
      </c>
      <c r="E37" s="40" t="s">
        <v>300</v>
      </c>
    </row>
    <row r="38" spans="1:5" ht="25.5">
      <c r="A38" t="s">
        <v>57</v>
      </c>
      <c r="E38" s="39" t="s">
        <v>283</v>
      </c>
    </row>
    <row r="39" spans="1:16" ht="12.75">
      <c r="A39" t="s">
        <v>49</v>
      </c>
      <c s="34" t="s">
        <v>84</v>
      </c>
      <c s="34" t="s">
        <v>301</v>
      </c>
      <c s="35" t="s">
        <v>5</v>
      </c>
      <c s="6" t="s">
        <v>302</v>
      </c>
      <c s="36" t="s">
        <v>119</v>
      </c>
      <c s="37">
        <v>16.3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120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38.25">
      <c r="A41" s="35" t="s">
        <v>56</v>
      </c>
      <c r="E41" s="40" t="s">
        <v>303</v>
      </c>
    </row>
    <row r="42" spans="1:5" ht="242.25">
      <c r="A42" t="s">
        <v>57</v>
      </c>
      <c r="E42" s="39" t="s">
        <v>304</v>
      </c>
    </row>
    <row r="43" spans="1:16" ht="12.75">
      <c r="A43" t="s">
        <v>49</v>
      </c>
      <c s="34" t="s">
        <v>129</v>
      </c>
      <c s="34" t="s">
        <v>305</v>
      </c>
      <c s="35" t="s">
        <v>5</v>
      </c>
      <c s="6" t="s">
        <v>306</v>
      </c>
      <c s="36" t="s">
        <v>307</v>
      </c>
      <c s="37">
        <v>310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120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308</v>
      </c>
    </row>
    <row r="47" spans="1:13" ht="12.75">
      <c r="A47" t="s">
        <v>46</v>
      </c>
      <c r="C47" s="31" t="s">
        <v>27</v>
      </c>
      <c r="E47" s="33" t="s">
        <v>309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49</v>
      </c>
      <c s="34" t="s">
        <v>133</v>
      </c>
      <c s="34" t="s">
        <v>310</v>
      </c>
      <c s="35" t="s">
        <v>5</v>
      </c>
      <c s="6" t="s">
        <v>311</v>
      </c>
      <c s="36" t="s">
        <v>307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120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25.5">
      <c r="A51" t="s">
        <v>57</v>
      </c>
      <c r="E51" s="39" t="s">
        <v>312</v>
      </c>
    </row>
    <row r="52" spans="1:16" ht="12.75">
      <c r="A52" t="s">
        <v>49</v>
      </c>
      <c s="34" t="s">
        <v>137</v>
      </c>
      <c s="34" t="s">
        <v>313</v>
      </c>
      <c s="35" t="s">
        <v>5</v>
      </c>
      <c s="6" t="s">
        <v>314</v>
      </c>
      <c s="36" t="s">
        <v>144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120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65.75">
      <c r="A55" t="s">
        <v>57</v>
      </c>
      <c r="E55" s="39" t="s">
        <v>315</v>
      </c>
    </row>
    <row r="56" spans="1:16" ht="12.75">
      <c r="A56" t="s">
        <v>49</v>
      </c>
      <c s="34" t="s">
        <v>141</v>
      </c>
      <c s="34" t="s">
        <v>316</v>
      </c>
      <c s="35" t="s">
        <v>5</v>
      </c>
      <c s="6" t="s">
        <v>317</v>
      </c>
      <c s="36" t="s">
        <v>307</v>
      </c>
      <c s="37">
        <v>341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120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02">
      <c r="A59" t="s">
        <v>57</v>
      </c>
      <c r="E59" s="39" t="s">
        <v>318</v>
      </c>
    </row>
    <row r="60" spans="1:13" ht="12.75">
      <c r="A60" t="s">
        <v>46</v>
      </c>
      <c r="C60" s="31" t="s">
        <v>72</v>
      </c>
      <c r="E60" s="33" t="s">
        <v>128</v>
      </c>
      <c r="J60" s="32">
        <f>0</f>
      </c>
      <c s="32">
        <f>0</f>
      </c>
      <c s="32">
        <f>0+L61</f>
      </c>
      <c s="32">
        <f>0+M61</f>
      </c>
    </row>
    <row r="61" spans="1:16" ht="25.5">
      <c r="A61" t="s">
        <v>49</v>
      </c>
      <c s="34" t="s">
        <v>148</v>
      </c>
      <c s="34" t="s">
        <v>319</v>
      </c>
      <c s="35" t="s">
        <v>5</v>
      </c>
      <c s="6" t="s">
        <v>320</v>
      </c>
      <c s="36" t="s">
        <v>119</v>
      </c>
      <c s="37">
        <v>192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120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38.25">
      <c r="A63" s="35" t="s">
        <v>56</v>
      </c>
      <c r="E63" s="40" t="s">
        <v>321</v>
      </c>
    </row>
    <row r="64" spans="1:5" ht="267.75">
      <c r="A64" t="s">
        <v>57</v>
      </c>
      <c r="E64" s="39" t="s">
        <v>322</v>
      </c>
    </row>
    <row r="65" spans="1:13" ht="12.75">
      <c r="A65" t="s">
        <v>46</v>
      </c>
      <c r="C65" s="31" t="s">
        <v>84</v>
      </c>
      <c r="E65" s="33" t="s">
        <v>323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154</v>
      </c>
      <c s="34" t="s">
        <v>324</v>
      </c>
      <c s="35" t="s">
        <v>5</v>
      </c>
      <c s="6" t="s">
        <v>325</v>
      </c>
      <c s="36" t="s">
        <v>144</v>
      </c>
      <c s="37">
        <v>1.5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120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255">
      <c r="A69" t="s">
        <v>57</v>
      </c>
      <c r="E69" s="39" t="s">
        <v>326</v>
      </c>
    </row>
    <row r="70" spans="1:16" ht="12.75">
      <c r="A70" t="s">
        <v>49</v>
      </c>
      <c s="34" t="s">
        <v>159</v>
      </c>
      <c s="34" t="s">
        <v>327</v>
      </c>
      <c s="35" t="s">
        <v>5</v>
      </c>
      <c s="6" t="s">
        <v>328</v>
      </c>
      <c s="36" t="s">
        <v>162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89.25">
      <c r="A73" t="s">
        <v>57</v>
      </c>
      <c r="E73" s="39" t="s">
        <v>329</v>
      </c>
    </row>
    <row r="74" spans="1:16" ht="12.75">
      <c r="A74" t="s">
        <v>49</v>
      </c>
      <c s="34" t="s">
        <v>164</v>
      </c>
      <c s="34" t="s">
        <v>330</v>
      </c>
      <c s="35" t="s">
        <v>5</v>
      </c>
      <c s="6" t="s">
        <v>331</v>
      </c>
      <c s="36" t="s">
        <v>119</v>
      </c>
      <c s="37">
        <v>3.35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120</v>
      </c>
      <c>
        <f>(M74*21)/100</f>
      </c>
      <c t="s">
        <v>27</v>
      </c>
    </row>
    <row r="75" spans="1:5" ht="12.75">
      <c r="A75" s="35" t="s">
        <v>54</v>
      </c>
      <c r="E75" s="39" t="s">
        <v>332</v>
      </c>
    </row>
    <row r="76" spans="1:5" ht="51">
      <c r="A76" s="35" t="s">
        <v>56</v>
      </c>
      <c r="E76" s="40" t="s">
        <v>333</v>
      </c>
    </row>
    <row r="77" spans="1:5" ht="369.75">
      <c r="A77" t="s">
        <v>57</v>
      </c>
      <c r="E77" s="39" t="s">
        <v>334</v>
      </c>
    </row>
    <row r="78" spans="1:13" ht="12.75">
      <c r="A78" t="s">
        <v>46</v>
      </c>
      <c r="C78" s="31" t="s">
        <v>129</v>
      </c>
      <c r="E78" s="33" t="s">
        <v>178</v>
      </c>
      <c r="J78" s="32">
        <f>0</f>
      </c>
      <c s="32">
        <f>0</f>
      </c>
      <c s="32">
        <f>0+L79+L83</f>
      </c>
      <c s="32">
        <f>0+M79+M83</f>
      </c>
    </row>
    <row r="79" spans="1:16" ht="25.5">
      <c r="A79" t="s">
        <v>49</v>
      </c>
      <c s="34" t="s">
        <v>169</v>
      </c>
      <c s="34" t="s">
        <v>335</v>
      </c>
      <c s="35" t="s">
        <v>5</v>
      </c>
      <c s="6" t="s">
        <v>336</v>
      </c>
      <c s="36" t="s">
        <v>144</v>
      </c>
      <c s="37">
        <v>150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25.5">
      <c r="A80" s="35" t="s">
        <v>54</v>
      </c>
      <c r="E80" s="39" t="s">
        <v>337</v>
      </c>
    </row>
    <row r="81" spans="1:5" ht="12.75">
      <c r="A81" s="35" t="s">
        <v>56</v>
      </c>
      <c r="E81" s="40" t="s">
        <v>5</v>
      </c>
    </row>
    <row r="82" spans="1:5" ht="255">
      <c r="A82" t="s">
        <v>57</v>
      </c>
      <c r="E82" s="39" t="s">
        <v>338</v>
      </c>
    </row>
    <row r="83" spans="1:16" ht="12.75">
      <c r="A83" t="s">
        <v>49</v>
      </c>
      <c s="34" t="s">
        <v>174</v>
      </c>
      <c s="34" t="s">
        <v>339</v>
      </c>
      <c s="35" t="s">
        <v>5</v>
      </c>
      <c s="6" t="s">
        <v>340</v>
      </c>
      <c s="36" t="s">
        <v>144</v>
      </c>
      <c s="37">
        <v>150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120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78.5">
      <c r="A86" t="s">
        <v>57</v>
      </c>
      <c r="E86" s="39" t="s">
        <v>341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342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342</v>
      </c>
      <c r="E4" s="26" t="s">
        <v>343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COUNTIFS(L8:L313,"=0",A8:A313,"P")+COUNTIFS(L8:L313,"",A8:A313,"P")+SUM(Q8:Q313)</f>
      </c>
    </row>
    <row r="8" spans="1:13" ht="12.75">
      <c r="A8" t="s">
        <v>44</v>
      </c>
      <c r="C8" s="28" t="s">
        <v>346</v>
      </c>
      <c r="E8" s="30" t="s">
        <v>345</v>
      </c>
      <c r="J8" s="29">
        <f>0+J9+J46+J87+J116+J145+J190+J203+J244</f>
      </c>
      <c s="29">
        <f>0+K9+K46+K87+K116+K145+K190+K203+K244</f>
      </c>
      <c s="29">
        <f>0+L9+L46+L87+L116+L145+L190+L203+L244</f>
      </c>
      <c s="29">
        <f>0+M9+M46+M87+M116+M145+M190+M203+M244</f>
      </c>
    </row>
    <row r="9" spans="1:13" ht="12.75">
      <c r="A9" t="s">
        <v>46</v>
      </c>
      <c r="C9" s="31" t="s">
        <v>93</v>
      </c>
      <c r="E9" s="33" t="s">
        <v>94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347</v>
      </c>
      <c s="35" t="s">
        <v>47</v>
      </c>
      <c s="6" t="s">
        <v>348</v>
      </c>
      <c s="36" t="s">
        <v>97</v>
      </c>
      <c s="37">
        <v>3596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349</v>
      </c>
    </row>
    <row r="13" spans="1:5" ht="25.5">
      <c r="A13" t="s">
        <v>57</v>
      </c>
      <c r="E13" s="39" t="s">
        <v>350</v>
      </c>
    </row>
    <row r="14" spans="1:16" ht="12.75">
      <c r="A14" t="s">
        <v>49</v>
      </c>
      <c s="34" t="s">
        <v>27</v>
      </c>
      <c s="34" t="s">
        <v>347</v>
      </c>
      <c s="35" t="s">
        <v>27</v>
      </c>
      <c s="6" t="s">
        <v>348</v>
      </c>
      <c s="36" t="s">
        <v>97</v>
      </c>
      <c s="37">
        <v>870.87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51">
      <c r="A16" s="35" t="s">
        <v>56</v>
      </c>
      <c r="E16" s="40" t="s">
        <v>351</v>
      </c>
    </row>
    <row r="17" spans="1:5" ht="25.5">
      <c r="A17" t="s">
        <v>57</v>
      </c>
      <c r="E17" s="39" t="s">
        <v>350</v>
      </c>
    </row>
    <row r="18" spans="1:16" ht="12.75">
      <c r="A18" t="s">
        <v>49</v>
      </c>
      <c s="34" t="s">
        <v>26</v>
      </c>
      <c s="34" t="s">
        <v>352</v>
      </c>
      <c s="35" t="s">
        <v>5</v>
      </c>
      <c s="6" t="s">
        <v>353</v>
      </c>
      <c s="36" t="s">
        <v>97</v>
      </c>
      <c s="37">
        <v>11.465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354</v>
      </c>
    </row>
    <row r="21" spans="1:5" ht="25.5">
      <c r="A21" t="s">
        <v>57</v>
      </c>
      <c r="E21" s="39" t="s">
        <v>350</v>
      </c>
    </row>
    <row r="22" spans="1:16" ht="25.5">
      <c r="A22" t="s">
        <v>49</v>
      </c>
      <c s="34" t="s">
        <v>68</v>
      </c>
      <c s="34" t="s">
        <v>355</v>
      </c>
      <c s="35" t="s">
        <v>5</v>
      </c>
      <c s="6" t="s">
        <v>356</v>
      </c>
      <c s="36" t="s">
        <v>97</v>
      </c>
      <c s="37">
        <v>19.2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25.5">
      <c r="A24" s="35" t="s">
        <v>56</v>
      </c>
      <c r="E24" s="40" t="s">
        <v>357</v>
      </c>
    </row>
    <row r="25" spans="1:5" ht="140.25">
      <c r="A25" t="s">
        <v>57</v>
      </c>
      <c r="E25" s="39" t="s">
        <v>100</v>
      </c>
    </row>
    <row r="26" spans="1:16" ht="12.75">
      <c r="A26" t="s">
        <v>49</v>
      </c>
      <c s="34" t="s">
        <v>72</v>
      </c>
      <c s="34" t="s">
        <v>358</v>
      </c>
      <c s="35" t="s">
        <v>5</v>
      </c>
      <c s="6" t="s">
        <v>359</v>
      </c>
      <c s="36" t="s">
        <v>52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360</v>
      </c>
    </row>
    <row r="29" spans="1:5" ht="12.75">
      <c r="A29" t="s">
        <v>57</v>
      </c>
      <c r="E29" s="39" t="s">
        <v>361</v>
      </c>
    </row>
    <row r="30" spans="1:16" ht="12.75">
      <c r="A30" t="s">
        <v>49</v>
      </c>
      <c s="34" t="s">
        <v>76</v>
      </c>
      <c s="34" t="s">
        <v>362</v>
      </c>
      <c s="35" t="s">
        <v>5</v>
      </c>
      <c s="6" t="s">
        <v>363</v>
      </c>
      <c s="36" t="s">
        <v>52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364</v>
      </c>
    </row>
    <row r="33" spans="1:5" ht="12.75">
      <c r="A33" t="s">
        <v>57</v>
      </c>
      <c r="E33" s="39" t="s">
        <v>361</v>
      </c>
    </row>
    <row r="34" spans="1:16" ht="12.75">
      <c r="A34" t="s">
        <v>49</v>
      </c>
      <c s="34" t="s">
        <v>80</v>
      </c>
      <c s="34" t="s">
        <v>365</v>
      </c>
      <c s="35" t="s">
        <v>5</v>
      </c>
      <c s="6" t="s">
        <v>366</v>
      </c>
      <c s="36" t="s">
        <v>52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367</v>
      </c>
    </row>
    <row r="37" spans="1:5" ht="12.75">
      <c r="A37" t="s">
        <v>57</v>
      </c>
      <c r="E37" s="39" t="s">
        <v>368</v>
      </c>
    </row>
    <row r="38" spans="1:16" ht="12.75">
      <c r="A38" t="s">
        <v>49</v>
      </c>
      <c s="34" t="s">
        <v>84</v>
      </c>
      <c s="34" t="s">
        <v>369</v>
      </c>
      <c s="35" t="s">
        <v>5</v>
      </c>
      <c s="6" t="s">
        <v>370</v>
      </c>
      <c s="36" t="s">
        <v>52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371</v>
      </c>
    </row>
    <row r="41" spans="1:5" ht="63.75">
      <c r="A41" t="s">
        <v>57</v>
      </c>
      <c r="E41" s="39" t="s">
        <v>372</v>
      </c>
    </row>
    <row r="42" spans="1:16" ht="12.75">
      <c r="A42" t="s">
        <v>49</v>
      </c>
      <c s="34" t="s">
        <v>129</v>
      </c>
      <c s="34" t="s">
        <v>373</v>
      </c>
      <c s="35" t="s">
        <v>5</v>
      </c>
      <c s="6" t="s">
        <v>374</v>
      </c>
      <c s="36" t="s">
        <v>52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25.5">
      <c r="A45" t="s">
        <v>57</v>
      </c>
      <c r="E45" s="39" t="s">
        <v>375</v>
      </c>
    </row>
    <row r="46" spans="1:13" ht="12.75">
      <c r="A46" t="s">
        <v>46</v>
      </c>
      <c r="C46" s="31" t="s">
        <v>47</v>
      </c>
      <c r="E46" s="33" t="s">
        <v>116</v>
      </c>
      <c r="J46" s="32">
        <f>0</f>
      </c>
      <c s="32">
        <f>0</f>
      </c>
      <c s="32">
        <f>0+L47+L51+L55+L59+L63+L67+L71+L75+L79+L83</f>
      </c>
      <c s="32">
        <f>0+M47+M51+M55+M59+M63+M67+M71+M75+M79+M83</f>
      </c>
    </row>
    <row r="47" spans="1:16" ht="12.75">
      <c r="A47" t="s">
        <v>49</v>
      </c>
      <c s="34" t="s">
        <v>133</v>
      </c>
      <c s="34" t="s">
        <v>376</v>
      </c>
      <c s="35" t="s">
        <v>5</v>
      </c>
      <c s="6" t="s">
        <v>377</v>
      </c>
      <c s="36" t="s">
        <v>307</v>
      </c>
      <c s="37">
        <v>231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120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56</v>
      </c>
      <c r="E49" s="40" t="s">
        <v>378</v>
      </c>
    </row>
    <row r="50" spans="1:5" ht="38.25">
      <c r="A50" t="s">
        <v>57</v>
      </c>
      <c r="E50" s="39" t="s">
        <v>379</v>
      </c>
    </row>
    <row r="51" spans="1:16" ht="25.5">
      <c r="A51" t="s">
        <v>49</v>
      </c>
      <c s="34" t="s">
        <v>137</v>
      </c>
      <c s="34" t="s">
        <v>380</v>
      </c>
      <c s="35" t="s">
        <v>5</v>
      </c>
      <c s="6" t="s">
        <v>381</v>
      </c>
      <c s="36" t="s">
        <v>162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120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382</v>
      </c>
    </row>
    <row r="54" spans="1:5" ht="165.75">
      <c r="A54" t="s">
        <v>57</v>
      </c>
      <c r="E54" s="39" t="s">
        <v>383</v>
      </c>
    </row>
    <row r="55" spans="1:16" ht="12.75">
      <c r="A55" t="s">
        <v>49</v>
      </c>
      <c s="34" t="s">
        <v>141</v>
      </c>
      <c s="34" t="s">
        <v>384</v>
      </c>
      <c s="35" t="s">
        <v>5</v>
      </c>
      <c s="6" t="s">
        <v>385</v>
      </c>
      <c s="36" t="s">
        <v>119</v>
      </c>
      <c s="37">
        <v>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120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56</v>
      </c>
      <c r="E57" s="40" t="s">
        <v>386</v>
      </c>
    </row>
    <row r="58" spans="1:5" ht="63.75">
      <c r="A58" t="s">
        <v>57</v>
      </c>
      <c r="E58" s="39" t="s">
        <v>387</v>
      </c>
    </row>
    <row r="59" spans="1:16" ht="12.75">
      <c r="A59" t="s">
        <v>49</v>
      </c>
      <c s="34" t="s">
        <v>148</v>
      </c>
      <c s="34" t="s">
        <v>388</v>
      </c>
      <c s="35" t="s">
        <v>5</v>
      </c>
      <c s="6" t="s">
        <v>389</v>
      </c>
      <c s="36" t="s">
        <v>232</v>
      </c>
      <c s="37">
        <v>576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120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56</v>
      </c>
      <c r="E61" s="40" t="s">
        <v>390</v>
      </c>
    </row>
    <row r="62" spans="1:5" ht="25.5">
      <c r="A62" t="s">
        <v>57</v>
      </c>
      <c r="E62" s="39" t="s">
        <v>391</v>
      </c>
    </row>
    <row r="63" spans="1:16" ht="12.75">
      <c r="A63" t="s">
        <v>49</v>
      </c>
      <c s="34" t="s">
        <v>154</v>
      </c>
      <c s="34" t="s">
        <v>392</v>
      </c>
      <c s="35" t="s">
        <v>5</v>
      </c>
      <c s="6" t="s">
        <v>393</v>
      </c>
      <c s="36" t="s">
        <v>119</v>
      </c>
      <c s="37">
        <v>1798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120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394</v>
      </c>
    </row>
    <row r="66" spans="1:5" ht="344.25">
      <c r="A66" t="s">
        <v>57</v>
      </c>
      <c r="E66" s="39" t="s">
        <v>395</v>
      </c>
    </row>
    <row r="67" spans="1:16" ht="12.75">
      <c r="A67" t="s">
        <v>49</v>
      </c>
      <c s="34" t="s">
        <v>159</v>
      </c>
      <c s="34" t="s">
        <v>396</v>
      </c>
      <c s="35" t="s">
        <v>5</v>
      </c>
      <c s="6" t="s">
        <v>397</v>
      </c>
      <c s="36" t="s">
        <v>216</v>
      </c>
      <c s="37">
        <v>14384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120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38.25">
      <c r="A69" s="35" t="s">
        <v>56</v>
      </c>
      <c r="E69" s="40" t="s">
        <v>398</v>
      </c>
    </row>
    <row r="70" spans="1:5" ht="25.5">
      <c r="A70" t="s">
        <v>57</v>
      </c>
      <c r="E70" s="39" t="s">
        <v>283</v>
      </c>
    </row>
    <row r="71" spans="1:16" ht="12.75">
      <c r="A71" t="s">
        <v>49</v>
      </c>
      <c s="34" t="s">
        <v>164</v>
      </c>
      <c s="34" t="s">
        <v>399</v>
      </c>
      <c s="35" t="s">
        <v>5</v>
      </c>
      <c s="6" t="s">
        <v>400</v>
      </c>
      <c s="36" t="s">
        <v>307</v>
      </c>
      <c s="37">
        <v>780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120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25.5">
      <c r="A73" s="35" t="s">
        <v>56</v>
      </c>
      <c r="E73" s="40" t="s">
        <v>401</v>
      </c>
    </row>
    <row r="74" spans="1:5" ht="38.25">
      <c r="A74" t="s">
        <v>57</v>
      </c>
      <c r="E74" s="39" t="s">
        <v>402</v>
      </c>
    </row>
    <row r="75" spans="1:16" ht="12.75">
      <c r="A75" t="s">
        <v>49</v>
      </c>
      <c s="34" t="s">
        <v>169</v>
      </c>
      <c s="34" t="s">
        <v>403</v>
      </c>
      <c s="35" t="s">
        <v>5</v>
      </c>
      <c s="6" t="s">
        <v>404</v>
      </c>
      <c s="36" t="s">
        <v>307</v>
      </c>
      <c s="37">
        <v>310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120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56</v>
      </c>
      <c r="E77" s="40" t="s">
        <v>405</v>
      </c>
    </row>
    <row r="78" spans="1:5" ht="38.25">
      <c r="A78" t="s">
        <v>57</v>
      </c>
      <c r="E78" s="39" t="s">
        <v>406</v>
      </c>
    </row>
    <row r="79" spans="1:16" ht="12.75">
      <c r="A79" t="s">
        <v>49</v>
      </c>
      <c s="34" t="s">
        <v>174</v>
      </c>
      <c s="34" t="s">
        <v>407</v>
      </c>
      <c s="35" t="s">
        <v>5</v>
      </c>
      <c s="6" t="s">
        <v>408</v>
      </c>
      <c s="36" t="s">
        <v>307</v>
      </c>
      <c s="37">
        <v>318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120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56</v>
      </c>
      <c r="E81" s="40" t="s">
        <v>409</v>
      </c>
    </row>
    <row r="82" spans="1:5" ht="25.5">
      <c r="A82" t="s">
        <v>57</v>
      </c>
      <c r="E82" s="39" t="s">
        <v>410</v>
      </c>
    </row>
    <row r="83" spans="1:16" ht="12.75">
      <c r="A83" t="s">
        <v>49</v>
      </c>
      <c s="34" t="s">
        <v>179</v>
      </c>
      <c s="34" t="s">
        <v>411</v>
      </c>
      <c s="35" t="s">
        <v>5</v>
      </c>
      <c s="6" t="s">
        <v>412</v>
      </c>
      <c s="36" t="s">
        <v>307</v>
      </c>
      <c s="37">
        <v>318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120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56</v>
      </c>
      <c r="E85" s="40" t="s">
        <v>413</v>
      </c>
    </row>
    <row r="86" spans="1:5" ht="25.5">
      <c r="A86" t="s">
        <v>57</v>
      </c>
      <c r="E86" s="39" t="s">
        <v>414</v>
      </c>
    </row>
    <row r="87" spans="1:13" ht="12.75">
      <c r="A87" t="s">
        <v>46</v>
      </c>
      <c r="C87" s="31" t="s">
        <v>27</v>
      </c>
      <c r="E87" s="33" t="s">
        <v>309</v>
      </c>
      <c r="J87" s="32">
        <f>0</f>
      </c>
      <c s="32">
        <f>0</f>
      </c>
      <c s="32">
        <f>0+L88+L92+L96+L100+L104+L108+L112</f>
      </c>
      <c s="32">
        <f>0+M88+M92+M96+M100+M104+M108+M112</f>
      </c>
    </row>
    <row r="88" spans="1:16" ht="12.75">
      <c r="A88" t="s">
        <v>49</v>
      </c>
      <c s="34" t="s">
        <v>183</v>
      </c>
      <c s="34" t="s">
        <v>313</v>
      </c>
      <c s="35" t="s">
        <v>5</v>
      </c>
      <c s="6" t="s">
        <v>314</v>
      </c>
      <c s="36" t="s">
        <v>144</v>
      </c>
      <c s="37">
        <v>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120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415</v>
      </c>
    </row>
    <row r="91" spans="1:5" ht="165.75">
      <c r="A91" t="s">
        <v>57</v>
      </c>
      <c r="E91" s="39" t="s">
        <v>315</v>
      </c>
    </row>
    <row r="92" spans="1:16" ht="12.75">
      <c r="A92" t="s">
        <v>49</v>
      </c>
      <c s="34" t="s">
        <v>188</v>
      </c>
      <c s="34" t="s">
        <v>416</v>
      </c>
      <c s="35" t="s">
        <v>5</v>
      </c>
      <c s="6" t="s">
        <v>417</v>
      </c>
      <c s="36" t="s">
        <v>97</v>
      </c>
      <c s="37">
        <v>24.499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120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38.25">
      <c r="A94" s="35" t="s">
        <v>56</v>
      </c>
      <c r="E94" s="40" t="s">
        <v>418</v>
      </c>
    </row>
    <row r="95" spans="1:5" ht="38.25">
      <c r="A95" t="s">
        <v>57</v>
      </c>
      <c r="E95" s="39" t="s">
        <v>419</v>
      </c>
    </row>
    <row r="96" spans="1:16" ht="12.75">
      <c r="A96" t="s">
        <v>49</v>
      </c>
      <c s="34" t="s">
        <v>191</v>
      </c>
      <c s="34" t="s">
        <v>420</v>
      </c>
      <c s="35" t="s">
        <v>5</v>
      </c>
      <c s="6" t="s">
        <v>421</v>
      </c>
      <c s="36" t="s">
        <v>119</v>
      </c>
      <c s="37">
        <v>18.108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120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56</v>
      </c>
      <c r="E98" s="40" t="s">
        <v>422</v>
      </c>
    </row>
    <row r="99" spans="1:5" ht="25.5">
      <c r="A99" t="s">
        <v>57</v>
      </c>
      <c r="E99" s="39" t="s">
        <v>423</v>
      </c>
    </row>
    <row r="100" spans="1:16" ht="12.75">
      <c r="A100" t="s">
        <v>49</v>
      </c>
      <c s="34" t="s">
        <v>194</v>
      </c>
      <c s="34" t="s">
        <v>424</v>
      </c>
      <c s="35" t="s">
        <v>5</v>
      </c>
      <c s="6" t="s">
        <v>425</v>
      </c>
      <c s="36" t="s">
        <v>144</v>
      </c>
      <c s="37">
        <v>288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120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25.5">
      <c r="A102" s="35" t="s">
        <v>56</v>
      </c>
      <c r="E102" s="40" t="s">
        <v>426</v>
      </c>
    </row>
    <row r="103" spans="1:5" ht="51">
      <c r="A103" t="s">
        <v>57</v>
      </c>
      <c r="E103" s="39" t="s">
        <v>427</v>
      </c>
    </row>
    <row r="104" spans="1:16" ht="25.5">
      <c r="A104" t="s">
        <v>49</v>
      </c>
      <c s="34" t="s">
        <v>197</v>
      </c>
      <c s="34" t="s">
        <v>428</v>
      </c>
      <c s="35" t="s">
        <v>5</v>
      </c>
      <c s="6" t="s">
        <v>429</v>
      </c>
      <c s="36" t="s">
        <v>144</v>
      </c>
      <c s="37">
        <v>271.2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120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25.5">
      <c r="A106" s="35" t="s">
        <v>56</v>
      </c>
      <c r="E106" s="40" t="s">
        <v>430</v>
      </c>
    </row>
    <row r="107" spans="1:5" ht="63.75">
      <c r="A107" t="s">
        <v>57</v>
      </c>
      <c r="E107" s="39" t="s">
        <v>431</v>
      </c>
    </row>
    <row r="108" spans="1:16" ht="12.75">
      <c r="A108" t="s">
        <v>49</v>
      </c>
      <c s="34" t="s">
        <v>200</v>
      </c>
      <c s="34" t="s">
        <v>432</v>
      </c>
      <c s="35" t="s">
        <v>5</v>
      </c>
      <c s="6" t="s">
        <v>433</v>
      </c>
      <c s="36" t="s">
        <v>144</v>
      </c>
      <c s="37">
        <v>418.5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120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25.5">
      <c r="A110" s="35" t="s">
        <v>56</v>
      </c>
      <c r="E110" s="40" t="s">
        <v>434</v>
      </c>
    </row>
    <row r="111" spans="1:5" ht="191.25">
      <c r="A111" t="s">
        <v>57</v>
      </c>
      <c r="E111" s="39" t="s">
        <v>435</v>
      </c>
    </row>
    <row r="112" spans="1:16" ht="12.75">
      <c r="A112" t="s">
        <v>49</v>
      </c>
      <c s="34" t="s">
        <v>205</v>
      </c>
      <c s="34" t="s">
        <v>436</v>
      </c>
      <c s="35" t="s">
        <v>5</v>
      </c>
      <c s="6" t="s">
        <v>437</v>
      </c>
      <c s="36" t="s">
        <v>162</v>
      </c>
      <c s="37">
        <v>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120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65.75">
      <c r="A115" t="s">
        <v>57</v>
      </c>
      <c r="E115" s="39" t="s">
        <v>438</v>
      </c>
    </row>
    <row r="116" spans="1:13" ht="12.75">
      <c r="A116" t="s">
        <v>46</v>
      </c>
      <c r="C116" s="31" t="s">
        <v>26</v>
      </c>
      <c r="E116" s="33" t="s">
        <v>439</v>
      </c>
      <c r="J116" s="32">
        <f>0</f>
      </c>
      <c s="32">
        <f>0</f>
      </c>
      <c s="32">
        <f>0+L117+L121+L125+L129+L133+L137+L141</f>
      </c>
      <c s="32">
        <f>0+M117+M121+M125+M129+M133+M137+M141</f>
      </c>
    </row>
    <row r="117" spans="1:16" ht="12.75">
      <c r="A117" t="s">
        <v>49</v>
      </c>
      <c s="34" t="s">
        <v>209</v>
      </c>
      <c s="34" t="s">
        <v>440</v>
      </c>
      <c s="35" t="s">
        <v>5</v>
      </c>
      <c s="6" t="s">
        <v>441</v>
      </c>
      <c s="36" t="s">
        <v>119</v>
      </c>
      <c s="37">
        <v>40.6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120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442</v>
      </c>
    </row>
    <row r="120" spans="1:5" ht="395.25">
      <c r="A120" t="s">
        <v>57</v>
      </c>
      <c r="E120" s="39" t="s">
        <v>443</v>
      </c>
    </row>
    <row r="121" spans="1:16" ht="12.75">
      <c r="A121" t="s">
        <v>49</v>
      </c>
      <c s="34" t="s">
        <v>213</v>
      </c>
      <c s="34" t="s">
        <v>444</v>
      </c>
      <c s="35" t="s">
        <v>5</v>
      </c>
      <c s="6" t="s">
        <v>445</v>
      </c>
      <c s="36" t="s">
        <v>119</v>
      </c>
      <c s="37">
        <v>8.6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120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446</v>
      </c>
    </row>
    <row r="124" spans="1:5" ht="229.5">
      <c r="A124" t="s">
        <v>57</v>
      </c>
      <c r="E124" s="39" t="s">
        <v>447</v>
      </c>
    </row>
    <row r="125" spans="1:16" ht="12.75">
      <c r="A125" t="s">
        <v>49</v>
      </c>
      <c s="34" t="s">
        <v>219</v>
      </c>
      <c s="34" t="s">
        <v>448</v>
      </c>
      <c s="35" t="s">
        <v>5</v>
      </c>
      <c s="6" t="s">
        <v>449</v>
      </c>
      <c s="36" t="s">
        <v>119</v>
      </c>
      <c s="37">
        <v>31.38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63.75">
      <c r="A127" s="35" t="s">
        <v>56</v>
      </c>
      <c r="E127" s="40" t="s">
        <v>450</v>
      </c>
    </row>
    <row r="128" spans="1:5" ht="38.25">
      <c r="A128" t="s">
        <v>57</v>
      </c>
      <c r="E128" s="39" t="s">
        <v>451</v>
      </c>
    </row>
    <row r="129" spans="1:16" ht="12.75">
      <c r="A129" t="s">
        <v>49</v>
      </c>
      <c s="34" t="s">
        <v>224</v>
      </c>
      <c s="34" t="s">
        <v>452</v>
      </c>
      <c s="35" t="s">
        <v>5</v>
      </c>
      <c s="6" t="s">
        <v>453</v>
      </c>
      <c s="36" t="s">
        <v>119</v>
      </c>
      <c s="37">
        <v>192.3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120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63.75">
      <c r="A131" s="35" t="s">
        <v>56</v>
      </c>
      <c r="E131" s="40" t="s">
        <v>454</v>
      </c>
    </row>
    <row r="132" spans="1:5" ht="369.75">
      <c r="A132" t="s">
        <v>57</v>
      </c>
      <c r="E132" s="39" t="s">
        <v>334</v>
      </c>
    </row>
    <row r="133" spans="1:16" ht="12.75">
      <c r="A133" t="s">
        <v>49</v>
      </c>
      <c s="34" t="s">
        <v>229</v>
      </c>
      <c s="34" t="s">
        <v>455</v>
      </c>
      <c s="35" t="s">
        <v>5</v>
      </c>
      <c s="6" t="s">
        <v>456</v>
      </c>
      <c s="36" t="s">
        <v>97</v>
      </c>
      <c s="37">
        <v>29.431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120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63.75">
      <c r="A135" s="35" t="s">
        <v>56</v>
      </c>
      <c r="E135" s="40" t="s">
        <v>457</v>
      </c>
    </row>
    <row r="136" spans="1:5" ht="267.75">
      <c r="A136" t="s">
        <v>57</v>
      </c>
      <c r="E136" s="39" t="s">
        <v>458</v>
      </c>
    </row>
    <row r="137" spans="1:16" ht="12.75">
      <c r="A137" t="s">
        <v>49</v>
      </c>
      <c s="34" t="s">
        <v>236</v>
      </c>
      <c s="34" t="s">
        <v>459</v>
      </c>
      <c s="35" t="s">
        <v>5</v>
      </c>
      <c s="6" t="s">
        <v>460</v>
      </c>
      <c s="36" t="s">
        <v>97</v>
      </c>
      <c s="37">
        <v>0.095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120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461</v>
      </c>
    </row>
    <row r="140" spans="1:5" ht="267.75">
      <c r="A140" t="s">
        <v>57</v>
      </c>
      <c r="E140" s="39" t="s">
        <v>458</v>
      </c>
    </row>
    <row r="141" spans="1:16" ht="12.75">
      <c r="A141" t="s">
        <v>49</v>
      </c>
      <c s="34" t="s">
        <v>241</v>
      </c>
      <c s="34" t="s">
        <v>462</v>
      </c>
      <c s="35" t="s">
        <v>5</v>
      </c>
      <c s="6" t="s">
        <v>463</v>
      </c>
      <c s="36" t="s">
        <v>464</v>
      </c>
      <c s="37">
        <v>1149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120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465</v>
      </c>
    </row>
    <row r="144" spans="1:5" ht="293.25">
      <c r="A144" t="s">
        <v>57</v>
      </c>
      <c r="E144" s="39" t="s">
        <v>466</v>
      </c>
    </row>
    <row r="145" spans="1:13" ht="12.75">
      <c r="A145" t="s">
        <v>46</v>
      </c>
      <c r="C145" s="31" t="s">
        <v>68</v>
      </c>
      <c r="E145" s="33" t="s">
        <v>467</v>
      </c>
      <c r="J145" s="32">
        <f>0</f>
      </c>
      <c s="32">
        <f>0</f>
      </c>
      <c s="32">
        <f>0+L146+L150+L154+L158+L162+L166+L170+L174+L178+L182+L186</f>
      </c>
      <c s="32">
        <f>0+M146+M150+M154+M158+M162+M166+M170+M174+M178+M182+M186</f>
      </c>
    </row>
    <row r="146" spans="1:16" ht="12.75">
      <c r="A146" t="s">
        <v>49</v>
      </c>
      <c s="34" t="s">
        <v>245</v>
      </c>
      <c s="34" t="s">
        <v>468</v>
      </c>
      <c s="35" t="s">
        <v>5</v>
      </c>
      <c s="6" t="s">
        <v>469</v>
      </c>
      <c s="36" t="s">
        <v>119</v>
      </c>
      <c s="37">
        <v>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120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25.5">
      <c r="A148" s="35" t="s">
        <v>56</v>
      </c>
      <c r="E148" s="40" t="s">
        <v>470</v>
      </c>
    </row>
    <row r="149" spans="1:5" ht="369.75">
      <c r="A149" t="s">
        <v>57</v>
      </c>
      <c r="E149" s="39" t="s">
        <v>334</v>
      </c>
    </row>
    <row r="150" spans="1:16" ht="12.75">
      <c r="A150" t="s">
        <v>49</v>
      </c>
      <c s="34" t="s">
        <v>249</v>
      </c>
      <c s="34" t="s">
        <v>471</v>
      </c>
      <c s="35" t="s">
        <v>5</v>
      </c>
      <c s="6" t="s">
        <v>472</v>
      </c>
      <c s="36" t="s">
        <v>97</v>
      </c>
      <c s="37">
        <v>0.822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120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25.5">
      <c r="A152" s="35" t="s">
        <v>56</v>
      </c>
      <c r="E152" s="40" t="s">
        <v>473</v>
      </c>
    </row>
    <row r="153" spans="1:5" ht="267.75">
      <c r="A153" t="s">
        <v>57</v>
      </c>
      <c r="E153" s="39" t="s">
        <v>474</v>
      </c>
    </row>
    <row r="154" spans="1:16" ht="12.75">
      <c r="A154" t="s">
        <v>49</v>
      </c>
      <c s="34" t="s">
        <v>254</v>
      </c>
      <c s="34" t="s">
        <v>475</v>
      </c>
      <c s="35" t="s">
        <v>5</v>
      </c>
      <c s="6" t="s">
        <v>476</v>
      </c>
      <c s="36" t="s">
        <v>97</v>
      </c>
      <c s="37">
        <v>1.192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25.5">
      <c r="A156" s="35" t="s">
        <v>56</v>
      </c>
      <c r="E156" s="40" t="s">
        <v>477</v>
      </c>
    </row>
    <row r="157" spans="1:5" ht="293.25">
      <c r="A157" t="s">
        <v>57</v>
      </c>
      <c r="E157" s="39" t="s">
        <v>466</v>
      </c>
    </row>
    <row r="158" spans="1:16" ht="12.75">
      <c r="A158" t="s">
        <v>49</v>
      </c>
      <c s="34" t="s">
        <v>258</v>
      </c>
      <c s="34" t="s">
        <v>478</v>
      </c>
      <c s="35" t="s">
        <v>5</v>
      </c>
      <c s="6" t="s">
        <v>479</v>
      </c>
      <c s="36" t="s">
        <v>97</v>
      </c>
      <c s="37">
        <v>36.823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25.5">
      <c r="A160" s="35" t="s">
        <v>56</v>
      </c>
      <c r="E160" s="40" t="s">
        <v>480</v>
      </c>
    </row>
    <row r="161" spans="1:5" ht="293.25">
      <c r="A161" t="s">
        <v>57</v>
      </c>
      <c r="E161" s="39" t="s">
        <v>466</v>
      </c>
    </row>
    <row r="162" spans="1:16" ht="12.75">
      <c r="A162" t="s">
        <v>49</v>
      </c>
      <c s="34" t="s">
        <v>481</v>
      </c>
      <c s="34" t="s">
        <v>478</v>
      </c>
      <c s="35" t="s">
        <v>47</v>
      </c>
      <c s="6" t="s">
        <v>482</v>
      </c>
      <c s="36" t="s">
        <v>97</v>
      </c>
      <c s="37">
        <v>50.515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76.5">
      <c r="A164" s="35" t="s">
        <v>56</v>
      </c>
      <c r="E164" s="40" t="s">
        <v>483</v>
      </c>
    </row>
    <row r="165" spans="1:5" ht="293.25">
      <c r="A165" t="s">
        <v>57</v>
      </c>
      <c r="E165" s="39" t="s">
        <v>466</v>
      </c>
    </row>
    <row r="166" spans="1:16" ht="12.75">
      <c r="A166" t="s">
        <v>49</v>
      </c>
      <c s="34" t="s">
        <v>484</v>
      </c>
      <c s="34" t="s">
        <v>485</v>
      </c>
      <c s="35" t="s">
        <v>5</v>
      </c>
      <c s="6" t="s">
        <v>486</v>
      </c>
      <c s="36" t="s">
        <v>119</v>
      </c>
      <c s="37">
        <v>67.32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120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89.25">
      <c r="A168" s="35" t="s">
        <v>56</v>
      </c>
      <c r="E168" s="40" t="s">
        <v>487</v>
      </c>
    </row>
    <row r="169" spans="1:5" ht="369.75">
      <c r="A169" t="s">
        <v>57</v>
      </c>
      <c r="E169" s="39" t="s">
        <v>334</v>
      </c>
    </row>
    <row r="170" spans="1:16" ht="12.75">
      <c r="A170" t="s">
        <v>49</v>
      </c>
      <c s="34" t="s">
        <v>488</v>
      </c>
      <c s="34" t="s">
        <v>489</v>
      </c>
      <c s="35" t="s">
        <v>5</v>
      </c>
      <c s="6" t="s">
        <v>490</v>
      </c>
      <c s="36" t="s">
        <v>119</v>
      </c>
      <c s="37">
        <v>0.36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120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25.5">
      <c r="A172" s="35" t="s">
        <v>56</v>
      </c>
      <c r="E172" s="40" t="s">
        <v>491</v>
      </c>
    </row>
    <row r="173" spans="1:5" ht="38.25">
      <c r="A173" t="s">
        <v>57</v>
      </c>
      <c r="E173" s="39" t="s">
        <v>492</v>
      </c>
    </row>
    <row r="174" spans="1:16" ht="25.5">
      <c r="A174" t="s">
        <v>49</v>
      </c>
      <c s="34" t="s">
        <v>493</v>
      </c>
      <c s="34" t="s">
        <v>494</v>
      </c>
      <c s="35" t="s">
        <v>5</v>
      </c>
      <c s="6" t="s">
        <v>495</v>
      </c>
      <c s="36" t="s">
        <v>119</v>
      </c>
      <c s="37">
        <v>1312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120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38.25">
      <c r="A176" s="35" t="s">
        <v>56</v>
      </c>
      <c r="E176" s="40" t="s">
        <v>496</v>
      </c>
    </row>
    <row r="177" spans="1:5" ht="38.25">
      <c r="A177" t="s">
        <v>57</v>
      </c>
      <c r="E177" s="39" t="s">
        <v>497</v>
      </c>
    </row>
    <row r="178" spans="1:16" ht="12.75">
      <c r="A178" t="s">
        <v>49</v>
      </c>
      <c s="34" t="s">
        <v>498</v>
      </c>
      <c s="34" t="s">
        <v>499</v>
      </c>
      <c s="35" t="s">
        <v>5</v>
      </c>
      <c s="6" t="s">
        <v>500</v>
      </c>
      <c s="36" t="s">
        <v>119</v>
      </c>
      <c s="37">
        <v>28.8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120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501</v>
      </c>
    </row>
    <row r="181" spans="1:5" ht="51">
      <c r="A181" t="s">
        <v>57</v>
      </c>
      <c r="E181" s="39" t="s">
        <v>502</v>
      </c>
    </row>
    <row r="182" spans="1:16" ht="12.75">
      <c r="A182" t="s">
        <v>49</v>
      </c>
      <c s="34" t="s">
        <v>503</v>
      </c>
      <c s="34" t="s">
        <v>504</v>
      </c>
      <c s="35" t="s">
        <v>5</v>
      </c>
      <c s="6" t="s">
        <v>505</v>
      </c>
      <c s="36" t="s">
        <v>119</v>
      </c>
      <c s="37">
        <v>5.29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120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25.5">
      <c r="A184" s="35" t="s">
        <v>56</v>
      </c>
      <c r="E184" s="40" t="s">
        <v>506</v>
      </c>
    </row>
    <row r="185" spans="1:5" ht="242.25">
      <c r="A185" t="s">
        <v>57</v>
      </c>
      <c r="E185" s="39" t="s">
        <v>507</v>
      </c>
    </row>
    <row r="186" spans="1:16" ht="12.75">
      <c r="A186" t="s">
        <v>49</v>
      </c>
      <c s="34" t="s">
        <v>508</v>
      </c>
      <c s="34" t="s">
        <v>509</v>
      </c>
      <c s="35" t="s">
        <v>5</v>
      </c>
      <c s="6" t="s">
        <v>510</v>
      </c>
      <c s="36" t="s">
        <v>119</v>
      </c>
      <c s="37">
        <v>14.548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120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76.5">
      <c r="A188" s="35" t="s">
        <v>56</v>
      </c>
      <c r="E188" s="40" t="s">
        <v>511</v>
      </c>
    </row>
    <row r="189" spans="1:5" ht="102">
      <c r="A189" t="s">
        <v>57</v>
      </c>
      <c r="E189" s="39" t="s">
        <v>512</v>
      </c>
    </row>
    <row r="190" spans="1:13" ht="12.75">
      <c r="A190" t="s">
        <v>46</v>
      </c>
      <c r="C190" s="31" t="s">
        <v>72</v>
      </c>
      <c r="E190" s="33" t="s">
        <v>128</v>
      </c>
      <c r="J190" s="32">
        <f>0</f>
      </c>
      <c s="32">
        <f>0</f>
      </c>
      <c s="32">
        <f>0+L191+L195+L199</f>
      </c>
      <c s="32">
        <f>0+M191+M195+M199</f>
      </c>
    </row>
    <row r="191" spans="1:16" ht="12.75">
      <c r="A191" t="s">
        <v>49</v>
      </c>
      <c s="34" t="s">
        <v>513</v>
      </c>
      <c s="34" t="s">
        <v>514</v>
      </c>
      <c s="35" t="s">
        <v>5</v>
      </c>
      <c s="6" t="s">
        <v>515</v>
      </c>
      <c s="36" t="s">
        <v>307</v>
      </c>
      <c s="37">
        <v>52.9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120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25.5">
      <c r="A193" s="35" t="s">
        <v>56</v>
      </c>
      <c r="E193" s="40" t="s">
        <v>516</v>
      </c>
    </row>
    <row r="194" spans="1:5" ht="51">
      <c r="A194" t="s">
        <v>57</v>
      </c>
      <c r="E194" s="39" t="s">
        <v>517</v>
      </c>
    </row>
    <row r="195" spans="1:16" ht="12.75">
      <c r="A195" t="s">
        <v>49</v>
      </c>
      <c s="34" t="s">
        <v>518</v>
      </c>
      <c s="34" t="s">
        <v>519</v>
      </c>
      <c s="35" t="s">
        <v>5</v>
      </c>
      <c s="6" t="s">
        <v>520</v>
      </c>
      <c s="36" t="s">
        <v>307</v>
      </c>
      <c s="37">
        <v>52.9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120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521</v>
      </c>
    </row>
    <row r="198" spans="1:5" ht="51">
      <c r="A198" t="s">
        <v>57</v>
      </c>
      <c r="E198" s="39" t="s">
        <v>517</v>
      </c>
    </row>
    <row r="199" spans="1:16" ht="12.75">
      <c r="A199" t="s">
        <v>49</v>
      </c>
      <c s="34" t="s">
        <v>522</v>
      </c>
      <c s="34" t="s">
        <v>523</v>
      </c>
      <c s="35" t="s">
        <v>5</v>
      </c>
      <c s="6" t="s">
        <v>524</v>
      </c>
      <c s="36" t="s">
        <v>119</v>
      </c>
      <c s="37">
        <v>5.732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120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525</v>
      </c>
    </row>
    <row r="202" spans="1:5" ht="140.25">
      <c r="A202" t="s">
        <v>57</v>
      </c>
      <c r="E202" s="39" t="s">
        <v>526</v>
      </c>
    </row>
    <row r="203" spans="1:13" ht="12.75">
      <c r="A203" t="s">
        <v>46</v>
      </c>
      <c r="C203" s="31" t="s">
        <v>80</v>
      </c>
      <c r="E203" s="33" t="s">
        <v>527</v>
      </c>
      <c r="J203" s="32">
        <f>0</f>
      </c>
      <c s="32">
        <f>0</f>
      </c>
      <c s="32">
        <f>0+L204+L208+L212+L216+L220+L224+L228+L232+L236+L240</f>
      </c>
      <c s="32">
        <f>0+M204+M208+M212+M216+M220+M224+M228+M232+M236+M240</f>
      </c>
    </row>
    <row r="204" spans="1:16" ht="12.75">
      <c r="A204" t="s">
        <v>49</v>
      </c>
      <c s="34" t="s">
        <v>528</v>
      </c>
      <c s="34" t="s">
        <v>529</v>
      </c>
      <c s="35" t="s">
        <v>5</v>
      </c>
      <c s="6" t="s">
        <v>530</v>
      </c>
      <c s="36" t="s">
        <v>144</v>
      </c>
      <c s="37">
        <v>30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120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25.5">
      <c r="A206" s="35" t="s">
        <v>56</v>
      </c>
      <c r="E206" s="40" t="s">
        <v>531</v>
      </c>
    </row>
    <row r="207" spans="1:5" ht="102">
      <c r="A207" t="s">
        <v>57</v>
      </c>
      <c r="E207" s="39" t="s">
        <v>532</v>
      </c>
    </row>
    <row r="208" spans="1:16" ht="25.5">
      <c r="A208" t="s">
        <v>49</v>
      </c>
      <c s="34" t="s">
        <v>533</v>
      </c>
      <c s="34" t="s">
        <v>534</v>
      </c>
      <c s="35" t="s">
        <v>5</v>
      </c>
      <c s="6" t="s">
        <v>535</v>
      </c>
      <c s="36" t="s">
        <v>307</v>
      </c>
      <c s="37">
        <v>218.415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120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63.75">
      <c r="A210" s="35" t="s">
        <v>56</v>
      </c>
      <c r="E210" s="40" t="s">
        <v>536</v>
      </c>
    </row>
    <row r="211" spans="1:5" ht="191.25">
      <c r="A211" t="s">
        <v>57</v>
      </c>
      <c r="E211" s="39" t="s">
        <v>537</v>
      </c>
    </row>
    <row r="212" spans="1:16" ht="25.5">
      <c r="A212" t="s">
        <v>49</v>
      </c>
      <c s="34" t="s">
        <v>538</v>
      </c>
      <c s="34" t="s">
        <v>539</v>
      </c>
      <c s="35" t="s">
        <v>5</v>
      </c>
      <c s="6" t="s">
        <v>540</v>
      </c>
      <c s="36" t="s">
        <v>307</v>
      </c>
      <c s="37">
        <v>282.15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120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63.75">
      <c r="A214" s="35" t="s">
        <v>56</v>
      </c>
      <c r="E214" s="40" t="s">
        <v>541</v>
      </c>
    </row>
    <row r="215" spans="1:5" ht="191.25">
      <c r="A215" t="s">
        <v>57</v>
      </c>
      <c r="E215" s="39" t="s">
        <v>537</v>
      </c>
    </row>
    <row r="216" spans="1:16" ht="12.75">
      <c r="A216" t="s">
        <v>49</v>
      </c>
      <c s="34" t="s">
        <v>542</v>
      </c>
      <c s="34" t="s">
        <v>543</v>
      </c>
      <c s="35" t="s">
        <v>5</v>
      </c>
      <c s="6" t="s">
        <v>544</v>
      </c>
      <c s="36" t="s">
        <v>307</v>
      </c>
      <c s="37">
        <v>61.42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120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38.25">
      <c r="A218" s="35" t="s">
        <v>56</v>
      </c>
      <c r="E218" s="40" t="s">
        <v>545</v>
      </c>
    </row>
    <row r="219" spans="1:5" ht="191.25">
      <c r="A219" t="s">
        <v>57</v>
      </c>
      <c r="E219" s="39" t="s">
        <v>537</v>
      </c>
    </row>
    <row r="220" spans="1:16" ht="12.75">
      <c r="A220" t="s">
        <v>49</v>
      </c>
      <c s="34" t="s">
        <v>546</v>
      </c>
      <c s="34" t="s">
        <v>547</v>
      </c>
      <c s="35" t="s">
        <v>5</v>
      </c>
      <c s="6" t="s">
        <v>548</v>
      </c>
      <c s="36" t="s">
        <v>307</v>
      </c>
      <c s="37">
        <v>78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25.5">
      <c r="A222" s="35" t="s">
        <v>56</v>
      </c>
      <c r="E222" s="40" t="s">
        <v>549</v>
      </c>
    </row>
    <row r="223" spans="1:5" ht="204">
      <c r="A223" t="s">
        <v>57</v>
      </c>
      <c r="E223" s="39" t="s">
        <v>550</v>
      </c>
    </row>
    <row r="224" spans="1:16" ht="12.75">
      <c r="A224" t="s">
        <v>49</v>
      </c>
      <c s="34" t="s">
        <v>551</v>
      </c>
      <c s="34" t="s">
        <v>552</v>
      </c>
      <c s="35" t="s">
        <v>27</v>
      </c>
      <c s="6" t="s">
        <v>553</v>
      </c>
      <c s="36" t="s">
        <v>307</v>
      </c>
      <c s="37">
        <v>406.12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120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25.5">
      <c r="A226" s="35" t="s">
        <v>56</v>
      </c>
      <c r="E226" s="40" t="s">
        <v>554</v>
      </c>
    </row>
    <row r="227" spans="1:5" ht="38.25">
      <c r="A227" t="s">
        <v>57</v>
      </c>
      <c r="E227" s="39" t="s">
        <v>555</v>
      </c>
    </row>
    <row r="228" spans="1:16" ht="12.75">
      <c r="A228" t="s">
        <v>49</v>
      </c>
      <c s="34" t="s">
        <v>556</v>
      </c>
      <c s="34" t="s">
        <v>557</v>
      </c>
      <c s="35" t="s">
        <v>5</v>
      </c>
      <c s="6" t="s">
        <v>558</v>
      </c>
      <c s="36" t="s">
        <v>559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25.5">
      <c r="A230" s="35" t="s">
        <v>56</v>
      </c>
      <c r="E230" s="40" t="s">
        <v>560</v>
      </c>
    </row>
    <row r="231" spans="1:5" ht="114.75">
      <c r="A231" t="s">
        <v>57</v>
      </c>
      <c r="E231" s="39" t="s">
        <v>561</v>
      </c>
    </row>
    <row r="232" spans="1:16" ht="12.75">
      <c r="A232" t="s">
        <v>49</v>
      </c>
      <c s="34" t="s">
        <v>562</v>
      </c>
      <c s="34" t="s">
        <v>563</v>
      </c>
      <c s="35" t="s">
        <v>5</v>
      </c>
      <c s="6" t="s">
        <v>564</v>
      </c>
      <c s="36" t="s">
        <v>162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120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565</v>
      </c>
    </row>
    <row r="235" spans="1:5" ht="127.5">
      <c r="A235" t="s">
        <v>57</v>
      </c>
      <c r="E235" s="39" t="s">
        <v>566</v>
      </c>
    </row>
    <row r="236" spans="1:16" ht="12.75">
      <c r="A236" t="s">
        <v>49</v>
      </c>
      <c s="34" t="s">
        <v>567</v>
      </c>
      <c s="34" t="s">
        <v>568</v>
      </c>
      <c s="35" t="s">
        <v>5</v>
      </c>
      <c s="6" t="s">
        <v>569</v>
      </c>
      <c s="36" t="s">
        <v>307</v>
      </c>
      <c s="37">
        <v>279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120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25.5">
      <c r="A238" s="35" t="s">
        <v>56</v>
      </c>
      <c r="E238" s="40" t="s">
        <v>570</v>
      </c>
    </row>
    <row r="239" spans="1:5" ht="51">
      <c r="A239" t="s">
        <v>57</v>
      </c>
      <c r="E239" s="39" t="s">
        <v>571</v>
      </c>
    </row>
    <row r="240" spans="1:16" ht="12.75">
      <c r="A240" t="s">
        <v>49</v>
      </c>
      <c s="34" t="s">
        <v>572</v>
      </c>
      <c s="34" t="s">
        <v>573</v>
      </c>
      <c s="35" t="s">
        <v>5</v>
      </c>
      <c s="6" t="s">
        <v>574</v>
      </c>
      <c s="36" t="s">
        <v>307</v>
      </c>
      <c s="37">
        <v>39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120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25.5">
      <c r="A242" s="35" t="s">
        <v>56</v>
      </c>
      <c r="E242" s="40" t="s">
        <v>575</v>
      </c>
    </row>
    <row r="243" spans="1:5" ht="51">
      <c r="A243" t="s">
        <v>57</v>
      </c>
      <c r="E243" s="39" t="s">
        <v>571</v>
      </c>
    </row>
    <row r="244" spans="1:13" ht="12.75">
      <c r="A244" t="s">
        <v>46</v>
      </c>
      <c r="C244" s="31" t="s">
        <v>129</v>
      </c>
      <c r="E244" s="33" t="s">
        <v>178</v>
      </c>
      <c r="J244" s="32">
        <f>0</f>
      </c>
      <c s="32">
        <f>0</f>
      </c>
      <c s="32">
        <f>0+L245+L249+L253+L257+L261+L265+L269+L273+L277+L281+L285+L289+L293+L297+L301+L305+L309+L313</f>
      </c>
      <c s="32">
        <f>0+M245+M249+M253+M257+M261+M265+M269+M273+M277+M281+M285+M289+M293+M297+M301+M305+M309+M313</f>
      </c>
    </row>
    <row r="245" spans="1:16" ht="25.5">
      <c r="A245" t="s">
        <v>49</v>
      </c>
      <c s="34" t="s">
        <v>576</v>
      </c>
      <c s="34" t="s">
        <v>577</v>
      </c>
      <c s="35" t="s">
        <v>5</v>
      </c>
      <c s="6" t="s">
        <v>578</v>
      </c>
      <c s="36" t="s">
        <v>162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120</v>
      </c>
      <c>
        <f>(M245*21)/100</f>
      </c>
      <c t="s">
        <v>27</v>
      </c>
    </row>
    <row r="246" spans="1:5" ht="12.75">
      <c r="A246" s="35" t="s">
        <v>54</v>
      </c>
      <c r="E246" s="39" t="s">
        <v>5</v>
      </c>
    </row>
    <row r="247" spans="1:5" ht="12.75">
      <c r="A247" s="35" t="s">
        <v>56</v>
      </c>
      <c r="E247" s="40" t="s">
        <v>579</v>
      </c>
    </row>
    <row r="248" spans="1:5" ht="25.5">
      <c r="A248" t="s">
        <v>57</v>
      </c>
      <c r="E248" s="39" t="s">
        <v>580</v>
      </c>
    </row>
    <row r="249" spans="1:16" ht="12.75">
      <c r="A249" t="s">
        <v>49</v>
      </c>
      <c s="34" t="s">
        <v>581</v>
      </c>
      <c s="34" t="s">
        <v>582</v>
      </c>
      <c s="35" t="s">
        <v>5</v>
      </c>
      <c s="6" t="s">
        <v>583</v>
      </c>
      <c s="36" t="s">
        <v>144</v>
      </c>
      <c s="37">
        <v>41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120</v>
      </c>
      <c>
        <f>(M249*21)/100</f>
      </c>
      <c t="s">
        <v>27</v>
      </c>
    </row>
    <row r="250" spans="1:5" ht="12.75">
      <c r="A250" s="35" t="s">
        <v>54</v>
      </c>
      <c r="E250" s="39" t="s">
        <v>5</v>
      </c>
    </row>
    <row r="251" spans="1:5" ht="25.5">
      <c r="A251" s="35" t="s">
        <v>56</v>
      </c>
      <c r="E251" s="40" t="s">
        <v>584</v>
      </c>
    </row>
    <row r="252" spans="1:5" ht="51">
      <c r="A252" t="s">
        <v>57</v>
      </c>
      <c r="E252" s="39" t="s">
        <v>585</v>
      </c>
    </row>
    <row r="253" spans="1:16" ht="12.75">
      <c r="A253" t="s">
        <v>49</v>
      </c>
      <c s="34" t="s">
        <v>586</v>
      </c>
      <c s="34" t="s">
        <v>587</v>
      </c>
      <c s="35" t="s">
        <v>5</v>
      </c>
      <c s="6" t="s">
        <v>588</v>
      </c>
      <c s="36" t="s">
        <v>144</v>
      </c>
      <c s="37">
        <v>20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120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589</v>
      </c>
    </row>
    <row r="256" spans="1:5" ht="51">
      <c r="A256" t="s">
        <v>57</v>
      </c>
      <c r="E256" s="39" t="s">
        <v>585</v>
      </c>
    </row>
    <row r="257" spans="1:16" ht="12.75">
      <c r="A257" t="s">
        <v>49</v>
      </c>
      <c s="34" t="s">
        <v>590</v>
      </c>
      <c s="34" t="s">
        <v>591</v>
      </c>
      <c s="35" t="s">
        <v>5</v>
      </c>
      <c s="6" t="s">
        <v>592</v>
      </c>
      <c s="36" t="s">
        <v>144</v>
      </c>
      <c s="37">
        <v>60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120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25.5">
      <c r="A259" s="35" t="s">
        <v>56</v>
      </c>
      <c r="E259" s="40" t="s">
        <v>593</v>
      </c>
    </row>
    <row r="260" spans="1:5" ht="38.25">
      <c r="A260" t="s">
        <v>57</v>
      </c>
      <c r="E260" s="39" t="s">
        <v>594</v>
      </c>
    </row>
    <row r="261" spans="1:16" ht="12.75">
      <c r="A261" t="s">
        <v>49</v>
      </c>
      <c s="34" t="s">
        <v>595</v>
      </c>
      <c s="34" t="s">
        <v>596</v>
      </c>
      <c s="35" t="s">
        <v>5</v>
      </c>
      <c s="6" t="s">
        <v>597</v>
      </c>
      <c s="36" t="s">
        <v>307</v>
      </c>
      <c s="37">
        <v>19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120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25.5">
      <c r="A263" s="35" t="s">
        <v>56</v>
      </c>
      <c r="E263" s="40" t="s">
        <v>598</v>
      </c>
    </row>
    <row r="264" spans="1:5" ht="25.5">
      <c r="A264" t="s">
        <v>57</v>
      </c>
      <c r="E264" s="39" t="s">
        <v>599</v>
      </c>
    </row>
    <row r="265" spans="1:16" ht="12.75">
      <c r="A265" t="s">
        <v>49</v>
      </c>
      <c s="34" t="s">
        <v>600</v>
      </c>
      <c s="34" t="s">
        <v>601</v>
      </c>
      <c s="35" t="s">
        <v>5</v>
      </c>
      <c s="6" t="s">
        <v>602</v>
      </c>
      <c s="36" t="s">
        <v>144</v>
      </c>
      <c s="37">
        <v>25.9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120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603</v>
      </c>
    </row>
    <row r="268" spans="1:5" ht="38.25">
      <c r="A268" t="s">
        <v>57</v>
      </c>
      <c r="E268" s="39" t="s">
        <v>604</v>
      </c>
    </row>
    <row r="269" spans="1:16" ht="12.75">
      <c r="A269" t="s">
        <v>49</v>
      </c>
      <c s="34" t="s">
        <v>605</v>
      </c>
      <c s="34" t="s">
        <v>606</v>
      </c>
      <c s="35" t="s">
        <v>5</v>
      </c>
      <c s="6" t="s">
        <v>607</v>
      </c>
      <c s="36" t="s">
        <v>144</v>
      </c>
      <c s="37">
        <v>21.6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120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25.5">
      <c r="A271" s="35" t="s">
        <v>56</v>
      </c>
      <c r="E271" s="40" t="s">
        <v>608</v>
      </c>
    </row>
    <row r="272" spans="1:5" ht="25.5">
      <c r="A272" t="s">
        <v>57</v>
      </c>
      <c r="E272" s="39" t="s">
        <v>599</v>
      </c>
    </row>
    <row r="273" spans="1:16" ht="12.75">
      <c r="A273" t="s">
        <v>49</v>
      </c>
      <c s="34" t="s">
        <v>609</v>
      </c>
      <c s="34" t="s">
        <v>610</v>
      </c>
      <c s="35" t="s">
        <v>5</v>
      </c>
      <c s="6" t="s">
        <v>611</v>
      </c>
      <c s="36" t="s">
        <v>307</v>
      </c>
      <c s="37">
        <v>1.56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120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25.5">
      <c r="A275" s="35" t="s">
        <v>56</v>
      </c>
      <c r="E275" s="40" t="s">
        <v>612</v>
      </c>
    </row>
    <row r="276" spans="1:5" ht="12.75">
      <c r="A276" t="s">
        <v>57</v>
      </c>
      <c r="E276" s="39" t="s">
        <v>613</v>
      </c>
    </row>
    <row r="277" spans="1:16" ht="12.75">
      <c r="A277" t="s">
        <v>49</v>
      </c>
      <c s="34" t="s">
        <v>614</v>
      </c>
      <c s="34" t="s">
        <v>615</v>
      </c>
      <c s="35" t="s">
        <v>5</v>
      </c>
      <c s="6" t="s">
        <v>616</v>
      </c>
      <c s="36" t="s">
        <v>307</v>
      </c>
      <c s="37">
        <v>14.8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25.5">
      <c r="A279" s="35" t="s">
        <v>56</v>
      </c>
      <c r="E279" s="40" t="s">
        <v>617</v>
      </c>
    </row>
    <row r="280" spans="1:5" ht="63.75">
      <c r="A280" t="s">
        <v>57</v>
      </c>
      <c r="E280" s="39" t="s">
        <v>618</v>
      </c>
    </row>
    <row r="281" spans="1:16" ht="12.75">
      <c r="A281" t="s">
        <v>49</v>
      </c>
      <c s="34" t="s">
        <v>619</v>
      </c>
      <c s="34" t="s">
        <v>620</v>
      </c>
      <c s="35" t="s">
        <v>5</v>
      </c>
      <c s="6" t="s">
        <v>621</v>
      </c>
      <c s="36" t="s">
        <v>162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5</v>
      </c>
    </row>
    <row r="284" spans="1:5" ht="140.25">
      <c r="A284" t="s">
        <v>57</v>
      </c>
      <c r="E284" s="39" t="s">
        <v>622</v>
      </c>
    </row>
    <row r="285" spans="1:16" ht="12.75">
      <c r="A285" t="s">
        <v>49</v>
      </c>
      <c s="34" t="s">
        <v>623</v>
      </c>
      <c s="34" t="s">
        <v>624</v>
      </c>
      <c s="35" t="s">
        <v>5</v>
      </c>
      <c s="6" t="s">
        <v>625</v>
      </c>
      <c s="36" t="s">
        <v>144</v>
      </c>
      <c s="37">
        <v>27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120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25.5">
      <c r="A287" s="35" t="s">
        <v>56</v>
      </c>
      <c r="E287" s="40" t="s">
        <v>626</v>
      </c>
    </row>
    <row r="288" spans="1:5" ht="89.25">
      <c r="A288" t="s">
        <v>57</v>
      </c>
      <c r="E288" s="39" t="s">
        <v>627</v>
      </c>
    </row>
    <row r="289" spans="1:16" ht="12.75">
      <c r="A289" t="s">
        <v>49</v>
      </c>
      <c s="34" t="s">
        <v>628</v>
      </c>
      <c s="34" t="s">
        <v>629</v>
      </c>
      <c s="35" t="s">
        <v>5</v>
      </c>
      <c s="6" t="s">
        <v>630</v>
      </c>
      <c s="36" t="s">
        <v>119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120</v>
      </c>
      <c>
        <f>(M289*21)/100</f>
      </c>
      <c t="s">
        <v>27</v>
      </c>
    </row>
    <row r="290" spans="1:5" ht="12.75">
      <c r="A290" s="35" t="s">
        <v>54</v>
      </c>
      <c r="E290" s="39" t="s">
        <v>5</v>
      </c>
    </row>
    <row r="291" spans="1:5" ht="25.5">
      <c r="A291" s="35" t="s">
        <v>56</v>
      </c>
      <c r="E291" s="40" t="s">
        <v>631</v>
      </c>
    </row>
    <row r="292" spans="1:5" ht="369.75">
      <c r="A292" t="s">
        <v>57</v>
      </c>
      <c r="E292" s="39" t="s">
        <v>334</v>
      </c>
    </row>
    <row r="293" spans="1:16" ht="12.75">
      <c r="A293" t="s">
        <v>49</v>
      </c>
      <c s="34" t="s">
        <v>632</v>
      </c>
      <c s="34" t="s">
        <v>633</v>
      </c>
      <c s="35" t="s">
        <v>5</v>
      </c>
      <c s="6" t="s">
        <v>634</v>
      </c>
      <c s="36" t="s">
        <v>635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5</v>
      </c>
    </row>
    <row r="295" spans="1:5" ht="12.75">
      <c r="A295" s="35" t="s">
        <v>56</v>
      </c>
      <c r="E295" s="40" t="s">
        <v>636</v>
      </c>
    </row>
    <row r="296" spans="1:5" ht="409.5">
      <c r="A296" t="s">
        <v>57</v>
      </c>
      <c r="E296" s="39" t="s">
        <v>637</v>
      </c>
    </row>
    <row r="297" spans="1:16" ht="12.75">
      <c r="A297" t="s">
        <v>49</v>
      </c>
      <c s="34" t="s">
        <v>638</v>
      </c>
      <c s="34" t="s">
        <v>639</v>
      </c>
      <c s="35" t="s">
        <v>5</v>
      </c>
      <c s="6" t="s">
        <v>640</v>
      </c>
      <c s="36" t="s">
        <v>307</v>
      </c>
      <c s="37">
        <v>61.377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120</v>
      </c>
      <c>
        <f>(M297*21)/100</f>
      </c>
      <c t="s">
        <v>27</v>
      </c>
    </row>
    <row r="298" spans="1:5" ht="12.75">
      <c r="A298" s="35" t="s">
        <v>54</v>
      </c>
      <c r="E298" s="39" t="s">
        <v>5</v>
      </c>
    </row>
    <row r="299" spans="1:5" ht="38.25">
      <c r="A299" s="35" t="s">
        <v>56</v>
      </c>
      <c r="E299" s="40" t="s">
        <v>641</v>
      </c>
    </row>
    <row r="300" spans="1:5" ht="25.5">
      <c r="A300" t="s">
        <v>57</v>
      </c>
      <c r="E300" s="39" t="s">
        <v>642</v>
      </c>
    </row>
    <row r="301" spans="1:16" ht="12.75">
      <c r="A301" t="s">
        <v>49</v>
      </c>
      <c s="34" t="s">
        <v>643</v>
      </c>
      <c s="34" t="s">
        <v>644</v>
      </c>
      <c s="35" t="s">
        <v>5</v>
      </c>
      <c s="6" t="s">
        <v>645</v>
      </c>
      <c s="36" t="s">
        <v>119</v>
      </c>
      <c s="37">
        <v>334.95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120</v>
      </c>
      <c>
        <f>(M301*21)/100</f>
      </c>
      <c t="s">
        <v>27</v>
      </c>
    </row>
    <row r="302" spans="1:5" ht="12.75">
      <c r="A302" s="35" t="s">
        <v>54</v>
      </c>
      <c r="E302" s="39" t="s">
        <v>5</v>
      </c>
    </row>
    <row r="303" spans="1:5" ht="38.25">
      <c r="A303" s="35" t="s">
        <v>56</v>
      </c>
      <c r="E303" s="40" t="s">
        <v>646</v>
      </c>
    </row>
    <row r="304" spans="1:5" ht="114.75">
      <c r="A304" t="s">
        <v>57</v>
      </c>
      <c r="E304" s="39" t="s">
        <v>647</v>
      </c>
    </row>
    <row r="305" spans="1:16" ht="12.75">
      <c r="A305" t="s">
        <v>49</v>
      </c>
      <c s="34" t="s">
        <v>648</v>
      </c>
      <c s="34" t="s">
        <v>649</v>
      </c>
      <c s="35" t="s">
        <v>5</v>
      </c>
      <c s="6" t="s">
        <v>650</v>
      </c>
      <c s="36" t="s">
        <v>232</v>
      </c>
      <c s="37">
        <v>6968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120</v>
      </c>
      <c>
        <f>(M305*21)/100</f>
      </c>
      <c t="s">
        <v>27</v>
      </c>
    </row>
    <row r="306" spans="1:5" ht="12.75">
      <c r="A306" s="35" t="s">
        <v>54</v>
      </c>
      <c r="E306" s="39" t="s">
        <v>5</v>
      </c>
    </row>
    <row r="307" spans="1:5" ht="12.75">
      <c r="A307" s="35" t="s">
        <v>56</v>
      </c>
      <c r="E307" s="40" t="s">
        <v>651</v>
      </c>
    </row>
    <row r="308" spans="1:5" ht="25.5">
      <c r="A308" t="s">
        <v>57</v>
      </c>
      <c r="E308" s="39" t="s">
        <v>391</v>
      </c>
    </row>
    <row r="309" spans="1:16" ht="12.75">
      <c r="A309" t="s">
        <v>49</v>
      </c>
      <c s="34" t="s">
        <v>652</v>
      </c>
      <c s="34" t="s">
        <v>653</v>
      </c>
      <c s="35" t="s">
        <v>5</v>
      </c>
      <c s="6" t="s">
        <v>654</v>
      </c>
      <c s="36" t="s">
        <v>97</v>
      </c>
      <c s="37">
        <v>13.5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120</v>
      </c>
      <c>
        <f>(M309*21)/100</f>
      </c>
      <c t="s">
        <v>27</v>
      </c>
    </row>
    <row r="310" spans="1:5" ht="12.75">
      <c r="A310" s="35" t="s">
        <v>54</v>
      </c>
      <c r="E310" s="39" t="s">
        <v>5</v>
      </c>
    </row>
    <row r="311" spans="1:5" ht="51">
      <c r="A311" s="35" t="s">
        <v>56</v>
      </c>
      <c r="E311" s="40" t="s">
        <v>655</v>
      </c>
    </row>
    <row r="312" spans="1:5" ht="102">
      <c r="A312" t="s">
        <v>57</v>
      </c>
      <c r="E312" s="39" t="s">
        <v>656</v>
      </c>
    </row>
    <row r="313" spans="1:16" ht="12.75">
      <c r="A313" t="s">
        <v>49</v>
      </c>
      <c s="34" t="s">
        <v>657</v>
      </c>
      <c s="34" t="s">
        <v>658</v>
      </c>
      <c s="35" t="s">
        <v>5</v>
      </c>
      <c s="6" t="s">
        <v>659</v>
      </c>
      <c s="36" t="s">
        <v>162</v>
      </c>
      <c s="37">
        <v>4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120</v>
      </c>
      <c>
        <f>(M313*21)/100</f>
      </c>
      <c t="s">
        <v>27</v>
      </c>
    </row>
    <row r="314" spans="1:5" ht="12.75">
      <c r="A314" s="35" t="s">
        <v>54</v>
      </c>
      <c r="E314" s="39" t="s">
        <v>5</v>
      </c>
    </row>
    <row r="315" spans="1:5" ht="12.75">
      <c r="A315" s="35" t="s">
        <v>56</v>
      </c>
      <c r="E315" s="40" t="s">
        <v>382</v>
      </c>
    </row>
    <row r="316" spans="1:5" ht="76.5">
      <c r="A316" t="s">
        <v>57</v>
      </c>
      <c r="E316" s="39" t="s">
        <v>660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342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342</v>
      </c>
      <c r="E4" s="26" t="s">
        <v>343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COUNTIFS(L8:L238,"=0",A8:A238,"P")+COUNTIFS(L8:L238,"",A8:A238,"P")+SUM(Q8:Q238)</f>
      </c>
    </row>
    <row r="8" spans="1:13" ht="12.75">
      <c r="A8" t="s">
        <v>44</v>
      </c>
      <c r="C8" s="28" t="s">
        <v>663</v>
      </c>
      <c r="E8" s="30" t="s">
        <v>662</v>
      </c>
      <c r="J8" s="29">
        <f>0+J9+J30+J75+J108+J129+J138+J143+J176+J185</f>
      </c>
      <c s="29">
        <f>0+K9+K30+K75+K108+K129+K138+K143+K176+K185</f>
      </c>
      <c s="29">
        <f>0+L9+L30+L75+L108+L129+L138+L143+L176+L185</f>
      </c>
      <c s="29">
        <f>0+M9+M30+M75+M108+M129+M138+M143+M176+M185</f>
      </c>
    </row>
    <row r="9" spans="1:13" ht="12.75">
      <c r="A9" t="s">
        <v>46</v>
      </c>
      <c r="C9" s="31" t="s">
        <v>93</v>
      </c>
      <c r="E9" s="33" t="s">
        <v>94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347</v>
      </c>
      <c s="35" t="s">
        <v>47</v>
      </c>
      <c s="6" t="s">
        <v>348</v>
      </c>
      <c s="36" t="s">
        <v>97</v>
      </c>
      <c s="37">
        <v>866.9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664</v>
      </c>
    </row>
    <row r="13" spans="1:5" ht="25.5">
      <c r="A13" t="s">
        <v>57</v>
      </c>
      <c r="E13" s="39" t="s">
        <v>350</v>
      </c>
    </row>
    <row r="14" spans="1:16" ht="12.75">
      <c r="A14" t="s">
        <v>49</v>
      </c>
      <c s="34" t="s">
        <v>27</v>
      </c>
      <c s="34" t="s">
        <v>347</v>
      </c>
      <c s="35" t="s">
        <v>27</v>
      </c>
      <c s="6" t="s">
        <v>348</v>
      </c>
      <c s="36" t="s">
        <v>97</v>
      </c>
      <c s="37">
        <v>43.2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56</v>
      </c>
      <c r="E16" s="40" t="s">
        <v>665</v>
      </c>
    </row>
    <row r="17" spans="1:5" ht="25.5">
      <c r="A17" t="s">
        <v>57</v>
      </c>
      <c r="E17" s="39" t="s">
        <v>350</v>
      </c>
    </row>
    <row r="18" spans="1:16" ht="12.75">
      <c r="A18" t="s">
        <v>49</v>
      </c>
      <c s="34" t="s">
        <v>26</v>
      </c>
      <c s="34" t="s">
        <v>347</v>
      </c>
      <c s="35" t="s">
        <v>26</v>
      </c>
      <c s="6" t="s">
        <v>348</v>
      </c>
      <c s="36" t="s">
        <v>97</v>
      </c>
      <c s="37">
        <v>11.5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51">
      <c r="A20" s="35" t="s">
        <v>56</v>
      </c>
      <c r="E20" s="40" t="s">
        <v>666</v>
      </c>
    </row>
    <row r="21" spans="1:5" ht="25.5">
      <c r="A21" t="s">
        <v>57</v>
      </c>
      <c r="E21" s="39" t="s">
        <v>350</v>
      </c>
    </row>
    <row r="22" spans="1:16" ht="12.75">
      <c r="A22" t="s">
        <v>49</v>
      </c>
      <c s="34" t="s">
        <v>68</v>
      </c>
      <c s="34" t="s">
        <v>358</v>
      </c>
      <c s="35" t="s">
        <v>5</v>
      </c>
      <c s="6" t="s">
        <v>359</v>
      </c>
      <c s="36" t="s">
        <v>52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360</v>
      </c>
    </row>
    <row r="25" spans="1:5" ht="12.75">
      <c r="A25" t="s">
        <v>57</v>
      </c>
      <c r="E25" s="39" t="s">
        <v>361</v>
      </c>
    </row>
    <row r="26" spans="1:16" ht="12.75">
      <c r="A26" t="s">
        <v>49</v>
      </c>
      <c s="34" t="s">
        <v>72</v>
      </c>
      <c s="34" t="s">
        <v>369</v>
      </c>
      <c s="35" t="s">
        <v>5</v>
      </c>
      <c s="6" t="s">
        <v>370</v>
      </c>
      <c s="36" t="s">
        <v>52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371</v>
      </c>
    </row>
    <row r="29" spans="1:5" ht="63.75">
      <c r="A29" t="s">
        <v>57</v>
      </c>
      <c r="E29" s="39" t="s">
        <v>372</v>
      </c>
    </row>
    <row r="30" spans="1:13" ht="12.75">
      <c r="A30" t="s">
        <v>46</v>
      </c>
      <c r="C30" s="31" t="s">
        <v>47</v>
      </c>
      <c r="E30" s="33" t="s">
        <v>116</v>
      </c>
      <c r="J30" s="32">
        <f>0</f>
      </c>
      <c s="32">
        <f>0</f>
      </c>
      <c s="32">
        <f>0+L31+L35+L39+L43+L47+L51+L55+L59+L63+L67+L71</f>
      </c>
      <c s="32">
        <f>0+M31+M35+M39+M43+M47+M51+M55+M59+M63+M67+M71</f>
      </c>
    </row>
    <row r="31" spans="1:16" ht="12.75">
      <c r="A31" t="s">
        <v>49</v>
      </c>
      <c s="34" t="s">
        <v>76</v>
      </c>
      <c s="34" t="s">
        <v>376</v>
      </c>
      <c s="35" t="s">
        <v>5</v>
      </c>
      <c s="6" t="s">
        <v>377</v>
      </c>
      <c s="36" t="s">
        <v>307</v>
      </c>
      <c s="37">
        <v>107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120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51">
      <c r="A33" s="35" t="s">
        <v>56</v>
      </c>
      <c r="E33" s="40" t="s">
        <v>667</v>
      </c>
    </row>
    <row r="34" spans="1:5" ht="38.25">
      <c r="A34" t="s">
        <v>57</v>
      </c>
      <c r="E34" s="39" t="s">
        <v>379</v>
      </c>
    </row>
    <row r="35" spans="1:16" ht="12.75">
      <c r="A35" t="s">
        <v>49</v>
      </c>
      <c s="34" t="s">
        <v>80</v>
      </c>
      <c s="34" t="s">
        <v>668</v>
      </c>
      <c s="35" t="s">
        <v>5</v>
      </c>
      <c s="6" t="s">
        <v>669</v>
      </c>
      <c s="36" t="s">
        <v>144</v>
      </c>
      <c s="37">
        <v>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120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56</v>
      </c>
      <c r="E37" s="40" t="s">
        <v>670</v>
      </c>
    </row>
    <row r="38" spans="1:5" ht="38.25">
      <c r="A38" t="s">
        <v>57</v>
      </c>
      <c r="E38" s="39" t="s">
        <v>671</v>
      </c>
    </row>
    <row r="39" spans="1:16" ht="12.75">
      <c r="A39" t="s">
        <v>49</v>
      </c>
      <c s="34" t="s">
        <v>84</v>
      </c>
      <c s="34" t="s">
        <v>672</v>
      </c>
      <c s="35" t="s">
        <v>5</v>
      </c>
      <c s="6" t="s">
        <v>673</v>
      </c>
      <c s="36" t="s">
        <v>119</v>
      </c>
      <c s="37">
        <v>21.6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120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56</v>
      </c>
      <c r="E41" s="40" t="s">
        <v>674</v>
      </c>
    </row>
    <row r="42" spans="1:5" ht="63.75">
      <c r="A42" t="s">
        <v>57</v>
      </c>
      <c r="E42" s="39" t="s">
        <v>127</v>
      </c>
    </row>
    <row r="43" spans="1:16" ht="12.75">
      <c r="A43" t="s">
        <v>49</v>
      </c>
      <c s="34" t="s">
        <v>129</v>
      </c>
      <c s="34" t="s">
        <v>675</v>
      </c>
      <c s="35" t="s">
        <v>5</v>
      </c>
      <c s="6" t="s">
        <v>676</v>
      </c>
      <c s="36" t="s">
        <v>119</v>
      </c>
      <c s="37">
        <v>433.45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120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677</v>
      </c>
    </row>
    <row r="46" spans="1:5" ht="318.75">
      <c r="A46" t="s">
        <v>57</v>
      </c>
      <c r="E46" s="39" t="s">
        <v>678</v>
      </c>
    </row>
    <row r="47" spans="1:16" ht="12.75">
      <c r="A47" t="s">
        <v>49</v>
      </c>
      <c s="34" t="s">
        <v>133</v>
      </c>
      <c s="34" t="s">
        <v>679</v>
      </c>
      <c s="35" t="s">
        <v>5</v>
      </c>
      <c s="6" t="s">
        <v>680</v>
      </c>
      <c s="36" t="s">
        <v>216</v>
      </c>
      <c s="37">
        <v>3467.6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120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38.25">
      <c r="A49" s="35" t="s">
        <v>56</v>
      </c>
      <c r="E49" s="40" t="s">
        <v>681</v>
      </c>
    </row>
    <row r="50" spans="1:5" ht="25.5">
      <c r="A50" t="s">
        <v>57</v>
      </c>
      <c r="E50" s="39" t="s">
        <v>283</v>
      </c>
    </row>
    <row r="51" spans="1:16" ht="12.75">
      <c r="A51" t="s">
        <v>49</v>
      </c>
      <c s="34" t="s">
        <v>137</v>
      </c>
      <c s="34" t="s">
        <v>682</v>
      </c>
      <c s="35" t="s">
        <v>5</v>
      </c>
      <c s="6" t="s">
        <v>683</v>
      </c>
      <c s="36" t="s">
        <v>119</v>
      </c>
      <c s="37">
        <v>346.8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120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38.25">
      <c r="A53" s="35" t="s">
        <v>56</v>
      </c>
      <c r="E53" s="40" t="s">
        <v>684</v>
      </c>
    </row>
    <row r="54" spans="1:5" ht="280.5">
      <c r="A54" t="s">
        <v>57</v>
      </c>
      <c r="E54" s="39" t="s">
        <v>685</v>
      </c>
    </row>
    <row r="55" spans="1:16" ht="12.75">
      <c r="A55" t="s">
        <v>49</v>
      </c>
      <c s="34" t="s">
        <v>141</v>
      </c>
      <c s="34" t="s">
        <v>686</v>
      </c>
      <c s="35" t="s">
        <v>5</v>
      </c>
      <c s="6" t="s">
        <v>687</v>
      </c>
      <c s="36" t="s">
        <v>307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120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38.25">
      <c r="A57" s="35" t="s">
        <v>56</v>
      </c>
      <c r="E57" s="40" t="s">
        <v>688</v>
      </c>
    </row>
    <row r="58" spans="1:5" ht="38.25">
      <c r="A58" t="s">
        <v>57</v>
      </c>
      <c r="E58" s="39" t="s">
        <v>402</v>
      </c>
    </row>
    <row r="59" spans="1:16" ht="12.75">
      <c r="A59" t="s">
        <v>49</v>
      </c>
      <c s="34" t="s">
        <v>148</v>
      </c>
      <c s="34" t="s">
        <v>399</v>
      </c>
      <c s="35" t="s">
        <v>5</v>
      </c>
      <c s="6" t="s">
        <v>400</v>
      </c>
      <c s="36" t="s">
        <v>307</v>
      </c>
      <c s="37">
        <v>576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120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56</v>
      </c>
      <c r="E61" s="40" t="s">
        <v>689</v>
      </c>
    </row>
    <row r="62" spans="1:5" ht="38.25">
      <c r="A62" t="s">
        <v>57</v>
      </c>
      <c r="E62" s="39" t="s">
        <v>402</v>
      </c>
    </row>
    <row r="63" spans="1:16" ht="12.75">
      <c r="A63" t="s">
        <v>49</v>
      </c>
      <c s="34" t="s">
        <v>154</v>
      </c>
      <c s="34" t="s">
        <v>403</v>
      </c>
      <c s="35" t="s">
        <v>5</v>
      </c>
      <c s="6" t="s">
        <v>404</v>
      </c>
      <c s="36" t="s">
        <v>307</v>
      </c>
      <c s="37">
        <v>196.8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120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690</v>
      </c>
    </row>
    <row r="66" spans="1:5" ht="38.25">
      <c r="A66" t="s">
        <v>57</v>
      </c>
      <c r="E66" s="39" t="s">
        <v>406</v>
      </c>
    </row>
    <row r="67" spans="1:16" ht="12.75">
      <c r="A67" t="s">
        <v>49</v>
      </c>
      <c s="34" t="s">
        <v>159</v>
      </c>
      <c s="34" t="s">
        <v>407</v>
      </c>
      <c s="35" t="s">
        <v>5</v>
      </c>
      <c s="6" t="s">
        <v>408</v>
      </c>
      <c s="36" t="s">
        <v>307</v>
      </c>
      <c s="37">
        <v>196.8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120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690</v>
      </c>
    </row>
    <row r="70" spans="1:5" ht="25.5">
      <c r="A70" t="s">
        <v>57</v>
      </c>
      <c r="E70" s="39" t="s">
        <v>410</v>
      </c>
    </row>
    <row r="71" spans="1:16" ht="12.75">
      <c r="A71" t="s">
        <v>49</v>
      </c>
      <c s="34" t="s">
        <v>164</v>
      </c>
      <c s="34" t="s">
        <v>411</v>
      </c>
      <c s="35" t="s">
        <v>5</v>
      </c>
      <c s="6" t="s">
        <v>412</v>
      </c>
      <c s="36" t="s">
        <v>307</v>
      </c>
      <c s="37">
        <v>84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120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25.5">
      <c r="A73" s="35" t="s">
        <v>56</v>
      </c>
      <c r="E73" s="40" t="s">
        <v>691</v>
      </c>
    </row>
    <row r="74" spans="1:5" ht="25.5">
      <c r="A74" t="s">
        <v>57</v>
      </c>
      <c r="E74" s="39" t="s">
        <v>414</v>
      </c>
    </row>
    <row r="75" spans="1:13" ht="12.75">
      <c r="A75" t="s">
        <v>46</v>
      </c>
      <c r="C75" s="31" t="s">
        <v>27</v>
      </c>
      <c r="E75" s="33" t="s">
        <v>309</v>
      </c>
      <c r="J75" s="32">
        <f>0</f>
      </c>
      <c s="32">
        <f>0</f>
      </c>
      <c s="32">
        <f>0+L76+L80+L84+L88+L92+L96+L100+L104</f>
      </c>
      <c s="32">
        <f>0+M76+M80+M84+M88+M92+M96+M100+M104</f>
      </c>
    </row>
    <row r="76" spans="1:16" ht="12.75">
      <c r="A76" t="s">
        <v>49</v>
      </c>
      <c s="34" t="s">
        <v>169</v>
      </c>
      <c s="34" t="s">
        <v>313</v>
      </c>
      <c s="35" t="s">
        <v>5</v>
      </c>
      <c s="6" t="s">
        <v>314</v>
      </c>
      <c s="36" t="s">
        <v>144</v>
      </c>
      <c s="37">
        <v>36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120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51">
      <c r="A78" s="35" t="s">
        <v>56</v>
      </c>
      <c r="E78" s="40" t="s">
        <v>692</v>
      </c>
    </row>
    <row r="79" spans="1:5" ht="165.75">
      <c r="A79" t="s">
        <v>57</v>
      </c>
      <c r="E79" s="39" t="s">
        <v>315</v>
      </c>
    </row>
    <row r="80" spans="1:16" ht="12.75">
      <c r="A80" t="s">
        <v>49</v>
      </c>
      <c s="34" t="s">
        <v>174</v>
      </c>
      <c s="34" t="s">
        <v>693</v>
      </c>
      <c s="35" t="s">
        <v>5</v>
      </c>
      <c s="6" t="s">
        <v>694</v>
      </c>
      <c s="36" t="s">
        <v>119</v>
      </c>
      <c s="37">
        <v>3.75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120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25.5">
      <c r="A82" s="35" t="s">
        <v>56</v>
      </c>
      <c r="E82" s="40" t="s">
        <v>695</v>
      </c>
    </row>
    <row r="83" spans="1:5" ht="51">
      <c r="A83" t="s">
        <v>57</v>
      </c>
      <c r="E83" s="39" t="s">
        <v>696</v>
      </c>
    </row>
    <row r="84" spans="1:16" ht="12.75">
      <c r="A84" t="s">
        <v>49</v>
      </c>
      <c s="34" t="s">
        <v>179</v>
      </c>
      <c s="34" t="s">
        <v>697</v>
      </c>
      <c s="35" t="s">
        <v>5</v>
      </c>
      <c s="6" t="s">
        <v>698</v>
      </c>
      <c s="36" t="s">
        <v>144</v>
      </c>
      <c s="37">
        <v>66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120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51">
      <c r="A86" s="35" t="s">
        <v>56</v>
      </c>
      <c r="E86" s="40" t="s">
        <v>699</v>
      </c>
    </row>
    <row r="87" spans="1:5" ht="63.75">
      <c r="A87" t="s">
        <v>57</v>
      </c>
      <c r="E87" s="39" t="s">
        <v>431</v>
      </c>
    </row>
    <row r="88" spans="1:16" ht="12.75">
      <c r="A88" t="s">
        <v>49</v>
      </c>
      <c s="34" t="s">
        <v>183</v>
      </c>
      <c s="34" t="s">
        <v>700</v>
      </c>
      <c s="35" t="s">
        <v>5</v>
      </c>
      <c s="6" t="s">
        <v>701</v>
      </c>
      <c s="36" t="s">
        <v>144</v>
      </c>
      <c s="37">
        <v>286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120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25.5">
      <c r="A90" s="35" t="s">
        <v>56</v>
      </c>
      <c r="E90" s="40" t="s">
        <v>702</v>
      </c>
    </row>
    <row r="91" spans="1:5" ht="63.75">
      <c r="A91" t="s">
        <v>57</v>
      </c>
      <c r="E91" s="39" t="s">
        <v>431</v>
      </c>
    </row>
    <row r="92" spans="1:16" ht="12.75">
      <c r="A92" t="s">
        <v>49</v>
      </c>
      <c s="34" t="s">
        <v>188</v>
      </c>
      <c s="34" t="s">
        <v>703</v>
      </c>
      <c s="35" t="s">
        <v>5</v>
      </c>
      <c s="6" t="s">
        <v>704</v>
      </c>
      <c s="36" t="s">
        <v>144</v>
      </c>
      <c s="37">
        <v>2376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51">
      <c r="A94" s="35" t="s">
        <v>56</v>
      </c>
      <c r="E94" s="40" t="s">
        <v>705</v>
      </c>
    </row>
    <row r="95" spans="1:5" ht="63.75">
      <c r="A95" t="s">
        <v>57</v>
      </c>
      <c r="E95" s="39" t="s">
        <v>431</v>
      </c>
    </row>
    <row r="96" spans="1:16" ht="12.75">
      <c r="A96" t="s">
        <v>49</v>
      </c>
      <c s="34" t="s">
        <v>191</v>
      </c>
      <c s="34" t="s">
        <v>706</v>
      </c>
      <c s="35" t="s">
        <v>5</v>
      </c>
      <c s="6" t="s">
        <v>707</v>
      </c>
      <c s="36" t="s">
        <v>119</v>
      </c>
      <c s="37">
        <v>61.69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120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25.5">
      <c r="A98" s="35" t="s">
        <v>56</v>
      </c>
      <c r="E98" s="40" t="s">
        <v>708</v>
      </c>
    </row>
    <row r="99" spans="1:5" ht="76.5">
      <c r="A99" t="s">
        <v>57</v>
      </c>
      <c r="E99" s="39" t="s">
        <v>709</v>
      </c>
    </row>
    <row r="100" spans="1:16" ht="12.75">
      <c r="A100" t="s">
        <v>49</v>
      </c>
      <c s="34" t="s">
        <v>194</v>
      </c>
      <c s="34" t="s">
        <v>710</v>
      </c>
      <c s="35" t="s">
        <v>5</v>
      </c>
      <c s="6" t="s">
        <v>707</v>
      </c>
      <c s="36" t="s">
        <v>119</v>
      </c>
      <c s="37">
        <v>7.24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25.5">
      <c r="A102" s="35" t="s">
        <v>56</v>
      </c>
      <c r="E102" s="40" t="s">
        <v>711</v>
      </c>
    </row>
    <row r="103" spans="1:5" ht="76.5">
      <c r="A103" t="s">
        <v>57</v>
      </c>
      <c r="E103" s="39" t="s">
        <v>709</v>
      </c>
    </row>
    <row r="104" spans="1:16" ht="25.5">
      <c r="A104" t="s">
        <v>49</v>
      </c>
      <c s="34" t="s">
        <v>197</v>
      </c>
      <c s="34" t="s">
        <v>712</v>
      </c>
      <c s="35" t="s">
        <v>5</v>
      </c>
      <c s="6" t="s">
        <v>713</v>
      </c>
      <c s="36" t="s">
        <v>162</v>
      </c>
      <c s="37">
        <v>166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120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25.5">
      <c r="A106" s="35" t="s">
        <v>56</v>
      </c>
      <c r="E106" s="40" t="s">
        <v>714</v>
      </c>
    </row>
    <row r="107" spans="1:5" ht="63.75">
      <c r="A107" t="s">
        <v>57</v>
      </c>
      <c r="E107" s="39" t="s">
        <v>715</v>
      </c>
    </row>
    <row r="108" spans="1:13" ht="12.75">
      <c r="A108" t="s">
        <v>46</v>
      </c>
      <c r="C108" s="31" t="s">
        <v>26</v>
      </c>
      <c r="E108" s="33" t="s">
        <v>439</v>
      </c>
      <c r="J108" s="32">
        <f>0</f>
      </c>
      <c s="32">
        <f>0</f>
      </c>
      <c s="32">
        <f>0+L109+L113+L117+L121+L125</f>
      </c>
      <c s="32">
        <f>0+M109+M113+M117+M121+M125</f>
      </c>
    </row>
    <row r="109" spans="1:16" ht="12.75">
      <c r="A109" t="s">
        <v>49</v>
      </c>
      <c s="34" t="s">
        <v>200</v>
      </c>
      <c s="34" t="s">
        <v>716</v>
      </c>
      <c s="35" t="s">
        <v>5</v>
      </c>
      <c s="6" t="s">
        <v>717</v>
      </c>
      <c s="36" t="s">
        <v>119</v>
      </c>
      <c s="37">
        <v>24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25.5">
      <c r="A111" s="35" t="s">
        <v>56</v>
      </c>
      <c r="E111" s="40" t="s">
        <v>718</v>
      </c>
    </row>
    <row r="112" spans="1:5" ht="382.5">
      <c r="A112" t="s">
        <v>57</v>
      </c>
      <c r="E112" s="39" t="s">
        <v>719</v>
      </c>
    </row>
    <row r="113" spans="1:16" ht="12.75">
      <c r="A113" t="s">
        <v>49</v>
      </c>
      <c s="34" t="s">
        <v>205</v>
      </c>
      <c s="34" t="s">
        <v>720</v>
      </c>
      <c s="35" t="s">
        <v>5</v>
      </c>
      <c s="6" t="s">
        <v>721</v>
      </c>
      <c s="36" t="s">
        <v>97</v>
      </c>
      <c s="37">
        <v>3.218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120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25.5">
      <c r="A115" s="35" t="s">
        <v>56</v>
      </c>
      <c r="E115" s="40" t="s">
        <v>722</v>
      </c>
    </row>
    <row r="116" spans="1:5" ht="242.25">
      <c r="A116" t="s">
        <v>57</v>
      </c>
      <c r="E116" s="39" t="s">
        <v>723</v>
      </c>
    </row>
    <row r="117" spans="1:16" ht="12.75">
      <c r="A117" t="s">
        <v>49</v>
      </c>
      <c s="34" t="s">
        <v>209</v>
      </c>
      <c s="34" t="s">
        <v>724</v>
      </c>
      <c s="35" t="s">
        <v>5</v>
      </c>
      <c s="6" t="s">
        <v>725</v>
      </c>
      <c s="36" t="s">
        <v>119</v>
      </c>
      <c s="37">
        <v>14.45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120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38.25">
      <c r="A119" s="35" t="s">
        <v>56</v>
      </c>
      <c r="E119" s="40" t="s">
        <v>726</v>
      </c>
    </row>
    <row r="120" spans="1:5" ht="242.25">
      <c r="A120" t="s">
        <v>57</v>
      </c>
      <c r="E120" s="39" t="s">
        <v>727</v>
      </c>
    </row>
    <row r="121" spans="1:16" ht="12.75">
      <c r="A121" t="s">
        <v>49</v>
      </c>
      <c s="34" t="s">
        <v>213</v>
      </c>
      <c s="34" t="s">
        <v>728</v>
      </c>
      <c s="35" t="s">
        <v>5</v>
      </c>
      <c s="6" t="s">
        <v>729</v>
      </c>
      <c s="36" t="s">
        <v>119</v>
      </c>
      <c s="37">
        <v>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120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25.5">
      <c r="A123" s="35" t="s">
        <v>56</v>
      </c>
      <c r="E123" s="40" t="s">
        <v>730</v>
      </c>
    </row>
    <row r="124" spans="1:5" ht="51">
      <c r="A124" t="s">
        <v>57</v>
      </c>
      <c r="E124" s="39" t="s">
        <v>731</v>
      </c>
    </row>
    <row r="125" spans="1:16" ht="12.75">
      <c r="A125" t="s">
        <v>49</v>
      </c>
      <c s="34" t="s">
        <v>219</v>
      </c>
      <c s="34" t="s">
        <v>462</v>
      </c>
      <c s="35" t="s">
        <v>5</v>
      </c>
      <c s="6" t="s">
        <v>463</v>
      </c>
      <c s="36" t="s">
        <v>464</v>
      </c>
      <c s="37">
        <v>2372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120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293.25">
      <c r="A128" t="s">
        <v>57</v>
      </c>
      <c r="E128" s="39" t="s">
        <v>466</v>
      </c>
    </row>
    <row r="129" spans="1:13" ht="12.75">
      <c r="A129" t="s">
        <v>46</v>
      </c>
      <c r="C129" s="31" t="s">
        <v>68</v>
      </c>
      <c r="E129" s="33" t="s">
        <v>467</v>
      </c>
      <c r="J129" s="32">
        <f>0</f>
      </c>
      <c s="32">
        <f>0</f>
      </c>
      <c s="32">
        <f>0+L130+L134</f>
      </c>
      <c s="32">
        <f>0+M130+M134</f>
      </c>
    </row>
    <row r="130" spans="1:16" ht="12.75">
      <c r="A130" t="s">
        <v>49</v>
      </c>
      <c s="34" t="s">
        <v>224</v>
      </c>
      <c s="34" t="s">
        <v>485</v>
      </c>
      <c s="35" t="s">
        <v>5</v>
      </c>
      <c s="6" t="s">
        <v>486</v>
      </c>
      <c s="36" t="s">
        <v>119</v>
      </c>
      <c s="37">
        <v>33.48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120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38.25">
      <c r="A132" s="35" t="s">
        <v>56</v>
      </c>
      <c r="E132" s="40" t="s">
        <v>732</v>
      </c>
    </row>
    <row r="133" spans="1:5" ht="369.75">
      <c r="A133" t="s">
        <v>57</v>
      </c>
      <c r="E133" s="39" t="s">
        <v>334</v>
      </c>
    </row>
    <row r="134" spans="1:16" ht="12.75">
      <c r="A134" t="s">
        <v>49</v>
      </c>
      <c s="34" t="s">
        <v>229</v>
      </c>
      <c s="34" t="s">
        <v>509</v>
      </c>
      <c s="35" t="s">
        <v>5</v>
      </c>
      <c s="6" t="s">
        <v>510</v>
      </c>
      <c s="36" t="s">
        <v>119</v>
      </c>
      <c s="37">
        <v>57.678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120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02">
      <c r="A136" s="35" t="s">
        <v>56</v>
      </c>
      <c r="E136" s="40" t="s">
        <v>733</v>
      </c>
    </row>
    <row r="137" spans="1:5" ht="102">
      <c r="A137" t="s">
        <v>57</v>
      </c>
      <c r="E137" s="39" t="s">
        <v>512</v>
      </c>
    </row>
    <row r="138" spans="1:13" ht="12.75">
      <c r="A138" t="s">
        <v>46</v>
      </c>
      <c r="C138" s="31" t="s">
        <v>76</v>
      </c>
      <c r="E138" s="33" t="s">
        <v>734</v>
      </c>
      <c r="J138" s="32">
        <f>0</f>
      </c>
      <c s="32">
        <f>0</f>
      </c>
      <c s="32">
        <f>0+L139</f>
      </c>
      <c s="32">
        <f>0+M139</f>
      </c>
    </row>
    <row r="139" spans="1:16" ht="12.75">
      <c r="A139" t="s">
        <v>49</v>
      </c>
      <c s="34" t="s">
        <v>236</v>
      </c>
      <c s="34" t="s">
        <v>735</v>
      </c>
      <c s="35" t="s">
        <v>5</v>
      </c>
      <c s="6" t="s">
        <v>736</v>
      </c>
      <c s="36" t="s">
        <v>307</v>
      </c>
      <c s="37">
        <v>339.144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120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14.75">
      <c r="A141" s="35" t="s">
        <v>56</v>
      </c>
      <c r="E141" s="40" t="s">
        <v>737</v>
      </c>
    </row>
    <row r="142" spans="1:5" ht="63.75">
      <c r="A142" t="s">
        <v>57</v>
      </c>
      <c r="E142" s="39" t="s">
        <v>738</v>
      </c>
    </row>
    <row r="143" spans="1:13" ht="12.75">
      <c r="A143" t="s">
        <v>46</v>
      </c>
      <c r="C143" s="31" t="s">
        <v>80</v>
      </c>
      <c r="E143" s="33" t="s">
        <v>527</v>
      </c>
      <c r="J143" s="32">
        <f>0</f>
      </c>
      <c s="32">
        <f>0</f>
      </c>
      <c s="32">
        <f>0+L144+L148+L152+L156+L160+L164+L168+L172</f>
      </c>
      <c s="32">
        <f>0+M144+M148+M152+M156+M160+M164+M168+M172</f>
      </c>
    </row>
    <row r="144" spans="1:16" ht="12.75">
      <c r="A144" t="s">
        <v>49</v>
      </c>
      <c s="34" t="s">
        <v>241</v>
      </c>
      <c s="34" t="s">
        <v>529</v>
      </c>
      <c s="35" t="s">
        <v>5</v>
      </c>
      <c s="6" t="s">
        <v>530</v>
      </c>
      <c s="36" t="s">
        <v>144</v>
      </c>
      <c s="37">
        <v>18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120</v>
      </c>
      <c>
        <f>(M144*21)/100</f>
      </c>
      <c t="s">
        <v>27</v>
      </c>
    </row>
    <row r="145" spans="1:5" ht="12.75">
      <c r="A145" s="35" t="s">
        <v>54</v>
      </c>
      <c r="E145" s="39" t="s">
        <v>5</v>
      </c>
    </row>
    <row r="146" spans="1:5" ht="25.5">
      <c r="A146" s="35" t="s">
        <v>56</v>
      </c>
      <c r="E146" s="40" t="s">
        <v>739</v>
      </c>
    </row>
    <row r="147" spans="1:5" ht="102">
      <c r="A147" t="s">
        <v>57</v>
      </c>
      <c r="E147" s="39" t="s">
        <v>532</v>
      </c>
    </row>
    <row r="148" spans="1:16" ht="25.5">
      <c r="A148" t="s">
        <v>49</v>
      </c>
      <c s="34" t="s">
        <v>245</v>
      </c>
      <c s="34" t="s">
        <v>534</v>
      </c>
      <c s="35" t="s">
        <v>5</v>
      </c>
      <c s="6" t="s">
        <v>535</v>
      </c>
      <c s="36" t="s">
        <v>307</v>
      </c>
      <c s="37">
        <v>119.085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120</v>
      </c>
      <c>
        <f>(M148*21)/100</f>
      </c>
      <c t="s">
        <v>27</v>
      </c>
    </row>
    <row r="149" spans="1:5" ht="12.75">
      <c r="A149" s="35" t="s">
        <v>54</v>
      </c>
      <c r="E149" s="39" t="s">
        <v>5</v>
      </c>
    </row>
    <row r="150" spans="1:5" ht="51">
      <c r="A150" s="35" t="s">
        <v>56</v>
      </c>
      <c r="E150" s="40" t="s">
        <v>740</v>
      </c>
    </row>
    <row r="151" spans="1:5" ht="191.25">
      <c r="A151" t="s">
        <v>57</v>
      </c>
      <c r="E151" s="39" t="s">
        <v>537</v>
      </c>
    </row>
    <row r="152" spans="1:16" ht="25.5">
      <c r="A152" t="s">
        <v>49</v>
      </c>
      <c s="34" t="s">
        <v>249</v>
      </c>
      <c s="34" t="s">
        <v>741</v>
      </c>
      <c s="35" t="s">
        <v>5</v>
      </c>
      <c s="6" t="s">
        <v>540</v>
      </c>
      <c s="36" t="s">
        <v>307</v>
      </c>
      <c s="37">
        <v>264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120</v>
      </c>
      <c>
        <f>(M152*21)/100</f>
      </c>
      <c t="s">
        <v>27</v>
      </c>
    </row>
    <row r="153" spans="1:5" ht="12.75">
      <c r="A153" s="35" t="s">
        <v>54</v>
      </c>
      <c r="E153" s="39" t="s">
        <v>5</v>
      </c>
    </row>
    <row r="154" spans="1:5" ht="63.75">
      <c r="A154" s="35" t="s">
        <v>56</v>
      </c>
      <c r="E154" s="40" t="s">
        <v>742</v>
      </c>
    </row>
    <row r="155" spans="1:5" ht="204">
      <c r="A155" t="s">
        <v>57</v>
      </c>
      <c r="E155" s="39" t="s">
        <v>743</v>
      </c>
    </row>
    <row r="156" spans="1:16" ht="12.75">
      <c r="A156" t="s">
        <v>49</v>
      </c>
      <c s="34" t="s">
        <v>254</v>
      </c>
      <c s="34" t="s">
        <v>543</v>
      </c>
      <c s="35" t="s">
        <v>5</v>
      </c>
      <c s="6" t="s">
        <v>544</v>
      </c>
      <c s="36" t="s">
        <v>307</v>
      </c>
      <c s="37">
        <v>14.25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120</v>
      </c>
      <c>
        <f>(M156*21)/100</f>
      </c>
      <c t="s">
        <v>27</v>
      </c>
    </row>
    <row r="157" spans="1:5" ht="12.75">
      <c r="A157" s="35" t="s">
        <v>54</v>
      </c>
      <c r="E157" s="39" t="s">
        <v>5</v>
      </c>
    </row>
    <row r="158" spans="1:5" ht="63.75">
      <c r="A158" s="35" t="s">
        <v>56</v>
      </c>
      <c r="E158" s="40" t="s">
        <v>744</v>
      </c>
    </row>
    <row r="159" spans="1:5" ht="204">
      <c r="A159" t="s">
        <v>57</v>
      </c>
      <c r="E159" s="39" t="s">
        <v>743</v>
      </c>
    </row>
    <row r="160" spans="1:16" ht="12.75">
      <c r="A160" t="s">
        <v>49</v>
      </c>
      <c s="34" t="s">
        <v>258</v>
      </c>
      <c s="34" t="s">
        <v>552</v>
      </c>
      <c s="35" t="s">
        <v>47</v>
      </c>
      <c s="6" t="s">
        <v>745</v>
      </c>
      <c s="36" t="s">
        <v>307</v>
      </c>
      <c s="37">
        <v>264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120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51">
      <c r="A162" s="35" t="s">
        <v>56</v>
      </c>
      <c r="E162" s="40" t="s">
        <v>746</v>
      </c>
    </row>
    <row r="163" spans="1:5" ht="38.25">
      <c r="A163" t="s">
        <v>57</v>
      </c>
      <c r="E163" s="39" t="s">
        <v>555</v>
      </c>
    </row>
    <row r="164" spans="1:16" ht="12.75">
      <c r="A164" t="s">
        <v>49</v>
      </c>
      <c s="34" t="s">
        <v>481</v>
      </c>
      <c s="34" t="s">
        <v>552</v>
      </c>
      <c s="35" t="s">
        <v>27</v>
      </c>
      <c s="6" t="s">
        <v>553</v>
      </c>
      <c s="36" t="s">
        <v>307</v>
      </c>
      <c s="37">
        <v>264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120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51">
      <c r="A166" s="35" t="s">
        <v>56</v>
      </c>
      <c r="E166" s="40" t="s">
        <v>747</v>
      </c>
    </row>
    <row r="167" spans="1:5" ht="38.25">
      <c r="A167" t="s">
        <v>57</v>
      </c>
      <c r="E167" s="39" t="s">
        <v>555</v>
      </c>
    </row>
    <row r="168" spans="1:16" ht="12.75">
      <c r="A168" t="s">
        <v>49</v>
      </c>
      <c s="34" t="s">
        <v>484</v>
      </c>
      <c s="34" t="s">
        <v>748</v>
      </c>
      <c s="35" t="s">
        <v>5</v>
      </c>
      <c s="6" t="s">
        <v>749</v>
      </c>
      <c s="36" t="s">
        <v>307</v>
      </c>
      <c s="37">
        <v>39.8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120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25.5">
      <c r="A170" s="35" t="s">
        <v>56</v>
      </c>
      <c r="E170" s="40" t="s">
        <v>750</v>
      </c>
    </row>
    <row r="171" spans="1:5" ht="51">
      <c r="A171" t="s">
        <v>57</v>
      </c>
      <c r="E171" s="39" t="s">
        <v>571</v>
      </c>
    </row>
    <row r="172" spans="1:16" ht="12.75">
      <c r="A172" t="s">
        <v>49</v>
      </c>
      <c s="34" t="s">
        <v>488</v>
      </c>
      <c s="34" t="s">
        <v>568</v>
      </c>
      <c s="35" t="s">
        <v>5</v>
      </c>
      <c s="6" t="s">
        <v>569</v>
      </c>
      <c s="36" t="s">
        <v>307</v>
      </c>
      <c s="37">
        <v>127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120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25.5">
      <c r="A174" s="35" t="s">
        <v>56</v>
      </c>
      <c r="E174" s="40" t="s">
        <v>751</v>
      </c>
    </row>
    <row r="175" spans="1:5" ht="51">
      <c r="A175" t="s">
        <v>57</v>
      </c>
      <c r="E175" s="39" t="s">
        <v>571</v>
      </c>
    </row>
    <row r="176" spans="1:13" ht="12.75">
      <c r="A176" t="s">
        <v>46</v>
      </c>
      <c r="C176" s="31" t="s">
        <v>84</v>
      </c>
      <c r="E176" s="33" t="s">
        <v>323</v>
      </c>
      <c r="J176" s="32">
        <f>0</f>
      </c>
      <c s="32">
        <f>0</f>
      </c>
      <c s="32">
        <f>0+L177+L181</f>
      </c>
      <c s="32">
        <f>0+M177+M181</f>
      </c>
    </row>
    <row r="177" spans="1:16" ht="12.75">
      <c r="A177" t="s">
        <v>49</v>
      </c>
      <c s="34" t="s">
        <v>493</v>
      </c>
      <c s="34" t="s">
        <v>752</v>
      </c>
      <c s="35" t="s">
        <v>5</v>
      </c>
      <c s="6" t="s">
        <v>753</v>
      </c>
      <c s="36" t="s">
        <v>144</v>
      </c>
      <c s="37">
        <v>4.8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120</v>
      </c>
      <c>
        <f>(M177*21)/100</f>
      </c>
      <c t="s">
        <v>27</v>
      </c>
    </row>
    <row r="178" spans="1:5" ht="12.75">
      <c r="A178" s="35" t="s">
        <v>54</v>
      </c>
      <c r="E178" s="39" t="s">
        <v>5</v>
      </c>
    </row>
    <row r="179" spans="1:5" ht="12.75">
      <c r="A179" s="35" t="s">
        <v>56</v>
      </c>
      <c r="E179" s="40" t="s">
        <v>754</v>
      </c>
    </row>
    <row r="180" spans="1:5" ht="255">
      <c r="A180" t="s">
        <v>57</v>
      </c>
      <c r="E180" s="39" t="s">
        <v>755</v>
      </c>
    </row>
    <row r="181" spans="1:16" ht="12.75">
      <c r="A181" t="s">
        <v>49</v>
      </c>
      <c s="34" t="s">
        <v>498</v>
      </c>
      <c s="34" t="s">
        <v>756</v>
      </c>
      <c s="35" t="s">
        <v>5</v>
      </c>
      <c s="6" t="s">
        <v>757</v>
      </c>
      <c s="36" t="s">
        <v>162</v>
      </c>
      <c s="37">
        <v>6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120</v>
      </c>
      <c>
        <f>(M181*21)/100</f>
      </c>
      <c t="s">
        <v>27</v>
      </c>
    </row>
    <row r="182" spans="1:5" ht="12.75">
      <c r="A182" s="35" t="s">
        <v>54</v>
      </c>
      <c r="E182" s="39" t="s">
        <v>5</v>
      </c>
    </row>
    <row r="183" spans="1:5" ht="25.5">
      <c r="A183" s="35" t="s">
        <v>56</v>
      </c>
      <c r="E183" s="40" t="s">
        <v>758</v>
      </c>
    </row>
    <row r="184" spans="1:5" ht="38.25">
      <c r="A184" t="s">
        <v>57</v>
      </c>
      <c r="E184" s="39" t="s">
        <v>759</v>
      </c>
    </row>
    <row r="185" spans="1:13" ht="12.75">
      <c r="A185" t="s">
        <v>46</v>
      </c>
      <c r="C185" s="31" t="s">
        <v>129</v>
      </c>
      <c r="E185" s="33" t="s">
        <v>178</v>
      </c>
      <c r="J185" s="32">
        <f>0</f>
      </c>
      <c s="32">
        <f>0</f>
      </c>
      <c s="32">
        <f>0+L186+L190+L194+L198+L202+L206+L210+L214+L218+L222+L226+L230+L234+L238</f>
      </c>
      <c s="32">
        <f>0+M186+M190+M194+M198+M202+M206+M210+M214+M218+M222+M226+M230+M234+M238</f>
      </c>
    </row>
    <row r="186" spans="1:16" ht="12.75">
      <c r="A186" t="s">
        <v>49</v>
      </c>
      <c s="34" t="s">
        <v>503</v>
      </c>
      <c s="34" t="s">
        <v>582</v>
      </c>
      <c s="35" t="s">
        <v>5</v>
      </c>
      <c s="6" t="s">
        <v>583</v>
      </c>
      <c s="36" t="s">
        <v>144</v>
      </c>
      <c s="37">
        <v>19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120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25.5">
      <c r="A188" s="35" t="s">
        <v>56</v>
      </c>
      <c r="E188" s="40" t="s">
        <v>760</v>
      </c>
    </row>
    <row r="189" spans="1:5" ht="51">
      <c r="A189" t="s">
        <v>57</v>
      </c>
      <c r="E189" s="39" t="s">
        <v>585</v>
      </c>
    </row>
    <row r="190" spans="1:16" ht="12.75">
      <c r="A190" t="s">
        <v>49</v>
      </c>
      <c s="34" t="s">
        <v>508</v>
      </c>
      <c s="34" t="s">
        <v>761</v>
      </c>
      <c s="35" t="s">
        <v>5</v>
      </c>
      <c s="6" t="s">
        <v>762</v>
      </c>
      <c s="36" t="s">
        <v>144</v>
      </c>
      <c s="37">
        <v>177.28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120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25.5">
      <c r="A192" s="35" t="s">
        <v>56</v>
      </c>
      <c r="E192" s="40" t="s">
        <v>763</v>
      </c>
    </row>
    <row r="193" spans="1:5" ht="25.5">
      <c r="A193" t="s">
        <v>57</v>
      </c>
      <c r="E193" s="39" t="s">
        <v>764</v>
      </c>
    </row>
    <row r="194" spans="1:16" ht="12.75">
      <c r="A194" t="s">
        <v>49</v>
      </c>
      <c s="34" t="s">
        <v>513</v>
      </c>
      <c s="34" t="s">
        <v>596</v>
      </c>
      <c s="35" t="s">
        <v>5</v>
      </c>
      <c s="6" t="s">
        <v>597</v>
      </c>
      <c s="36" t="s">
        <v>307</v>
      </c>
      <c s="37">
        <v>1.35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120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25.5">
      <c r="A196" s="35" t="s">
        <v>56</v>
      </c>
      <c r="E196" s="40" t="s">
        <v>765</v>
      </c>
    </row>
    <row r="197" spans="1:5" ht="25.5">
      <c r="A197" t="s">
        <v>57</v>
      </c>
      <c r="E197" s="39" t="s">
        <v>599</v>
      </c>
    </row>
    <row r="198" spans="1:16" ht="12.75">
      <c r="A198" t="s">
        <v>49</v>
      </c>
      <c s="34" t="s">
        <v>518</v>
      </c>
      <c s="34" t="s">
        <v>766</v>
      </c>
      <c s="35" t="s">
        <v>5</v>
      </c>
      <c s="6" t="s">
        <v>767</v>
      </c>
      <c s="36" t="s">
        <v>307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120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768</v>
      </c>
    </row>
    <row r="201" spans="1:5" ht="25.5">
      <c r="A201" t="s">
        <v>57</v>
      </c>
      <c r="E201" s="39" t="s">
        <v>599</v>
      </c>
    </row>
    <row r="202" spans="1:16" ht="12.75">
      <c r="A202" t="s">
        <v>49</v>
      </c>
      <c s="34" t="s">
        <v>522</v>
      </c>
      <c s="34" t="s">
        <v>629</v>
      </c>
      <c s="35" t="s">
        <v>5</v>
      </c>
      <c s="6" t="s">
        <v>630</v>
      </c>
      <c s="36" t="s">
        <v>119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120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25.5">
      <c r="A204" s="35" t="s">
        <v>56</v>
      </c>
      <c r="E204" s="40" t="s">
        <v>631</v>
      </c>
    </row>
    <row r="205" spans="1:5" ht="369.75">
      <c r="A205" t="s">
        <v>57</v>
      </c>
      <c r="E205" s="39" t="s">
        <v>334</v>
      </c>
    </row>
    <row r="206" spans="1:16" ht="12.75">
      <c r="A206" t="s">
        <v>49</v>
      </c>
      <c s="34" t="s">
        <v>528</v>
      </c>
      <c s="34" t="s">
        <v>769</v>
      </c>
      <c s="35" t="s">
        <v>5</v>
      </c>
      <c s="6" t="s">
        <v>770</v>
      </c>
      <c s="36" t="s">
        <v>464</v>
      </c>
      <c s="37">
        <v>47.2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120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25.5">
      <c r="A208" s="35" t="s">
        <v>56</v>
      </c>
      <c r="E208" s="40" t="s">
        <v>771</v>
      </c>
    </row>
    <row r="209" spans="1:5" ht="357">
      <c r="A209" t="s">
        <v>57</v>
      </c>
      <c r="E209" s="39" t="s">
        <v>772</v>
      </c>
    </row>
    <row r="210" spans="1:16" ht="12.75">
      <c r="A210" t="s">
        <v>49</v>
      </c>
      <c s="34" t="s">
        <v>533</v>
      </c>
      <c s="34" t="s">
        <v>773</v>
      </c>
      <c s="35" t="s">
        <v>5</v>
      </c>
      <c s="6" t="s">
        <v>770</v>
      </c>
      <c s="36" t="s">
        <v>144</v>
      </c>
      <c s="37">
        <v>226.88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63.75">
      <c r="A212" s="35" t="s">
        <v>56</v>
      </c>
      <c r="E212" s="40" t="s">
        <v>774</v>
      </c>
    </row>
    <row r="213" spans="1:5" ht="357">
      <c r="A213" t="s">
        <v>57</v>
      </c>
      <c r="E213" s="39" t="s">
        <v>772</v>
      </c>
    </row>
    <row r="214" spans="1:16" ht="12.75">
      <c r="A214" t="s">
        <v>49</v>
      </c>
      <c s="34" t="s">
        <v>538</v>
      </c>
      <c s="34" t="s">
        <v>633</v>
      </c>
      <c s="35" t="s">
        <v>47</v>
      </c>
      <c s="6" t="s">
        <v>634</v>
      </c>
      <c s="36" t="s">
        <v>635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636</v>
      </c>
    </row>
    <row r="217" spans="1:5" ht="409.5">
      <c r="A217" t="s">
        <v>57</v>
      </c>
      <c r="E217" s="39" t="s">
        <v>637</v>
      </c>
    </row>
    <row r="218" spans="1:16" ht="12.75">
      <c r="A218" t="s">
        <v>49</v>
      </c>
      <c s="34" t="s">
        <v>542</v>
      </c>
      <c s="34" t="s">
        <v>633</v>
      </c>
      <c s="35" t="s">
        <v>27</v>
      </c>
      <c s="6" t="s">
        <v>634</v>
      </c>
      <c s="36" t="s">
        <v>464</v>
      </c>
      <c s="37">
        <v>239.244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02">
      <c r="A220" s="35" t="s">
        <v>56</v>
      </c>
      <c r="E220" s="40" t="s">
        <v>775</v>
      </c>
    </row>
    <row r="221" spans="1:5" ht="409.5">
      <c r="A221" t="s">
        <v>57</v>
      </c>
      <c r="E221" s="39" t="s">
        <v>637</v>
      </c>
    </row>
    <row r="222" spans="1:16" ht="12.75">
      <c r="A222" t="s">
        <v>49</v>
      </c>
      <c s="34" t="s">
        <v>546</v>
      </c>
      <c s="34" t="s">
        <v>776</v>
      </c>
      <c s="35" t="s">
        <v>5</v>
      </c>
      <c s="6" t="s">
        <v>777</v>
      </c>
      <c s="36" t="s">
        <v>307</v>
      </c>
      <c s="37">
        <v>339.144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120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76.5">
      <c r="A224" s="35" t="s">
        <v>56</v>
      </c>
      <c r="E224" s="40" t="s">
        <v>778</v>
      </c>
    </row>
    <row r="225" spans="1:5" ht="25.5">
      <c r="A225" t="s">
        <v>57</v>
      </c>
      <c r="E225" s="39" t="s">
        <v>642</v>
      </c>
    </row>
    <row r="226" spans="1:16" ht="12.75">
      <c r="A226" t="s">
        <v>49</v>
      </c>
      <c s="34" t="s">
        <v>551</v>
      </c>
      <c s="34" t="s">
        <v>639</v>
      </c>
      <c s="35" t="s">
        <v>5</v>
      </c>
      <c s="6" t="s">
        <v>640</v>
      </c>
      <c s="36" t="s">
        <v>307</v>
      </c>
      <c s="37">
        <v>678.288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120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89.25">
      <c r="A228" s="35" t="s">
        <v>56</v>
      </c>
      <c r="E228" s="40" t="s">
        <v>779</v>
      </c>
    </row>
    <row r="229" spans="1:5" ht="25.5">
      <c r="A229" t="s">
        <v>57</v>
      </c>
      <c r="E229" s="39" t="s">
        <v>642</v>
      </c>
    </row>
    <row r="230" spans="1:16" ht="12.75">
      <c r="A230" t="s">
        <v>49</v>
      </c>
      <c s="34" t="s">
        <v>556</v>
      </c>
      <c s="34" t="s">
        <v>780</v>
      </c>
      <c s="35" t="s">
        <v>5</v>
      </c>
      <c s="6" t="s">
        <v>781</v>
      </c>
      <c s="36" t="s">
        <v>119</v>
      </c>
      <c s="37">
        <v>4.5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120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38.25">
      <c r="A232" s="35" t="s">
        <v>56</v>
      </c>
      <c r="E232" s="40" t="s">
        <v>782</v>
      </c>
    </row>
    <row r="233" spans="1:5" ht="114.75">
      <c r="A233" t="s">
        <v>57</v>
      </c>
      <c r="E233" s="39" t="s">
        <v>647</v>
      </c>
    </row>
    <row r="234" spans="1:16" ht="12.75">
      <c r="A234" t="s">
        <v>49</v>
      </c>
      <c s="34" t="s">
        <v>562</v>
      </c>
      <c s="34" t="s">
        <v>783</v>
      </c>
      <c s="35" t="s">
        <v>5</v>
      </c>
      <c s="6" t="s">
        <v>784</v>
      </c>
      <c s="36" t="s">
        <v>232</v>
      </c>
      <c s="37">
        <v>82.8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120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785</v>
      </c>
    </row>
    <row r="237" spans="1:5" ht="25.5">
      <c r="A237" t="s">
        <v>57</v>
      </c>
      <c r="E237" s="39" t="s">
        <v>391</v>
      </c>
    </row>
    <row r="238" spans="1:16" ht="12.75">
      <c r="A238" t="s">
        <v>49</v>
      </c>
      <c s="34" t="s">
        <v>567</v>
      </c>
      <c s="34" t="s">
        <v>786</v>
      </c>
      <c s="35" t="s">
        <v>5</v>
      </c>
      <c s="6" t="s">
        <v>787</v>
      </c>
      <c s="36" t="s">
        <v>97</v>
      </c>
      <c s="37">
        <v>1.6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120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25.5">
      <c r="A240" s="35" t="s">
        <v>56</v>
      </c>
      <c r="E240" s="40" t="s">
        <v>788</v>
      </c>
    </row>
    <row r="241" spans="1:5" ht="102">
      <c r="A241" t="s">
        <v>57</v>
      </c>
      <c r="E241" s="39" t="s">
        <v>656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789</v>
      </c>
      <c r="E4" s="26" t="s">
        <v>790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793</v>
      </c>
      <c r="E8" s="30" t="s">
        <v>792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93</v>
      </c>
      <c r="E9" s="33" t="s">
        <v>94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794</v>
      </c>
      <c s="35" t="s">
        <v>5</v>
      </c>
      <c s="6" t="s">
        <v>795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8.25">
      <c r="A13" t="s">
        <v>57</v>
      </c>
      <c r="E13" s="39" t="s">
        <v>796</v>
      </c>
    </row>
    <row r="14" spans="1:16" ht="12.75">
      <c r="A14" t="s">
        <v>49</v>
      </c>
      <c s="34" t="s">
        <v>27</v>
      </c>
      <c s="34" t="s">
        <v>797</v>
      </c>
      <c s="35" t="s">
        <v>5</v>
      </c>
      <c s="6" t="s">
        <v>798</v>
      </c>
      <c s="36" t="s">
        <v>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120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368</v>
      </c>
    </row>
    <row r="18" spans="1:16" ht="12.75">
      <c r="A18" t="s">
        <v>49</v>
      </c>
      <c s="34" t="s">
        <v>26</v>
      </c>
      <c s="34" t="s">
        <v>799</v>
      </c>
      <c s="35" t="s">
        <v>5</v>
      </c>
      <c s="6" t="s">
        <v>800</v>
      </c>
      <c s="36" t="s">
        <v>119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120</v>
      </c>
      <c>
        <f>(M18*21)/100</f>
      </c>
      <c t="s">
        <v>27</v>
      </c>
    </row>
    <row r="19" spans="1:5" ht="12.75">
      <c r="A19" s="35" t="s">
        <v>54</v>
      </c>
      <c r="E19" s="39" t="s">
        <v>801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802</v>
      </c>
    </row>
    <row r="22" spans="1:16" ht="12.75">
      <c r="A22" t="s">
        <v>49</v>
      </c>
      <c s="34" t="s">
        <v>68</v>
      </c>
      <c s="34" t="s">
        <v>803</v>
      </c>
      <c s="35" t="s">
        <v>5</v>
      </c>
      <c s="6" t="s">
        <v>804</v>
      </c>
      <c s="36" t="s">
        <v>119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120</v>
      </c>
      <c>
        <f>(M22*21)/100</f>
      </c>
      <c t="s">
        <v>27</v>
      </c>
    </row>
    <row r="23" spans="1:5" ht="12.75">
      <c r="A23" s="35" t="s">
        <v>54</v>
      </c>
      <c r="E23" s="39" t="s">
        <v>801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802</v>
      </c>
    </row>
    <row r="26" spans="1:13" ht="12.75">
      <c r="A26" t="s">
        <v>46</v>
      </c>
      <c r="C26" s="31" t="s">
        <v>80</v>
      </c>
      <c r="E26" s="33" t="s">
        <v>805</v>
      </c>
      <c r="J26" s="32">
        <f>0</f>
      </c>
      <c s="32">
        <f>0</f>
      </c>
      <c s="32">
        <f>0+L27+L31+L35+L39+L43+L47+L51+L55+L59+L63</f>
      </c>
      <c s="32">
        <f>0+M27+M31+M35+M39+M43+M47+M51+M55+M59+M63</f>
      </c>
    </row>
    <row r="27" spans="1:16" ht="12.75">
      <c r="A27" t="s">
        <v>49</v>
      </c>
      <c s="34" t="s">
        <v>72</v>
      </c>
      <c s="34" t="s">
        <v>806</v>
      </c>
      <c s="35" t="s">
        <v>5</v>
      </c>
      <c s="6" t="s">
        <v>807</v>
      </c>
      <c s="36" t="s">
        <v>144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120</v>
      </c>
      <c>
        <f>(M27*21)/100</f>
      </c>
      <c t="s">
        <v>27</v>
      </c>
    </row>
    <row r="28" spans="1:5" ht="25.5">
      <c r="A28" s="35" t="s">
        <v>54</v>
      </c>
      <c r="E28" s="39" t="s">
        <v>808</v>
      </c>
    </row>
    <row r="29" spans="1:5" ht="12.75">
      <c r="A29" s="35" t="s">
        <v>56</v>
      </c>
      <c r="E29" s="40" t="s">
        <v>5</v>
      </c>
    </row>
    <row r="30" spans="1:5" ht="12.75">
      <c r="A30" t="s">
        <v>57</v>
      </c>
      <c r="E30" s="39" t="s">
        <v>802</v>
      </c>
    </row>
    <row r="31" spans="1:16" ht="12.75">
      <c r="A31" t="s">
        <v>49</v>
      </c>
      <c s="34" t="s">
        <v>76</v>
      </c>
      <c s="34" t="s">
        <v>809</v>
      </c>
      <c s="35" t="s">
        <v>5</v>
      </c>
      <c s="6" t="s">
        <v>810</v>
      </c>
      <c s="36" t="s">
        <v>144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120</v>
      </c>
      <c>
        <f>(M31*21)/100</f>
      </c>
      <c t="s">
        <v>27</v>
      </c>
    </row>
    <row r="32" spans="1:5" ht="25.5">
      <c r="A32" s="35" t="s">
        <v>54</v>
      </c>
      <c r="E32" s="39" t="s">
        <v>808</v>
      </c>
    </row>
    <row r="33" spans="1:5" ht="12.75">
      <c r="A33" s="35" t="s">
        <v>56</v>
      </c>
      <c r="E33" s="40" t="s">
        <v>5</v>
      </c>
    </row>
    <row r="34" spans="1:5" ht="12.75">
      <c r="A34" t="s">
        <v>57</v>
      </c>
      <c r="E34" s="39" t="s">
        <v>802</v>
      </c>
    </row>
    <row r="35" spans="1:16" ht="25.5">
      <c r="A35" t="s">
        <v>49</v>
      </c>
      <c s="34" t="s">
        <v>80</v>
      </c>
      <c s="34" t="s">
        <v>811</v>
      </c>
      <c s="35" t="s">
        <v>5</v>
      </c>
      <c s="6" t="s">
        <v>812</v>
      </c>
      <c s="36" t="s">
        <v>144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120</v>
      </c>
      <c>
        <f>(M35*21)/100</f>
      </c>
      <c t="s">
        <v>27</v>
      </c>
    </row>
    <row r="36" spans="1:5" ht="25.5">
      <c r="A36" s="35" t="s">
        <v>54</v>
      </c>
      <c r="E36" s="39" t="s">
        <v>808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802</v>
      </c>
    </row>
    <row r="39" spans="1:16" ht="12.75">
      <c r="A39" t="s">
        <v>49</v>
      </c>
      <c s="34" t="s">
        <v>84</v>
      </c>
      <c s="34" t="s">
        <v>813</v>
      </c>
      <c s="35" t="s">
        <v>5</v>
      </c>
      <c s="6" t="s">
        <v>814</v>
      </c>
      <c s="36" t="s">
        <v>162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120</v>
      </c>
      <c>
        <f>(M39*21)/100</f>
      </c>
      <c t="s">
        <v>27</v>
      </c>
    </row>
    <row r="40" spans="1:5" ht="12.75">
      <c r="A40" s="35" t="s">
        <v>54</v>
      </c>
      <c r="E40" s="39" t="s">
        <v>801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802</v>
      </c>
    </row>
    <row r="43" spans="1:16" ht="12.75">
      <c r="A43" t="s">
        <v>49</v>
      </c>
      <c s="34" t="s">
        <v>129</v>
      </c>
      <c s="34" t="s">
        <v>815</v>
      </c>
      <c s="35" t="s">
        <v>5</v>
      </c>
      <c s="6" t="s">
        <v>816</v>
      </c>
      <c s="36" t="s">
        <v>817</v>
      </c>
      <c s="37">
        <v>0.2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120</v>
      </c>
      <c>
        <f>(M43*21)/100</f>
      </c>
      <c t="s">
        <v>27</v>
      </c>
    </row>
    <row r="44" spans="1:5" ht="12.75">
      <c r="A44" s="35" t="s">
        <v>54</v>
      </c>
      <c r="E44" s="39" t="s">
        <v>818</v>
      </c>
    </row>
    <row r="45" spans="1:5" ht="12.75">
      <c r="A45" s="35" t="s">
        <v>56</v>
      </c>
      <c r="E45" s="40" t="s">
        <v>819</v>
      </c>
    </row>
    <row r="46" spans="1:5" ht="12.75">
      <c r="A46" t="s">
        <v>57</v>
      </c>
      <c r="E46" s="39" t="s">
        <v>802</v>
      </c>
    </row>
    <row r="47" spans="1:16" ht="12.75">
      <c r="A47" t="s">
        <v>49</v>
      </c>
      <c s="34" t="s">
        <v>133</v>
      </c>
      <c s="34" t="s">
        <v>820</v>
      </c>
      <c s="35" t="s">
        <v>5</v>
      </c>
      <c s="6" t="s">
        <v>821</v>
      </c>
      <c s="36" t="s">
        <v>817</v>
      </c>
      <c s="37">
        <v>0.2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120</v>
      </c>
      <c>
        <f>(M47*21)/100</f>
      </c>
      <c t="s">
        <v>27</v>
      </c>
    </row>
    <row r="48" spans="1:5" ht="12.75">
      <c r="A48" s="35" t="s">
        <v>54</v>
      </c>
      <c r="E48" s="39" t="s">
        <v>822</v>
      </c>
    </row>
    <row r="49" spans="1:5" ht="12.75">
      <c r="A49" s="35" t="s">
        <v>56</v>
      </c>
      <c r="E49" s="40" t="s">
        <v>823</v>
      </c>
    </row>
    <row r="50" spans="1:5" ht="12.75">
      <c r="A50" t="s">
        <v>57</v>
      </c>
      <c r="E50" s="39" t="s">
        <v>802</v>
      </c>
    </row>
    <row r="51" spans="1:16" ht="25.5">
      <c r="A51" t="s">
        <v>49</v>
      </c>
      <c s="34" t="s">
        <v>137</v>
      </c>
      <c s="34" t="s">
        <v>824</v>
      </c>
      <c s="35" t="s">
        <v>5</v>
      </c>
      <c s="6" t="s">
        <v>825</v>
      </c>
      <c s="36" t="s">
        <v>162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120</v>
      </c>
      <c>
        <f>(M51*21)/100</f>
      </c>
      <c t="s">
        <v>27</v>
      </c>
    </row>
    <row r="52" spans="1:5" ht="12.75">
      <c r="A52" s="35" t="s">
        <v>54</v>
      </c>
      <c r="E52" s="39" t="s">
        <v>826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802</v>
      </c>
    </row>
    <row r="55" spans="1:16" ht="12.75">
      <c r="A55" t="s">
        <v>49</v>
      </c>
      <c s="34" t="s">
        <v>141</v>
      </c>
      <c s="34" t="s">
        <v>827</v>
      </c>
      <c s="35" t="s">
        <v>5</v>
      </c>
      <c s="6" t="s">
        <v>828</v>
      </c>
      <c s="36" t="s">
        <v>162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120</v>
      </c>
      <c>
        <f>(M55*21)/100</f>
      </c>
      <c t="s">
        <v>27</v>
      </c>
    </row>
    <row r="56" spans="1:5" ht="12.75">
      <c r="A56" s="35" t="s">
        <v>54</v>
      </c>
      <c r="E56" s="39" t="s">
        <v>829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802</v>
      </c>
    </row>
    <row r="59" spans="1:16" ht="12.75">
      <c r="A59" t="s">
        <v>49</v>
      </c>
      <c s="34" t="s">
        <v>148</v>
      </c>
      <c s="34" t="s">
        <v>830</v>
      </c>
      <c s="35" t="s">
        <v>5</v>
      </c>
      <c s="6" t="s">
        <v>831</v>
      </c>
      <c s="36" t="s">
        <v>162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120</v>
      </c>
      <c>
        <f>(M59*21)/100</f>
      </c>
      <c t="s">
        <v>27</v>
      </c>
    </row>
    <row r="60" spans="1:5" ht="12.75">
      <c r="A60" s="35" t="s">
        <v>54</v>
      </c>
      <c r="E60" s="39" t="s">
        <v>832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802</v>
      </c>
    </row>
    <row r="63" spans="1:16" ht="12.75">
      <c r="A63" t="s">
        <v>49</v>
      </c>
      <c s="34" t="s">
        <v>154</v>
      </c>
      <c s="34" t="s">
        <v>833</v>
      </c>
      <c s="35" t="s">
        <v>5</v>
      </c>
      <c s="6" t="s">
        <v>834</v>
      </c>
      <c s="36" t="s">
        <v>162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120</v>
      </c>
      <c>
        <f>(M63*21)/100</f>
      </c>
      <c t="s">
        <v>27</v>
      </c>
    </row>
    <row r="64" spans="1:5" ht="12.75">
      <c r="A64" s="35" t="s">
        <v>54</v>
      </c>
      <c r="E64" s="39" t="s">
        <v>801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802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789</v>
      </c>
      <c r="E4" s="26" t="s">
        <v>790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COUNTIFS(L8:L67,"=0",A8:A67,"P")+COUNTIFS(L8:L67,"",A8:A67,"P")+SUM(Q8:Q67)</f>
      </c>
    </row>
    <row r="8" spans="1:13" ht="12.75">
      <c r="A8" t="s">
        <v>44</v>
      </c>
      <c r="C8" s="28" t="s">
        <v>837</v>
      </c>
      <c r="E8" s="30" t="s">
        <v>836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93</v>
      </c>
      <c r="E9" s="33" t="s">
        <v>94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794</v>
      </c>
      <c s="35" t="s">
        <v>5</v>
      </c>
      <c s="6" t="s">
        <v>795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8.25">
      <c r="A13" t="s">
        <v>57</v>
      </c>
      <c r="E13" s="39" t="s">
        <v>796</v>
      </c>
    </row>
    <row r="14" spans="1:16" ht="12.75">
      <c r="A14" t="s">
        <v>49</v>
      </c>
      <c s="34" t="s">
        <v>27</v>
      </c>
      <c s="34" t="s">
        <v>797</v>
      </c>
      <c s="35" t="s">
        <v>5</v>
      </c>
      <c s="6" t="s">
        <v>798</v>
      </c>
      <c s="36" t="s">
        <v>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120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368</v>
      </c>
    </row>
    <row r="18" spans="1:16" ht="12.75">
      <c r="A18" t="s">
        <v>49</v>
      </c>
      <c s="34" t="s">
        <v>26</v>
      </c>
      <c s="34" t="s">
        <v>838</v>
      </c>
      <c s="35" t="s">
        <v>5</v>
      </c>
      <c s="6" t="s">
        <v>839</v>
      </c>
      <c s="36" t="s">
        <v>119</v>
      </c>
      <c s="37">
        <v>10.5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120</v>
      </c>
      <c>
        <f>(M18*21)/100</f>
      </c>
      <c t="s">
        <v>27</v>
      </c>
    </row>
    <row r="19" spans="1:5" ht="12.75">
      <c r="A19" s="35" t="s">
        <v>54</v>
      </c>
      <c r="E19" s="39" t="s">
        <v>801</v>
      </c>
    </row>
    <row r="20" spans="1:5" ht="12.75">
      <c r="A20" s="35" t="s">
        <v>56</v>
      </c>
      <c r="E20" s="40" t="s">
        <v>840</v>
      </c>
    </row>
    <row r="21" spans="1:5" ht="12.75">
      <c r="A21" t="s">
        <v>57</v>
      </c>
      <c r="E21" s="39" t="s">
        <v>802</v>
      </c>
    </row>
    <row r="22" spans="1:16" ht="12.75">
      <c r="A22" t="s">
        <v>49</v>
      </c>
      <c s="34" t="s">
        <v>68</v>
      </c>
      <c s="34" t="s">
        <v>803</v>
      </c>
      <c s="35" t="s">
        <v>5</v>
      </c>
      <c s="6" t="s">
        <v>804</v>
      </c>
      <c s="36" t="s">
        <v>119</v>
      </c>
      <c s="37">
        <v>10.5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120</v>
      </c>
      <c>
        <f>(M22*21)/100</f>
      </c>
      <c t="s">
        <v>27</v>
      </c>
    </row>
    <row r="23" spans="1:5" ht="12.75">
      <c r="A23" s="35" t="s">
        <v>54</v>
      </c>
      <c r="E23" s="39" t="s">
        <v>801</v>
      </c>
    </row>
    <row r="24" spans="1:5" ht="12.75">
      <c r="A24" s="35" t="s">
        <v>56</v>
      </c>
      <c r="E24" s="40" t="s">
        <v>841</v>
      </c>
    </row>
    <row r="25" spans="1:5" ht="12.75">
      <c r="A25" t="s">
        <v>57</v>
      </c>
      <c r="E25" s="39" t="s">
        <v>802</v>
      </c>
    </row>
    <row r="26" spans="1:13" ht="12.75">
      <c r="A26" t="s">
        <v>46</v>
      </c>
      <c r="C26" s="31" t="s">
        <v>80</v>
      </c>
      <c r="E26" s="33" t="s">
        <v>805</v>
      </c>
      <c r="J26" s="32">
        <f>0</f>
      </c>
      <c s="32">
        <f>0</f>
      </c>
      <c s="32">
        <f>0+L27+L31+L35+L39+L43+L47+L51+L55+L59+L63+L67</f>
      </c>
      <c s="32">
        <f>0+M27+M31+M35+M39+M43+M47+M51+M55+M59+M63+M67</f>
      </c>
    </row>
    <row r="27" spans="1:16" ht="12.75">
      <c r="A27" t="s">
        <v>49</v>
      </c>
      <c s="34" t="s">
        <v>72</v>
      </c>
      <c s="34" t="s">
        <v>842</v>
      </c>
      <c s="35" t="s">
        <v>5</v>
      </c>
      <c s="6" t="s">
        <v>843</v>
      </c>
      <c s="36" t="s">
        <v>162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120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2.75">
      <c r="A30" t="s">
        <v>57</v>
      </c>
      <c r="E30" s="39" t="s">
        <v>802</v>
      </c>
    </row>
    <row r="31" spans="1:16" ht="12.75">
      <c r="A31" t="s">
        <v>49</v>
      </c>
      <c s="34" t="s">
        <v>76</v>
      </c>
      <c s="34" t="s">
        <v>806</v>
      </c>
      <c s="35" t="s">
        <v>5</v>
      </c>
      <c s="6" t="s">
        <v>807</v>
      </c>
      <c s="36" t="s">
        <v>144</v>
      </c>
      <c s="37">
        <v>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120</v>
      </c>
      <c>
        <f>(M31*21)/100</f>
      </c>
      <c t="s">
        <v>27</v>
      </c>
    </row>
    <row r="32" spans="1:5" ht="12.75">
      <c r="A32" s="35" t="s">
        <v>54</v>
      </c>
      <c r="E32" s="39" t="s">
        <v>844</v>
      </c>
    </row>
    <row r="33" spans="1:5" ht="12.75">
      <c r="A33" s="35" t="s">
        <v>56</v>
      </c>
      <c r="E33" s="40" t="s">
        <v>5</v>
      </c>
    </row>
    <row r="34" spans="1:5" ht="12.75">
      <c r="A34" t="s">
        <v>57</v>
      </c>
      <c r="E34" s="39" t="s">
        <v>802</v>
      </c>
    </row>
    <row r="35" spans="1:16" ht="12.75">
      <c r="A35" t="s">
        <v>49</v>
      </c>
      <c s="34" t="s">
        <v>80</v>
      </c>
      <c s="34" t="s">
        <v>809</v>
      </c>
      <c s="35" t="s">
        <v>5</v>
      </c>
      <c s="6" t="s">
        <v>810</v>
      </c>
      <c s="36" t="s">
        <v>144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120</v>
      </c>
      <c>
        <f>(M35*21)/100</f>
      </c>
      <c t="s">
        <v>27</v>
      </c>
    </row>
    <row r="36" spans="1:5" ht="12.75">
      <c r="A36" s="35" t="s">
        <v>54</v>
      </c>
      <c r="E36" s="39" t="s">
        <v>844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802</v>
      </c>
    </row>
    <row r="39" spans="1:16" ht="25.5">
      <c r="A39" t="s">
        <v>49</v>
      </c>
      <c s="34" t="s">
        <v>84</v>
      </c>
      <c s="34" t="s">
        <v>811</v>
      </c>
      <c s="35" t="s">
        <v>5</v>
      </c>
      <c s="6" t="s">
        <v>812</v>
      </c>
      <c s="36" t="s">
        <v>144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120</v>
      </c>
      <c>
        <f>(M39*21)/100</f>
      </c>
      <c t="s">
        <v>27</v>
      </c>
    </row>
    <row r="40" spans="1:5" ht="12.75">
      <c r="A40" s="35" t="s">
        <v>54</v>
      </c>
      <c r="E40" s="39" t="s">
        <v>844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802</v>
      </c>
    </row>
    <row r="43" spans="1:16" ht="12.75">
      <c r="A43" t="s">
        <v>49</v>
      </c>
      <c s="34" t="s">
        <v>129</v>
      </c>
      <c s="34" t="s">
        <v>813</v>
      </c>
      <c s="35" t="s">
        <v>5</v>
      </c>
      <c s="6" t="s">
        <v>814</v>
      </c>
      <c s="36" t="s">
        <v>162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120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802</v>
      </c>
    </row>
    <row r="47" spans="1:16" ht="25.5">
      <c r="A47" t="s">
        <v>49</v>
      </c>
      <c s="34" t="s">
        <v>133</v>
      </c>
      <c s="34" t="s">
        <v>845</v>
      </c>
      <c s="35" t="s">
        <v>5</v>
      </c>
      <c s="6" t="s">
        <v>846</v>
      </c>
      <c s="36" t="s">
        <v>635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120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39</v>
      </c>
    </row>
    <row r="51" spans="1:16" ht="12.75">
      <c r="A51" t="s">
        <v>49</v>
      </c>
      <c s="34" t="s">
        <v>137</v>
      </c>
      <c s="34" t="s">
        <v>847</v>
      </c>
      <c s="35" t="s">
        <v>5</v>
      </c>
      <c s="6" t="s">
        <v>848</v>
      </c>
      <c s="36" t="s">
        <v>849</v>
      </c>
      <c s="37">
        <v>0.8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120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802</v>
      </c>
    </row>
    <row r="55" spans="1:16" ht="25.5">
      <c r="A55" t="s">
        <v>49</v>
      </c>
      <c s="34" t="s">
        <v>141</v>
      </c>
      <c s="34" t="s">
        <v>850</v>
      </c>
      <c s="35" t="s">
        <v>5</v>
      </c>
      <c s="6" t="s">
        <v>851</v>
      </c>
      <c s="36" t="s">
        <v>144</v>
      </c>
      <c s="37">
        <v>160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120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802</v>
      </c>
    </row>
    <row r="59" spans="1:16" ht="12.75">
      <c r="A59" t="s">
        <v>49</v>
      </c>
      <c s="34" t="s">
        <v>148</v>
      </c>
      <c s="34" t="s">
        <v>833</v>
      </c>
      <c s="35" t="s">
        <v>5</v>
      </c>
      <c s="6" t="s">
        <v>834</v>
      </c>
      <c s="36" t="s">
        <v>162</v>
      </c>
      <c s="37">
        <v>10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120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802</v>
      </c>
    </row>
    <row r="63" spans="1:16" ht="25.5">
      <c r="A63" t="s">
        <v>49</v>
      </c>
      <c s="34" t="s">
        <v>154</v>
      </c>
      <c s="34" t="s">
        <v>852</v>
      </c>
      <c s="35" t="s">
        <v>5</v>
      </c>
      <c s="6" t="s">
        <v>853</v>
      </c>
      <c s="36" t="s">
        <v>162</v>
      </c>
      <c s="37">
        <v>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120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802</v>
      </c>
    </row>
    <row r="67" spans="1:16" ht="25.5">
      <c r="A67" t="s">
        <v>49</v>
      </c>
      <c s="34" t="s">
        <v>159</v>
      </c>
      <c s="34" t="s">
        <v>854</v>
      </c>
      <c s="35" t="s">
        <v>5</v>
      </c>
      <c s="6" t="s">
        <v>855</v>
      </c>
      <c s="36" t="s">
        <v>162</v>
      </c>
      <c s="37">
        <v>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120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802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