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01 - ZRN - km 5,315" sheetId="2" r:id="rId2"/>
    <sheet name="002 - VRN - km 5,315" sheetId="3" r:id="rId3"/>
    <sheet name="001 - ZRN - km 5,548" sheetId="4" r:id="rId4"/>
    <sheet name="002 - VRN - km 5,548" sheetId="5" r:id="rId5"/>
    <sheet name="001 - km 9,194 - propustek" sheetId="6" r:id="rId6"/>
    <sheet name="002 - km 9,194 - svršek" sheetId="7" r:id="rId7"/>
    <sheet name="002 - VRN - km 9,194" sheetId="8" r:id="rId8"/>
    <sheet name="001 - km 12,570 - most" sheetId="9" r:id="rId9"/>
    <sheet name="002 - km 12,570 - svršek" sheetId="10" r:id="rId10"/>
    <sheet name="002 - VRN - km 12,570" sheetId="11" r:id="rId11"/>
  </sheets>
  <definedNames>
    <definedName name="_xlnm.Print_Area" localSheetId="0">'Rekapitulace zakázky'!$D$4:$AO$76,'Rekapitulace zakázky'!$C$82:$AQ$111</definedName>
    <definedName name="_xlnm._FilterDatabase" localSheetId="1" hidden="1">'001 - ZRN - km 5,315'!$C$125:$K$266</definedName>
    <definedName name="_xlnm.Print_Area" localSheetId="1">'001 - ZRN - km 5,315'!$C$4:$J$76,'001 - ZRN - km 5,315'!$C$82:$J$105,'001 - ZRN - km 5,315'!$C$111:$K$266</definedName>
    <definedName name="_xlnm._FilterDatabase" localSheetId="2" hidden="1">'002 - VRN - km 5,315'!$C$121:$K$127</definedName>
    <definedName name="_xlnm.Print_Area" localSheetId="2">'002 - VRN - km 5,315'!$C$4:$J$76,'002 - VRN - km 5,315'!$C$82:$J$101,'002 - VRN - km 5,315'!$C$107:$K$127</definedName>
    <definedName name="_xlnm._FilterDatabase" localSheetId="3" hidden="1">'001 - ZRN - km 5,548'!$C$125:$K$278</definedName>
    <definedName name="_xlnm.Print_Area" localSheetId="3">'001 - ZRN - km 5,548'!$C$4:$J$76,'001 - ZRN - km 5,548'!$C$82:$J$105,'001 - ZRN - km 5,548'!$C$111:$K$278</definedName>
    <definedName name="_xlnm._FilterDatabase" localSheetId="4" hidden="1">'002 - VRN - km 5,548'!$C$121:$K$127</definedName>
    <definedName name="_xlnm.Print_Area" localSheetId="4">'002 - VRN - km 5,548'!$C$4:$J$76,'002 - VRN - km 5,548'!$C$82:$J$101,'002 - VRN - km 5,548'!$C$107:$K$127</definedName>
    <definedName name="_xlnm._FilterDatabase" localSheetId="5" hidden="1">'001 - km 9,194 - propustek'!$C$134:$K$473</definedName>
    <definedName name="_xlnm.Print_Area" localSheetId="5">'001 - km 9,194 - propustek'!$C$4:$J$76,'001 - km 9,194 - propustek'!$C$82:$J$112,'001 - km 9,194 - propustek'!$C$118:$K$473</definedName>
    <definedName name="_xlnm._FilterDatabase" localSheetId="6" hidden="1">'002 - km 9,194 - svršek'!$C$127:$K$180</definedName>
    <definedName name="_xlnm.Print_Area" localSheetId="6">'002 - km 9,194 - svršek'!$C$4:$J$76,'002 - km 9,194 - svršek'!$C$82:$J$105,'002 - km 9,194 - svršek'!$C$111:$K$180</definedName>
    <definedName name="_xlnm._FilterDatabase" localSheetId="7" hidden="1">'002 - VRN - km 9,194'!$C$123:$K$140</definedName>
    <definedName name="_xlnm.Print_Area" localSheetId="7">'002 - VRN - km 9,194'!$C$4:$J$76,'002 - VRN - km 9,194'!$C$82:$J$103,'002 - VRN - km 9,194'!$C$109:$K$140</definedName>
    <definedName name="_xlnm._FilterDatabase" localSheetId="8" hidden="1">'001 - km 12,570 - most'!$C$138:$K$563</definedName>
    <definedName name="_xlnm.Print_Area" localSheetId="8">'001 - km 12,570 - most'!$C$4:$J$76,'001 - km 12,570 - most'!$C$82:$J$116,'001 - km 12,570 - most'!$C$122:$K$563</definedName>
    <definedName name="_xlnm._FilterDatabase" localSheetId="9" hidden="1">'002 - km 12,570 - svršek'!$C$127:$K$226</definedName>
    <definedName name="_xlnm.Print_Area" localSheetId="9">'002 - km 12,570 - svršek'!$C$4:$J$76,'002 - km 12,570 - svršek'!$C$82:$J$105,'002 - km 12,570 - svršek'!$C$111:$K$226</definedName>
    <definedName name="_xlnm._FilterDatabase" localSheetId="10" hidden="1">'002 - VRN - km 12,570'!$C$123:$K$137</definedName>
    <definedName name="_xlnm.Print_Area" localSheetId="10">'002 - VRN - km 12,570'!$C$4:$J$76,'002 - VRN - km 12,570'!$C$82:$J$103,'002 - VRN - km 12,570'!$C$109:$K$137</definedName>
    <definedName name="_xlnm.Print_Titles" localSheetId="0">'Rekapitulace zakázky'!$92:$92</definedName>
  </definedNames>
  <calcPr fullCalcOnLoad="1"/>
</workbook>
</file>

<file path=xl/sharedStrings.xml><?xml version="1.0" encoding="utf-8"?>
<sst xmlns="http://schemas.openxmlformats.org/spreadsheetml/2006/main" count="12687" uniqueCount="1517">
  <si>
    <t>Export Komplet</t>
  </si>
  <si>
    <t/>
  </si>
  <si>
    <t>2.0</t>
  </si>
  <si>
    <t>ZAMOK</t>
  </si>
  <si>
    <t>False</t>
  </si>
  <si>
    <t>{97685ca9-dbe4-4032-a117-0ef0eafaa7c0}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</si>
  <si>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</si>
  <si>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</si>
  <si>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</si>
  <si>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</si>
  <si>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</si>
  <si>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</si>
  <si>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</si>
  <si>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</si>
  <si>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0531ZMZ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</si>
  <si>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</si>
  <si>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</si>
  <si>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mostu v km 12,570 v úseku Protivec - Bochov</t>
  </si>
  <si>
    <t>KSO:</t>
  </si>
  <si>
    <t>CC-CZ:</t>
  </si>
  <si>
    <t>Místo:</t>
  </si>
  <si>
    <t xml:space="preserve"> </t>
  </si>
  <si>
    <t>Datum:</t>
  </si>
  <si>
    <t>4. 5. 2021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</si>
  <si>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</si>
  <si>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</si>
  <si>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</si>
  <si>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</si>
  <si>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</si>
  <si>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</si>
  <si>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</si>
  <si>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</si>
  <si>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</si>
  <si>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</si>
  <si>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</si>
  <si>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</si>
  <si>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</si>
  <si>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</si>
  <si>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</si>
  <si>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</si>
  <si>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</si>
  <si>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</si>
  <si>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</si>
  <si>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</si>
  <si>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</si>
  <si>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</si>
  <si>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</si>
  <si>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</si>
  <si>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</si>
  <si>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</si>
  <si>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</si>
  <si>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</si>
  <si>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</si>
  <si>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</si>
  <si>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</si>
  <si>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</si>
  <si>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</si>
  <si>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</si>
  <si>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</si>
  <si>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</si>
  <si>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</si>
  <si>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</si>
  <si>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</si>
  <si>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</si>
  <si>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</si>
  <si>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</si>
  <si>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</si>
  <si>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</si>
  <si>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</si>
  <si>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</si>
  <si>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</si>
  <si>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</si>
  <si>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</si>
  <si>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</si>
  <si>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</si>
  <si>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</si>
  <si>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</si>
  <si>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</si>
  <si>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Oprava propustku v km 5,315</t>
  </si>
  <si>
    <t>STA</t>
  </si>
  <si>
    <t>1</t>
  </si>
  <si>
    <t>{342e3954-c52e-4366-91da-191d7eb1e255}</t>
  </si>
  <si>
    <t>2</t>
  </si>
  <si>
    <t>/</t>
  </si>
  <si>
    <t>ZRN - km 5,315</t>
  </si>
  <si>
    <t>Soupis</t>
  </si>
  <si>
    <t>{f0006e59-95d0-44d7-b31b-0bfbee8fa737}</t>
  </si>
  <si>
    <t>002</t>
  </si>
  <si>
    <t>VRN - km 5,315</t>
  </si>
  <si>
    <t>{f466941d-4983-487c-893b-721c58546684}</t>
  </si>
  <si>
    <t>Oprava propustku v km 5,548</t>
  </si>
  <si>
    <t>{f94df63c-ceb8-42ba-8dd5-c4680dbb1032}</t>
  </si>
  <si>
    <t>ZRN - km 5,548</t>
  </si>
  <si>
    <t>{2325cc77-14f3-4019-86e3-de72e2378050}</t>
  </si>
  <si>
    <t>VRN - km 5,548</t>
  </si>
  <si>
    <t>{05f0c552-977d-414d-a12a-08f5b6bbea8c}</t>
  </si>
  <si>
    <t>003</t>
  </si>
  <si>
    <t>Oprava propustku v km 9,194</t>
  </si>
  <si>
    <t>{0f44fce8-3673-4f43-9305-25a7338695bc}</t>
  </si>
  <si>
    <t>ZRN - km 9,194</t>
  </si>
  <si>
    <t>{fd0f7078-b96d-4a88-925c-2267ac07ca39}</t>
  </si>
  <si>
    <t>km 9,194 - propustek</t>
  </si>
  <si>
    <t>3</t>
  </si>
  <si>
    <t>{adafa287-e62f-4f36-97ff-3f1daaefd8bc}</t>
  </si>
  <si>
    <t>km 9,194 - svršek</t>
  </si>
  <si>
    <t>{92dc9c11-3854-4335-932c-a4d00b5911a1}</t>
  </si>
  <si>
    <t>VRN - km 9,194</t>
  </si>
  <si>
    <t>{e521a526-2bcf-4402-aa45-64466c8e6f8a}</t>
  </si>
  <si>
    <t>004</t>
  </si>
  <si>
    <t>Oprava mostu v km 12,570</t>
  </si>
  <si>
    <t>{486da6c4-f26b-48ce-93d4-ebe31f310975}</t>
  </si>
  <si>
    <t>ZRN - km 12,570</t>
  </si>
  <si>
    <t>{b32b6546-3870-4ebe-bd35-16a368c53b75}</t>
  </si>
  <si>
    <t>km 12,570 - most</t>
  </si>
  <si>
    <t>{7305a259-226f-4d53-9cd7-4e0f16705b44}</t>
  </si>
  <si>
    <t>km 12,570 - svršek</t>
  </si>
  <si>
    <t>{d93f90cd-5add-4af0-9cc4-524d21af7e56}</t>
  </si>
  <si>
    <t>VRN - km 12,570</t>
  </si>
  <si>
    <t>{6aae2d2b-5172-4eed-b11d-4ef490d666ef}</t>
  </si>
  <si>
    <t>KRYCÍ LIST SOUPISU PRACÍ</t>
  </si>
  <si>
    <t>Objekt:</t>
  </si>
  <si>
    <t>001 - Oprava propustku v km 5,315</t>
  </si>
  <si>
    <t>Soupis:</t>
  </si>
  <si>
    <t>001 - ZRN - km 5,315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</si>
  <si>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</si>
  <si>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</si>
  <si>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</si>
  <si>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</si>
  <si>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</si>
  <si>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</si>
  <si>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</si>
  <si>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</si>
  <si>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</si>
  <si>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</si>
  <si>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</si>
  <si>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</si>
  <si>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</si>
  <si>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</si>
  <si>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</si>
  <si>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</si>
  <si>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</si>
  <si>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</si>
  <si>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</si>
  <si>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</si>
  <si>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</si>
  <si>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</si>
  <si>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</si>
  <si>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</si>
  <si>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</si>
  <si>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</si>
  <si>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</si>
  <si>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</si>
  <si>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</si>
  <si>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</si>
  <si>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</si>
  <si>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</si>
  <si>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CS ÚRS 2021 01</t>
  </si>
  <si>
    <t>4</t>
  </si>
  <si>
    <t>1668599600</t>
  </si>
  <si>
    <t>PP</t>
  </si>
  <si>
    <t>Odstranění stromů s odřezáním kmene a s odvětvením listnatých, průměru kmene přes 300 do 500 mm</t>
  </si>
  <si>
    <t>112155121</t>
  </si>
  <si>
    <t>Štěpkování stromků a větví v zapojeném porostu průměru kmene do 500 mm s naložením</t>
  </si>
  <si>
    <t>-1130684934</t>
  </si>
  <si>
    <t>Štěpkování s naložením na dopravní prostředek a odvozem do 20 km stromků a větví v zapojeném porostu, průměru kmene přes 300 do 500 mm</t>
  </si>
  <si>
    <t>122252501</t>
  </si>
  <si>
    <t>Odkopávky a prokopávky nezapažené pro spodní stavbu železnic v hornině třídy těžitelnosti I, skupiny 3 objem do 100 m3 strojně</t>
  </si>
  <si>
    <t>m3</t>
  </si>
  <si>
    <t>124954897</t>
  </si>
  <si>
    <t>Odkopávky a prokopávky nezapažené pro spodní stavbu železnic strojně v hornině třídy těžitelnosti I skupiny 3 do 100 m3</t>
  </si>
  <si>
    <t>P</t>
  </si>
  <si>
    <t>Poznámka k položce:
rozprostřít na okolní terén</t>
  </si>
  <si>
    <t>VV</t>
  </si>
  <si>
    <t>úprava kuželů</t>
  </si>
  <si>
    <t>1,5*4</t>
  </si>
  <si>
    <t>182201101</t>
  </si>
  <si>
    <t>Svahování násypů strojně</t>
  </si>
  <si>
    <t>m2</t>
  </si>
  <si>
    <t>-1443711908</t>
  </si>
  <si>
    <t>Svahování trvalých svahů do projektovaných profilů strojně s potřebným přemístěním výkopku při svahování násypů v jakékoliv hornině</t>
  </si>
  <si>
    <t>Vodorovné konstrukce</t>
  </si>
  <si>
    <t>5</t>
  </si>
  <si>
    <t>273361411</t>
  </si>
  <si>
    <t>Výztuž základových desek ze svařovaných sítí do 3,5 kg/m2</t>
  </si>
  <si>
    <t>t</t>
  </si>
  <si>
    <t>-1594884793</t>
  </si>
  <si>
    <t>Výztuž základových konstrukcí desek ze svařovaných sítí, hmotnosti do 3,5 kg/m2</t>
  </si>
  <si>
    <t>dlažba (podél průčelí)</t>
  </si>
  <si>
    <t>4,040*3,03*1,1/1000</t>
  </si>
  <si>
    <t>6</t>
  </si>
  <si>
    <t>465513157</t>
  </si>
  <si>
    <t>Dlažba svahu u opěr z upraveného lomového žulového kamene tl 200 mm do lože C 25/30 pl přes 10 m2</t>
  </si>
  <si>
    <t>1973870125</t>
  </si>
  <si>
    <t>Dlažba svahu u mostních opěr z upraveného lomového žulového kamene  s vyspárováním maltou MC 25, šíře spáry 15 mm do betonového lože C 25/30 tloušťky 200 mm, plochy přes 10 m2</t>
  </si>
  <si>
    <t>otvor - 50%</t>
  </si>
  <si>
    <t>5,6*0,6*0,5</t>
  </si>
  <si>
    <t>vtok i výtok - 50%</t>
  </si>
  <si>
    <t>3,5*1,5*0,5</t>
  </si>
  <si>
    <t>10,3*1,0*0,5</t>
  </si>
  <si>
    <t>1,7*1,7*0,5</t>
  </si>
  <si>
    <t>3,0*1,5*0,5</t>
  </si>
  <si>
    <t>podél pravého průčelí</t>
  </si>
  <si>
    <t>3,4*0,6</t>
  </si>
  <si>
    <t>1,0*1,0*2</t>
  </si>
  <si>
    <t>Součet</t>
  </si>
  <si>
    <t>9</t>
  </si>
  <si>
    <t>Ostatní konstrukce a práce-bourání</t>
  </si>
  <si>
    <t>7</t>
  </si>
  <si>
    <t>952904121</t>
  </si>
  <si>
    <t>Čištění mostních objektů - ruční odstranění nánosů z otvorů v do 1,5 m</t>
  </si>
  <si>
    <t>1864908016</t>
  </si>
  <si>
    <t>Čištění mostních objektů odstranění nánosů z otvorů ručně, světlé výšky otvoru do 1,5 m</t>
  </si>
  <si>
    <t>5,6*0,6*0,2</t>
  </si>
  <si>
    <t>8</t>
  </si>
  <si>
    <t>952904152</t>
  </si>
  <si>
    <t>Čištění mostních objektů - pročištění vtoků a výtoků ručně</t>
  </si>
  <si>
    <t>1498792997</t>
  </si>
  <si>
    <t>Čištění mostních objektů pročištění vtoků a výtoků ručně</t>
  </si>
  <si>
    <t>25,0*0,2</t>
  </si>
  <si>
    <t>985131111</t>
  </si>
  <si>
    <t>Očištění ploch stěn, rubu kleneb a podlah tlakovou vodou</t>
  </si>
  <si>
    <t>168018717</t>
  </si>
  <si>
    <t>opěry</t>
  </si>
  <si>
    <t>5,6*0,8*2</t>
  </si>
  <si>
    <t>NK</t>
  </si>
  <si>
    <t>5,6*0,6</t>
  </si>
  <si>
    <t>průčelí</t>
  </si>
  <si>
    <t>(3,4*1,3*2)-(0,6*1,0*2)</t>
  </si>
  <si>
    <t>beton.římsa</t>
  </si>
  <si>
    <t>3,4*1,1*2</t>
  </si>
  <si>
    <t>dlažba (původní)</t>
  </si>
  <si>
    <t>(3,5*1,5)+(10,3*1,0)+(1,7*1,7)</t>
  </si>
  <si>
    <t>3,0*1,5</t>
  </si>
  <si>
    <t>10</t>
  </si>
  <si>
    <t>985131211</t>
  </si>
  <si>
    <t>Očištění ploch stěn, rubu kleneb a podlah sušeným křemičitým pískem</t>
  </si>
  <si>
    <t>-1658907796</t>
  </si>
  <si>
    <t>Očištění ploch stěn, rubu kleneb a podlah tryskání pískem sušeným</t>
  </si>
  <si>
    <t>11</t>
  </si>
  <si>
    <t>985142112</t>
  </si>
  <si>
    <t>Vysekání spojovací hmoty ze spár zdiva hl do 40 mm dl do 12 m/m2</t>
  </si>
  <si>
    <t>-1122428560</t>
  </si>
  <si>
    <t>Vysekání spojovací hmoty ze spár zdiva včetně vyčištění hloubky spáry do 40 mm délky spáry na 1 m2 upravované plochy přes 6 do 12 m</t>
  </si>
  <si>
    <t>dlažba (původní) - 50%</t>
  </si>
  <si>
    <t>((3,5*1,5)+(10,3*1,0)+(1,7*1,7))*0,5</t>
  </si>
  <si>
    <t>12</t>
  </si>
  <si>
    <t>985142212</t>
  </si>
  <si>
    <t>Vysekání spojovací hmoty ze spár zdiva hl přes 40 mm dl do 12 m/m2</t>
  </si>
  <si>
    <t>-997394</t>
  </si>
  <si>
    <t>Vysekání spojovací hmoty ze spár zdiva včetně vyčištění hloubky spáry přes 40 mm délky spáry na 1 m2 upravované plochy přes 6 do 12 m</t>
  </si>
  <si>
    <t>(5,6*0,8*2)-2,0</t>
  </si>
  <si>
    <t>13</t>
  </si>
  <si>
    <t>985142911</t>
  </si>
  <si>
    <t>Příplatek k cenám vysekání spojovací hmoty ze spár za práce ve stísněném prostoru</t>
  </si>
  <si>
    <t>-1880598248</t>
  </si>
  <si>
    <t>Vysekání spojovací hmoty ze spár zdiva včetně vyčištění Příplatek k cenám za práce ve stísněném prostoru</t>
  </si>
  <si>
    <t>14</t>
  </si>
  <si>
    <t>985142912</t>
  </si>
  <si>
    <t>Příplatek k cenám vysekání spojovací hmoty ze spár za plochu do 10 m2 jednotlivě</t>
  </si>
  <si>
    <t>2137545641</t>
  </si>
  <si>
    <t>Vysekání spojovací hmoty ze spár zdiva včetně vyčištění Příplatek k cenám za plochu do 10 m2 jednotlivě</t>
  </si>
  <si>
    <t>985223210</t>
  </si>
  <si>
    <t>Přezdívání kamenného zdiva do aktivované malty do 1 m3</t>
  </si>
  <si>
    <t>-207212722</t>
  </si>
  <si>
    <t>Přezdívání zdiva do aktivované malty kamenného, objemu do 1 m3</t>
  </si>
  <si>
    <t>opěra č.2</t>
  </si>
  <si>
    <t>2,0*0,5</t>
  </si>
  <si>
    <t>16</t>
  </si>
  <si>
    <t>M</t>
  </si>
  <si>
    <t>58380650</t>
  </si>
  <si>
    <t>kámen lomový neupravený žula, třída I netříděný</t>
  </si>
  <si>
    <t>-1229330342</t>
  </si>
  <si>
    <t>využít původní kámen</t>
  </si>
  <si>
    <t>nový kámen - 20%</t>
  </si>
  <si>
    <t>1,0*2,5*0,2</t>
  </si>
  <si>
    <t>17</t>
  </si>
  <si>
    <t>985231112</t>
  </si>
  <si>
    <t>Spárování zdiva aktivovanou maltou spára hl do 40 mm dl do 12 m/m2</t>
  </si>
  <si>
    <t>2045335831</t>
  </si>
  <si>
    <t>Spárování zdiva hloubky do 40 mm aktivovanou maltou délky spáry na 1 m2 upravované plochy přes 6 do 12 m</t>
  </si>
  <si>
    <t>opěra č.2 (přezdívané zdivo)</t>
  </si>
  <si>
    <t>2,0</t>
  </si>
  <si>
    <t>18</t>
  </si>
  <si>
    <t>985232112</t>
  </si>
  <si>
    <t>Hloubkové spárování zdiva aktivovanou maltou spára hl do 80 mm dl do 12 m/m2</t>
  </si>
  <si>
    <t>-1751858785</t>
  </si>
  <si>
    <t>Hloubkové spárování zdiva hloubky přes 40 do 80 mm aktivovanou maltou délky spáry na 1 m2 upravované plochy přes 6 do 12 m</t>
  </si>
  <si>
    <t>19</t>
  </si>
  <si>
    <t>985232191</t>
  </si>
  <si>
    <t>Příplatek k hloubkovému spárování za práci ve stísněném prostoru</t>
  </si>
  <si>
    <t>-842192564</t>
  </si>
  <si>
    <t>Hloubkové spárování zdiva hloubky přes 40 do 80 mm aktivovanou maltou Příplatek k cenám za práci ve stísněném prostoru</t>
  </si>
  <si>
    <t>20</t>
  </si>
  <si>
    <t>985232192</t>
  </si>
  <si>
    <t>Příplatek k hloubkovému spárování za plochu do 10 m2 jednotlivě</t>
  </si>
  <si>
    <t>-870562405</t>
  </si>
  <si>
    <t>Hloubkové spárování zdiva hloubky přes 40 do 80 mm aktivovanou maltou Příplatek k cenám za plochu do 10 m2 jednotlivě</t>
  </si>
  <si>
    <t>985233121</t>
  </si>
  <si>
    <t>Úprava spár po spárování zdiva uhlazením spára dl do 12 m/m2</t>
  </si>
  <si>
    <t>1646827489</t>
  </si>
  <si>
    <t>Úprava spár po spárování zdiva kamenného nebo cihelného délky spáry na 1 m2 upravované plochy přes 6 do 12 m uhlazením</t>
  </si>
  <si>
    <t>22,79+6,96</t>
  </si>
  <si>
    <t>22</t>
  </si>
  <si>
    <t>985233911</t>
  </si>
  <si>
    <t>Příplatek k úpravě spár za práci ve stísněném prostoru</t>
  </si>
  <si>
    <t>-1859919777</t>
  </si>
  <si>
    <t>Úprava spár po spárování zdiva kamenného nebo cihelného Příplatek k cenám za práci ve stísněném prostoru</t>
  </si>
  <si>
    <t>23</t>
  </si>
  <si>
    <t>985311111</t>
  </si>
  <si>
    <t>Reprofilace stěn cementovými sanačními maltami tl 10 mm</t>
  </si>
  <si>
    <t>1469579407</t>
  </si>
  <si>
    <t>Reprofilace betonu sanačními maltami na cementové bázi ručně stěn, tloušťky do 10 mm</t>
  </si>
  <si>
    <t>24</t>
  </si>
  <si>
    <t>985311912</t>
  </si>
  <si>
    <t>Příplatek při reprofilaci sanačními maltami za plochu do 10 m2 jednotlivě</t>
  </si>
  <si>
    <t>-715813847</t>
  </si>
  <si>
    <t>Reprofilace betonu sanačními maltami na cementové bázi ručně Příplatek k cenám za plochu do 10 m2 jednotlivě</t>
  </si>
  <si>
    <t>25</t>
  </si>
  <si>
    <t>985311913</t>
  </si>
  <si>
    <t>Příplatek při reprofilaci sanačními maltami za větší členitost povrchu (sloupy, výklenky)</t>
  </si>
  <si>
    <t>697469403</t>
  </si>
  <si>
    <t>Reprofilace betonu sanačními maltami na cementové bázi ručně Příplatek k cenám za větší členitost povrchu (sloupy, výklenky)</t>
  </si>
  <si>
    <t>26</t>
  </si>
  <si>
    <t>985323111</t>
  </si>
  <si>
    <t>Spojovací můstek reprofilovaného betonu na cementové bázi tl 1 mm</t>
  </si>
  <si>
    <t>-437521662</t>
  </si>
  <si>
    <t>Spojovací můstek reprofilovaného betonu na cementové bázi, tloušťky 1 mm</t>
  </si>
  <si>
    <t>27</t>
  </si>
  <si>
    <t>985323912</t>
  </si>
  <si>
    <t>Příplatek k cenám spojovacího můstku za plochu do 10 m2 jednotlivě</t>
  </si>
  <si>
    <t>497510464</t>
  </si>
  <si>
    <t>Spojovací můstek reprofilovaného betonu Příplatek k cenám za plochu do 10 m2 jednotlivě</t>
  </si>
  <si>
    <t>997</t>
  </si>
  <si>
    <t>Přesun sutě</t>
  </si>
  <si>
    <t>28</t>
  </si>
  <si>
    <t>997013873</t>
  </si>
  <si>
    <t>Poplatek za uložení stavebního odpadu na recyklační skládce (skládkovné) zeminy a kamení zatříděného do Katalogu odpadů pod kódem 17 05 04</t>
  </si>
  <si>
    <t>-427184571</t>
  </si>
  <si>
    <t>29</t>
  </si>
  <si>
    <t>997211511</t>
  </si>
  <si>
    <t>Vodorovná doprava suti po suchu na vzdálenost do 1 km</t>
  </si>
  <si>
    <t>1931297258</t>
  </si>
  <si>
    <t>Vodorovná doprava suti nebo vybouraných hmot  suti se složením a hrubým urovnáním, na vzdálenost do 1 km</t>
  </si>
  <si>
    <t>30</t>
  </si>
  <si>
    <t>997211519</t>
  </si>
  <si>
    <t>Příplatek ZKD 1 km u vodorovné dopravy suti</t>
  </si>
  <si>
    <t>-498627605</t>
  </si>
  <si>
    <t>Vodorovná doprava suti nebo vybouraných hmot  suti se složením a hrubým urovnáním, na vzdálenost Příplatek k ceně za každý další i započatý 1 km přes 1 km</t>
  </si>
  <si>
    <t>4,258*30</t>
  </si>
  <si>
    <t>31</t>
  </si>
  <si>
    <t>997211611</t>
  </si>
  <si>
    <t>Nakládání suti na dopravní prostředky pro vodorovnou dopravu</t>
  </si>
  <si>
    <t>-1855470537</t>
  </si>
  <si>
    <t>Nakládání suti nebo vybouraných hmot  na dopravní prostředky pro vodorovnou dopravu suti</t>
  </si>
  <si>
    <t>998</t>
  </si>
  <si>
    <t>Přesun hmot</t>
  </si>
  <si>
    <t>32</t>
  </si>
  <si>
    <t>998212111</t>
  </si>
  <si>
    <t>Přesun hmot pro mosty zděné, monolitické betonové nebo ocelové v do 20 m</t>
  </si>
  <si>
    <t>1736591725</t>
  </si>
  <si>
    <t>Přesun hmot pro mosty zděné, betonové monolitické, spřažené ocelobetonové nebo kovové  vodorovná dopravní vzdálenost do 100 m výška mostu do 20 m</t>
  </si>
  <si>
    <t xml:space="preserve">Poznámka k položce:
Dobrý přístup k objektu, z přejezdu P1849 v km 5,403 podél trati hned k objektu.
</t>
  </si>
  <si>
    <t>002 - VRN - km 5,315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</si>
  <si>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</si>
  <si>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</si>
  <si>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</si>
  <si>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</si>
  <si>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</si>
  <si>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</si>
  <si>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</si>
  <si>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</si>
  <si>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</si>
  <si>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-836342938</t>
  </si>
  <si>
    <t xml:space="preserve">Poznámka k položce:
Dodávky vody a energie, příjezdové komunikace včetně příp. omezení provozu a dopravního značení, příp. pronájmy pozemků, střežení pracoviště, uvedení pozemků do původního stavu, včetně přípravy a likvidace staveniště. Bez dotčených inženýrských sítí.
</t>
  </si>
  <si>
    <t>002 - Oprava propustku v km 5,548</t>
  </si>
  <si>
    <t>001 - ZRN - km 5,548</t>
  </si>
  <si>
    <t>112101101</t>
  </si>
  <si>
    <t>Odstranění stromů listnatých průměru kmene do 300 mm</t>
  </si>
  <si>
    <t>1307871806</t>
  </si>
  <si>
    <t>Odstranění stromů s odřezáním kmene a s odvětvením listnatých, průměru kmene přes 100 do 300 mm</t>
  </si>
  <si>
    <t>112101103</t>
  </si>
  <si>
    <t>Odstranění stromů listnatých průměru kmene do 700 mm</t>
  </si>
  <si>
    <t>-107144867</t>
  </si>
  <si>
    <t>Odstranění stromů s odřezáním kmene a s odvětvením listnatých, průměru kmene přes 500 do 700 mm</t>
  </si>
  <si>
    <t>112155215</t>
  </si>
  <si>
    <t>Štěpkování solitérních stromků a větví průměru kmene do 300 mm s naložením</t>
  </si>
  <si>
    <t>-1737611539</t>
  </si>
  <si>
    <t>Štěpkování s naložením na dopravní prostředek a odvozem do 20 km stromků a větví solitérů, průměru kmene do 300 mm</t>
  </si>
  <si>
    <t>112155225</t>
  </si>
  <si>
    <t>Štěpkování solitérních stromků a větví průměru kmene do 700 mm s naložením</t>
  </si>
  <si>
    <t>1964703988</t>
  </si>
  <si>
    <t>Štěpkování s naložením na dopravní prostředek a odvozem do 20 km stromků a větví solitérů, průměru kmene přes 500 do 700 mm</t>
  </si>
  <si>
    <t>-1837581439</t>
  </si>
  <si>
    <t>uprava kuželů</t>
  </si>
  <si>
    <t>zemní pláň (v místě poškozené NK)</t>
  </si>
  <si>
    <t>3,4*0,8*2,2</t>
  </si>
  <si>
    <t>151103101</t>
  </si>
  <si>
    <t>Zřízení příložného pažení a rozepření stěn kolejového lože do 20 m2 hl do 2 m</t>
  </si>
  <si>
    <t>-158416000</t>
  </si>
  <si>
    <t>Zřízení pažení a rozepření stěn výkopu kolejového lože plochy do 20 m2 pro jakoukoliv mezerovitost příložné, hloubky do 2 m</t>
  </si>
  <si>
    <t>Poznámka k položce:
zalití NK v místě propadu štěrku</t>
  </si>
  <si>
    <t>zapažení části kolej.lože (pravá strana)</t>
  </si>
  <si>
    <t>3,4*2,0</t>
  </si>
  <si>
    <t>151103111</t>
  </si>
  <si>
    <t>Odstranění příložného pažení a rozepření stěn kolejového lože do 20 m2 hl do 2 m</t>
  </si>
  <si>
    <t>-1719082709</t>
  </si>
  <si>
    <t>Odstranění pažení a rozepření stěn výkopu kolejového lože plochy do 20 m2 s uložením materiálu na vzdálenost do 3 m od kraje výkopu příložné, hloubky do 2 m</t>
  </si>
  <si>
    <t>174111211</t>
  </si>
  <si>
    <t>Zásyp sypaninou se zhutněním do 3 m3 pro spodní stavbu železnic</t>
  </si>
  <si>
    <t>-1025039772</t>
  </si>
  <si>
    <t>Zásyp sypaninou pro spodní stavbu železnic objemu do 3 m3 se zhutněním</t>
  </si>
  <si>
    <t>zemní pláň (původní materiál)</t>
  </si>
  <si>
    <t>kolejové lože dosypání (nový materiál)</t>
  </si>
  <si>
    <t>1,0</t>
  </si>
  <si>
    <t>58344005</t>
  </si>
  <si>
    <t>kamenivo drcené hrubé frakce 32/63 třída BI OTP ČD</t>
  </si>
  <si>
    <t>-1964935490</t>
  </si>
  <si>
    <t>1,0*1,5</t>
  </si>
  <si>
    <t>380442993</t>
  </si>
  <si>
    <t>421321128</t>
  </si>
  <si>
    <t>Mostní nosné konstrukce deskové ze ŽB C 30/37</t>
  </si>
  <si>
    <t>1250372075</t>
  </si>
  <si>
    <t>Mostní železobetonové nosné konstrukce deskové nebo klenbové deskové, z betonu C 30/37</t>
  </si>
  <si>
    <t>Poznámka k položce:
NK - kamenné desky
mezera mezi kam.deskami cca 20cm
(propad štěrku)</t>
  </si>
  <si>
    <t>1,0*0,2*0,3</t>
  </si>
  <si>
    <t>421321192</t>
  </si>
  <si>
    <t>Příplatek k mostní železobetonové nosné konstrukci deskové nebo klenbové za betonáž malého rozsahu do 50 m3</t>
  </si>
  <si>
    <t>1860238109</t>
  </si>
  <si>
    <t>Mostní železobetonové nosné konstrukce deskové nebo klenbové Příplatek k cenám za betonáž malého rozsahu do 50 m3</t>
  </si>
  <si>
    <t>421351111</t>
  </si>
  <si>
    <t>Bednění přesahu spřažené mostovky š do 600 mm - zřízení</t>
  </si>
  <si>
    <t>-1147542665</t>
  </si>
  <si>
    <t>Bednění deskových konstrukcí mostů z betonu železového nebo předpjatého  zřízení přesahu spřažené mostovky šíře do 600 mm</t>
  </si>
  <si>
    <t>0,6*0,5</t>
  </si>
  <si>
    <t>421351211</t>
  </si>
  <si>
    <t>Bednění přesahu spřažené mostovky š do 600 mm - odstranění</t>
  </si>
  <si>
    <t>1847932108</t>
  </si>
  <si>
    <t>Bednění deskových konstrukcí mostů z betonu železového nebo předpjatého  odstranění přesahu spřažené mostovky šíře do 600 mm</t>
  </si>
  <si>
    <t>421361226</t>
  </si>
  <si>
    <t>Výztuž ŽB deskového mostu z betonářské oceli 10 505</t>
  </si>
  <si>
    <t>-883818581</t>
  </si>
  <si>
    <t>Výztuž deskových konstrukcí  z betonářské oceli 10 505 (R) nebo BSt 500 deskového mostu</t>
  </si>
  <si>
    <t>1571800949</t>
  </si>
  <si>
    <t>7,6*0,6*0,5</t>
  </si>
  <si>
    <t>(10,0+6,0)*0,5</t>
  </si>
  <si>
    <t>podél průčelí (l. i p. str.)</t>
  </si>
  <si>
    <t>3,4*1,0*2</t>
  </si>
  <si>
    <t>486039247</t>
  </si>
  <si>
    <t>6,80*3,03*1,1/1000</t>
  </si>
  <si>
    <t>-992413026</t>
  </si>
  <si>
    <t>7,6*0,6*0,2</t>
  </si>
  <si>
    <t>1793203330</t>
  </si>
  <si>
    <t>(10,0+6,0)*0,2</t>
  </si>
  <si>
    <t>-693493699</t>
  </si>
  <si>
    <t>7,6*0,8*2</t>
  </si>
  <si>
    <t>7,6*0,6</t>
  </si>
  <si>
    <t>3,4*1,2*2</t>
  </si>
  <si>
    <t>10,0+6,0</t>
  </si>
  <si>
    <t>-1383130354</t>
  </si>
  <si>
    <t>-1321113858</t>
  </si>
  <si>
    <t>16,0*0,5</t>
  </si>
  <si>
    <t>1625535640</t>
  </si>
  <si>
    <t>-576307102</t>
  </si>
  <si>
    <t>1758121179</t>
  </si>
  <si>
    <t>-776945825</t>
  </si>
  <si>
    <t>-1828307665</t>
  </si>
  <si>
    <t>-916888284</t>
  </si>
  <si>
    <t>15,64+12,16</t>
  </si>
  <si>
    <t>-938005496</t>
  </si>
  <si>
    <t>1799234204</t>
  </si>
  <si>
    <t>981019199</t>
  </si>
  <si>
    <t>1363811484</t>
  </si>
  <si>
    <t>33</t>
  </si>
  <si>
    <t>1790293145</t>
  </si>
  <si>
    <t>34</t>
  </si>
  <si>
    <t>-397649646</t>
  </si>
  <si>
    <t>35</t>
  </si>
  <si>
    <t>1235229829</t>
  </si>
  <si>
    <t>36</t>
  </si>
  <si>
    <t>463754888</t>
  </si>
  <si>
    <t>37</t>
  </si>
  <si>
    <t>933441721</t>
  </si>
  <si>
    <t>2,074*30</t>
  </si>
  <si>
    <t>38</t>
  </si>
  <si>
    <t>2051057753</t>
  </si>
  <si>
    <t>39</t>
  </si>
  <si>
    <t>-1969140225</t>
  </si>
  <si>
    <t>Poznámka k položce:
Dobrý přístup k objektu, z přejezdu P1849 v km 5,403 podél trati hned k objektu.</t>
  </si>
  <si>
    <t>002 - VRN - km 5,548</t>
  </si>
  <si>
    <t>1950084161</t>
  </si>
  <si>
    <t>Poznámka k položce:
Dodávky vody a energie, příjezdové komunikace včetně příp. omezení provozu a dopravního značení, příp. pronájmy pozemků, střežení pracoviště, uvedení pozemků do původního stavu, včetně přípravy a likvidace staveniště. Bez dotčených inženýrských sítí.</t>
  </si>
  <si>
    <t>003 - Oprava propustku v km 9,194</t>
  </si>
  <si>
    <t>001 - ZRN - km 9,194</t>
  </si>
  <si>
    <t>Úroveň 3:</t>
  </si>
  <si>
    <t>001 - km 9,194 - propustek</t>
  </si>
  <si>
    <t xml:space="preserve">    2 - Zakládání</t>
  </si>
  <si>
    <t xml:space="preserve">    3 - Svislé a kompletní konstrukce</t>
  </si>
  <si>
    <t xml:space="preserve">    8 - Trubní vedení</t>
  </si>
  <si>
    <t>PSV - Práce a dodávky PSV</t>
  </si>
  <si>
    <t xml:space="preserve">    711 - Izolace proti vodě, vlhkosti a plynům</t>
  </si>
  <si>
    <t>111251101</t>
  </si>
  <si>
    <t>Odstranění křovin a stromů průměru kmene do 100 mm i s kořeny sklonu terénu do 1:5 z celkové plochy do 100 m2 strojně</t>
  </si>
  <si>
    <t>-50803956</t>
  </si>
  <si>
    <t>Odstranění křovin a stromů s odstraněním kořenů strojně průměru kmene do 100 mm v rovině nebo ve svahu sklonu terénu do 1:5, při celkové ploše do 100 m2</t>
  </si>
  <si>
    <t xml:space="preserve">Vtok </t>
  </si>
  <si>
    <t>6*4</t>
  </si>
  <si>
    <t xml:space="preserve">výtok </t>
  </si>
  <si>
    <t>8*4</t>
  </si>
  <si>
    <t xml:space="preserve">příkop </t>
  </si>
  <si>
    <t>4,5*3</t>
  </si>
  <si>
    <t>112155311</t>
  </si>
  <si>
    <t>Štěpkování keřového porostu středně hustého s naložením</t>
  </si>
  <si>
    <t>-520657372</t>
  </si>
  <si>
    <t>Štěpkování s naložením na dopravní prostředek a odvozem do 20 km keřového porostu středně hustého</t>
  </si>
  <si>
    <t>115001103</t>
  </si>
  <si>
    <t>Převedení vody potrubím DN do 250</t>
  </si>
  <si>
    <t>m</t>
  </si>
  <si>
    <t>1588566565</t>
  </si>
  <si>
    <t>Převedení vody potrubím průměru DN přes 150 do 250</t>
  </si>
  <si>
    <t>121151103</t>
  </si>
  <si>
    <t>Sejmutí ornice plochy do 100 m2 tl vrstvy do 200 mm strojně</t>
  </si>
  <si>
    <t>-1106441110</t>
  </si>
  <si>
    <t>Sejmutí ornice strojně při souvislé ploše do 100 m2, tl. vrstvy do 200 mm</t>
  </si>
  <si>
    <t xml:space="preserve">na výtoku </t>
  </si>
  <si>
    <t>5,5*1,15</t>
  </si>
  <si>
    <t xml:space="preserve">na vtoku </t>
  </si>
  <si>
    <t>5,7*3,2</t>
  </si>
  <si>
    <t>-1755875256</t>
  </si>
  <si>
    <t xml:space="preserve">pro čelo na vtoku </t>
  </si>
  <si>
    <t>3,7*5,0</t>
  </si>
  <si>
    <t xml:space="preserve">pro troubu </t>
  </si>
  <si>
    <t>3,8*5,6</t>
  </si>
  <si>
    <t xml:space="preserve">na výtoku pro práh a dlažbu </t>
  </si>
  <si>
    <t>1,9*1,6</t>
  </si>
  <si>
    <t>5,4*0,5</t>
  </si>
  <si>
    <t xml:space="preserve">odpočet </t>
  </si>
  <si>
    <t>3,14*0,4*0,4*4,315*-1</t>
  </si>
  <si>
    <t>části opěr</t>
  </si>
  <si>
    <t>0,7*4,3*2*-1</t>
  </si>
  <si>
    <t>čela</t>
  </si>
  <si>
    <t>na výtoku</t>
  </si>
  <si>
    <t>2*4,315*-1</t>
  </si>
  <si>
    <t>1,55*2,675*-1</t>
  </si>
  <si>
    <t>na vtoku</t>
  </si>
  <si>
    <t>1,535*3,05*-1</t>
  </si>
  <si>
    <t>122252508</t>
  </si>
  <si>
    <t>Příplatek k odkopávkám nezapaženým pro spodní stavbu železnic v hornině třídy těžitelnosti I, skupiny 3 za ztížení při rekonstrukci</t>
  </si>
  <si>
    <t>-1191178901</t>
  </si>
  <si>
    <t>Odkopávky a prokopávky nezapažené pro spodní stavbu železnic strojně v hornině třídy těžitelnosti I skupiny 3 Příplatek k cenám za ztížení při rekonstrukcích</t>
  </si>
  <si>
    <t>162751117</t>
  </si>
  <si>
    <t>Vodorovné přemístění do 10000 m výkopku/sypaniny z horniny třídy těžitelnosti I, skupiny 1 až 3</t>
  </si>
  <si>
    <t>-749677118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</si>
  <si>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</si>
  <si>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19,874</t>
  </si>
  <si>
    <t>162751119</t>
  </si>
  <si>
    <t>Příplatek k vodorovnému přemístění výkopku/sypaniny z horniny třídy těžitelnosti I, skupiny 1 až 3 ZKD 1000 m přes 10000 m</t>
  </si>
  <si>
    <t>-665318583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</si>
  <si>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</si>
  <si>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19,874*20</t>
  </si>
  <si>
    <t>171103101</t>
  </si>
  <si>
    <t>Zemní hrázky melioračních kanálů z horniny třídy těžitelnosti I a II, skupiny 1 až 4</t>
  </si>
  <si>
    <t>321253502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</si>
  <si>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</si>
  <si>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171151101</t>
  </si>
  <si>
    <t>Hutnění boků násypů pro jakýkoliv sklon a míru zhutnění svahu</t>
  </si>
  <si>
    <t>961508094</t>
  </si>
  <si>
    <t>Hutnění boků násypů z hornin soudržných a sypkých pro jakýkoliv sklon, délku a míru zhutnění svahu</t>
  </si>
  <si>
    <t>5,45*1,15</t>
  </si>
  <si>
    <t>171201231</t>
  </si>
  <si>
    <t>Poplatek za uložení zeminy a kamení na recyklační skládce (skládkovné) kód odpadu 17 05 04</t>
  </si>
  <si>
    <t>-1527866380</t>
  </si>
  <si>
    <t>19,874*2</t>
  </si>
  <si>
    <t>174111311</t>
  </si>
  <si>
    <t>Zásyp sypaninou se zhutněním přes 3 m3 pro spodní stavbu železnic</t>
  </si>
  <si>
    <t>265219702</t>
  </si>
  <si>
    <t>Zásyp sypaninou pro spodní stavbu železnic objemu přes 3 m3 se zhutněním</t>
  </si>
  <si>
    <t xml:space="preserve">pro NK </t>
  </si>
  <si>
    <t>2,9*5,35</t>
  </si>
  <si>
    <t xml:space="preserve">vytlačená </t>
  </si>
  <si>
    <t>2*3*-1</t>
  </si>
  <si>
    <t>58331200</t>
  </si>
  <si>
    <t>štěrkopísek netříděný zásypový</t>
  </si>
  <si>
    <t>1201018262</t>
  </si>
  <si>
    <t>28,015*1,9</t>
  </si>
  <si>
    <t>181202305</t>
  </si>
  <si>
    <t>Úprava pláně pro silnice a dálnice na násypech se zhutněním</t>
  </si>
  <si>
    <t>1577454952</t>
  </si>
  <si>
    <t>Úprava pláně na stavbách silnic a dálnic strojně na násypech se zhutněním</t>
  </si>
  <si>
    <t>181411122</t>
  </si>
  <si>
    <t>Založení lučního trávníku výsevem plochy do 1000 m2 ve svahu do 1:2</t>
  </si>
  <si>
    <t>-751615789</t>
  </si>
  <si>
    <t>Založení trávníku na půdě předem připravené plochy do 1000 m2 výsevem včetně utažení lučního na svahu přes 1:5 do 1:2</t>
  </si>
  <si>
    <t>005724740</t>
  </si>
  <si>
    <t>osivo směs travní krajinná-svahová</t>
  </si>
  <si>
    <t>kg</t>
  </si>
  <si>
    <t>-522082581</t>
  </si>
  <si>
    <t>24,565*0,03</t>
  </si>
  <si>
    <t>182351023</t>
  </si>
  <si>
    <t>Rozprostření ornice pl do 100 m2 ve svahu přes 1:5 tl vrstvy do 200 mm strojně</t>
  </si>
  <si>
    <t>1751212401</t>
  </si>
  <si>
    <t>Rozprostření a urovnání ornice ve svahu sklonu přes 1:5 strojně při souvislé ploše do 100 m2, tl. vrstvy do 200 mm</t>
  </si>
  <si>
    <t>Zakládání</t>
  </si>
  <si>
    <t>271532213</t>
  </si>
  <si>
    <t>Podsyp pod základové konstrukce se zhutněním z hrubého kameniva frakce 8 až 16 mm</t>
  </si>
  <si>
    <t>1374096245</t>
  </si>
  <si>
    <t>Podsyp pod základové konstrukce se zhutněním a urovnáním povrchu z kameniva hrubého, frakce 8 - 16 mm</t>
  </si>
  <si>
    <t xml:space="preserve">podsyp pod čelo </t>
  </si>
  <si>
    <t>0,22*3</t>
  </si>
  <si>
    <t xml:space="preserve">pod práh </t>
  </si>
  <si>
    <t>0,110*1,2</t>
  </si>
  <si>
    <t>0,04*0,7</t>
  </si>
  <si>
    <t>274311127</t>
  </si>
  <si>
    <t>Základové pasy, prahy, věnce a ostruhy z betonu prostého C 25/30</t>
  </si>
  <si>
    <t>1675891266</t>
  </si>
  <si>
    <t>Základové konstrukce z betonu prostého pasy, prahy, věnce a ostruhy ve výkopu nebo na hlavách pilot C 25/30</t>
  </si>
  <si>
    <t>základ čela</t>
  </si>
  <si>
    <t>1,3*0,6*3</t>
  </si>
  <si>
    <t xml:space="preserve">práh na výtoku </t>
  </si>
  <si>
    <t>0,8*0,4*1,2</t>
  </si>
  <si>
    <t>274311191</t>
  </si>
  <si>
    <t>Příplatek k základovým pasům, prahům a věncům za betonáž malého rozsahu do 25 m3</t>
  </si>
  <si>
    <t>556254259</t>
  </si>
  <si>
    <t>Základové konstrukce z betonu prostého Příplatek k cenám za betonáž malého rozsahu do 25 m3</t>
  </si>
  <si>
    <t>274354111</t>
  </si>
  <si>
    <t>Bednění základových pasů - zřízení</t>
  </si>
  <si>
    <t>-1455759238</t>
  </si>
  <si>
    <t>Bednění základových konstrukcí pasů, prahů, věnců a ostruh zřízení</t>
  </si>
  <si>
    <t>0,6*3*2</t>
  </si>
  <si>
    <t>1,3*0,6*2</t>
  </si>
  <si>
    <t>0,8*1,2*2</t>
  </si>
  <si>
    <t>0,8*0,4*2</t>
  </si>
  <si>
    <t>274354211</t>
  </si>
  <si>
    <t>Bednění základových pasů - odstranění</t>
  </si>
  <si>
    <t>490009437</t>
  </si>
  <si>
    <t>Bednění základových konstrukcí pasů, prahů, věnců a ostruh odstranění bednění</t>
  </si>
  <si>
    <t>7,720</t>
  </si>
  <si>
    <t>Svislé a kompletní konstrukce</t>
  </si>
  <si>
    <t>317321118</t>
  </si>
  <si>
    <t>Mostní římsy ze ŽB C 30/37</t>
  </si>
  <si>
    <t>262763493</t>
  </si>
  <si>
    <t>Římsy ze železového betonu  C 30/37</t>
  </si>
  <si>
    <t>0,154*3</t>
  </si>
  <si>
    <t>317321191</t>
  </si>
  <si>
    <t>Příplatek k mostním římsám ze ŽB za betonáž malého rozsahu do 25 m3</t>
  </si>
  <si>
    <t>1525986974</t>
  </si>
  <si>
    <t>Římsy ze železového betonu  Příplatek k cenám za betonáž malého rozsahu do 25 m3</t>
  </si>
  <si>
    <t>317353121</t>
  </si>
  <si>
    <t>Bednění mostních říms všech tvarů - zřízení</t>
  </si>
  <si>
    <t>-337775988</t>
  </si>
  <si>
    <t>Bednění mostní římsy  zřízení všech tvarů</t>
  </si>
  <si>
    <t>(0,1+0,3+0,16+0,29)*3,0</t>
  </si>
  <si>
    <t>0,3*0,58*2</t>
  </si>
  <si>
    <t>317353221</t>
  </si>
  <si>
    <t>Bednění mostních říms všech tvarů - odstranění</t>
  </si>
  <si>
    <t>-1456067912</t>
  </si>
  <si>
    <t>Bednění mostní římsy  odstranění všech tvarů</t>
  </si>
  <si>
    <t>317361116</t>
  </si>
  <si>
    <t>Výztuž mostních říms z betonářské oceli 10 505</t>
  </si>
  <si>
    <t>489521128</t>
  </si>
  <si>
    <t>Výztuž mostních železobetonových říms  z betonářské oceli 10 505 (R) nebo BSt 500</t>
  </si>
  <si>
    <t>z výkresu výztuže</t>
  </si>
  <si>
    <t>23,2*0,617/1000</t>
  </si>
  <si>
    <t>334323118</t>
  </si>
  <si>
    <t>Mostní opěry a úložné prahy ze ŽB C 30/37</t>
  </si>
  <si>
    <t>-327425039</t>
  </si>
  <si>
    <t>Mostní opěry a úložné prahy z betonu železového C 30/37</t>
  </si>
  <si>
    <t>čelo</t>
  </si>
  <si>
    <t>1,163*3</t>
  </si>
  <si>
    <t>odpočet trubka</t>
  </si>
  <si>
    <t>(PI*0,4*0,4*1)*-0,85</t>
  </si>
  <si>
    <t>334323191</t>
  </si>
  <si>
    <t>Příplatek k mostním opěrám a úložným prahům ze ŽB za betonáž malého rozsahu do 25 m3</t>
  </si>
  <si>
    <t>2048424459</t>
  </si>
  <si>
    <t>Mostní opěry a úložné prahy z betonu Příplatek k cenám za betonáž malého rozsahu do 25 m3</t>
  </si>
  <si>
    <t>334351112</t>
  </si>
  <si>
    <t>Bednění systémové mostních opěr a úložných prahů z překližek pro ŽB - zřízení</t>
  </si>
  <si>
    <t>-1232603001</t>
  </si>
  <si>
    <t>Bednění mostních opěr a úložných prahů ze systémového bednění  zřízení z překližek, pro železobeton</t>
  </si>
  <si>
    <t xml:space="preserve">čela </t>
  </si>
  <si>
    <t>1,435*3</t>
  </si>
  <si>
    <t>1,385*3</t>
  </si>
  <si>
    <t>1,133*2</t>
  </si>
  <si>
    <t>334351211</t>
  </si>
  <si>
    <t>Bednění systémové mostních opěr a úložných prahů z překližek - odstranění</t>
  </si>
  <si>
    <t>-1937740555</t>
  </si>
  <si>
    <t>Bednění mostních opěr a úložných prahů ze systémového bednění  odstranění z překližek</t>
  </si>
  <si>
    <t>334359115</t>
  </si>
  <si>
    <t>Výřez bednění pro prostup trub betonovou konstrukcí DN 600</t>
  </si>
  <si>
    <t>1638445797</t>
  </si>
  <si>
    <t>Výřez bednění pro prostup trub betonovou konstrukcí  DN 600</t>
  </si>
  <si>
    <t>výřez dn 800</t>
  </si>
  <si>
    <t>334361216</t>
  </si>
  <si>
    <t>Výztuž dříků opěr z betonářské oceli 10 505</t>
  </si>
  <si>
    <t>-125938230</t>
  </si>
  <si>
    <t>Výztuž betonářská mostních konstrukcí  opěr, úložných prahů, křídel, závěrných zídek, bloků ložisek, pilířů a sloupů z oceli 10 505 (R) nebo BSt 500 dříků opěr</t>
  </si>
  <si>
    <t>(53,39-14)/1000</t>
  </si>
  <si>
    <t>334361412</t>
  </si>
  <si>
    <t>Výztuž opěr, prahů, křídel, pilířů, sloupů ze svařovaných sítí do 6 kg/m2</t>
  </si>
  <si>
    <t>1697315434</t>
  </si>
  <si>
    <t>Výztuž betonářská mostních konstrukcí  opěr, úložných prahů, křídel, závěrných zídek, bloků ložisek, pilířů a sloupů ze svařovaných sítí do 6 kg/m2</t>
  </si>
  <si>
    <t>69,89/1000</t>
  </si>
  <si>
    <t>273361412</t>
  </si>
  <si>
    <t>Výztuž základových desek ze svařovaných sítí do 6 kg/m2</t>
  </si>
  <si>
    <t>1574664127</t>
  </si>
  <si>
    <t>Výztuž základových konstrukcí desek ze svařovaných sítí, hmotnosti přes 3,5 do 6 kg/m2</t>
  </si>
  <si>
    <t>"pod dlažbu</t>
  </si>
  <si>
    <t>27,301*1,3*4,44/1000</t>
  </si>
  <si>
    <t>451572111</t>
  </si>
  <si>
    <t>Lože pod potrubí otevřený výkop z kameniva drobného těženého</t>
  </si>
  <si>
    <t>-935357859</t>
  </si>
  <si>
    <t>Lože pod potrubí, stoky a drobné objekty v otevřeném výkopu z kameniva drobného těženého 0 až 4 mm</t>
  </si>
  <si>
    <t xml:space="preserve">pod troubu </t>
  </si>
  <si>
    <t>0,097*5,250</t>
  </si>
  <si>
    <t>451573111</t>
  </si>
  <si>
    <t>Lože pod potrubí otevřený výkop ze štěrkopísku</t>
  </si>
  <si>
    <t>783855907</t>
  </si>
  <si>
    <t>Lože pod potrubí, stoky a drobné objekty v otevřeném výkopu z písku a štěrkopísku do 63 mm</t>
  </si>
  <si>
    <t>0,307*5,250</t>
  </si>
  <si>
    <t xml:space="preserve">kolem základu čela </t>
  </si>
  <si>
    <t>0,745*3</t>
  </si>
  <si>
    <t>práh</t>
  </si>
  <si>
    <t>0,5*1,2</t>
  </si>
  <si>
    <t>451577877</t>
  </si>
  <si>
    <t>Podklad nebo lože pod dlažbu vodorovný nebo do sklonu 1:5 ze štěrkopísku tl do 100 mm</t>
  </si>
  <si>
    <t>475123531</t>
  </si>
  <si>
    <t>Podklad nebo lože pod dlažbu (přídlažbu)  v ploše vodorovné nebo ve sklonu do 1:5, tloušťky od 30 do 100 mm ze štěrkopísku</t>
  </si>
  <si>
    <t>5,7*3,2*1,15</t>
  </si>
  <si>
    <t>2072718693</t>
  </si>
  <si>
    <t>Trubní vedení</t>
  </si>
  <si>
    <t>40</t>
  </si>
  <si>
    <t>820441811</t>
  </si>
  <si>
    <t>Bourání stávajícího potrubí ze ŽB DN přes 400 do 600</t>
  </si>
  <si>
    <t>574047867</t>
  </si>
  <si>
    <t>Bourání stávajícího potrubí ze železobetonu v otevřeném výkopu DN přes 400 do 600</t>
  </si>
  <si>
    <t>41</t>
  </si>
  <si>
    <t>919542111</t>
  </si>
  <si>
    <t>Zřízení propustku, mostku z trub ocelových rýhovaných kruhového profilu do DN 800 mm</t>
  </si>
  <si>
    <t>2048324393</t>
  </si>
  <si>
    <t>Zřízení propustku, podchodu, mostku nebo kanálu z trub ocelových rýhovaných  včetně montáže spojovacích prstenců, profilu kruhového DN do 800 mm</t>
  </si>
  <si>
    <t>42</t>
  </si>
  <si>
    <t>55314412</t>
  </si>
  <si>
    <t>trouba ocelová flexibilní Pz s polymerovanou fólií z vlnitého plechu 800/2,0mm</t>
  </si>
  <si>
    <t>1085253206</t>
  </si>
  <si>
    <t>43</t>
  </si>
  <si>
    <t>931992121</t>
  </si>
  <si>
    <t>Výplň dilatačních spár z extrudovaného polystyrénu tl 20 mm</t>
  </si>
  <si>
    <t>327920837</t>
  </si>
  <si>
    <t>Výplň dilatačních spár z polystyrenu  extrudovaného, tloušťky 20 mm</t>
  </si>
  <si>
    <t xml:space="preserve">vtok </t>
  </si>
  <si>
    <t>4*0,27</t>
  </si>
  <si>
    <t>2*3,14*0,4*0,27</t>
  </si>
  <si>
    <t>44</t>
  </si>
  <si>
    <t>931994142</t>
  </si>
  <si>
    <t>Těsnění dilatační spáry betonové konstrukce polyuretanovým tmelem do pl 4,0 cm2</t>
  </si>
  <si>
    <t>1875396104</t>
  </si>
  <si>
    <t>Těsnění spáry betonové konstrukce pásy, profily, tmely  tmelem polyuretanovým spáry dilatační do 4,0 cm2</t>
  </si>
  <si>
    <t>2*3,14*0,4</t>
  </si>
  <si>
    <t>45</t>
  </si>
  <si>
    <t>936942211</t>
  </si>
  <si>
    <t>Zhotovení tabulky s letopočtem opravy mostu vložením šablony do bednění</t>
  </si>
  <si>
    <t>-434466783</t>
  </si>
  <si>
    <t>Zhotovení tabulky s letopočtem opravy nebo větší údržby vložením šablony do bednění</t>
  </si>
  <si>
    <t>Poznámka k položce:
Včetně zhotovení 1x základního PKO nátěru výztuže u vlysu s letopočtem s ručním očištěním kartáčem</t>
  </si>
  <si>
    <t>římsy čela</t>
  </si>
  <si>
    <t xml:space="preserve">bločkem do dlažby </t>
  </si>
  <si>
    <t>46</t>
  </si>
  <si>
    <t>952904151</t>
  </si>
  <si>
    <t>Čištění mostních objektů - pročištění vtoků a výtoků strojně</t>
  </si>
  <si>
    <t>-842503249</t>
  </si>
  <si>
    <t>Čištění mostních objektů pročištění vtoků a výtoků strojně</t>
  </si>
  <si>
    <t>úprava příkopu</t>
  </si>
  <si>
    <t>8,5*0,7*0,5</t>
  </si>
  <si>
    <t>47</t>
  </si>
  <si>
    <t>962021112</t>
  </si>
  <si>
    <t>Bourání mostních zdí a pilířů z kamene</t>
  </si>
  <si>
    <t>-981933794</t>
  </si>
  <si>
    <t>Bourání mostních konstrukcí zdiva a pilířů z kamene nebo cihel</t>
  </si>
  <si>
    <t>0,7*4,3*2</t>
  </si>
  <si>
    <t>2*4,315</t>
  </si>
  <si>
    <t>1,55*2,675</t>
  </si>
  <si>
    <t>1,535*3,05</t>
  </si>
  <si>
    <t>zídky</t>
  </si>
  <si>
    <t>0,7*0,8*2</t>
  </si>
  <si>
    <t>0,3*0,8*2</t>
  </si>
  <si>
    <t>zídky koryta</t>
  </si>
  <si>
    <t>4,5*0,775</t>
  </si>
  <si>
    <t>4,5*0,5</t>
  </si>
  <si>
    <t xml:space="preserve">základ pro čelo na vtoku </t>
  </si>
  <si>
    <t>0,9*3</t>
  </si>
  <si>
    <t>48</t>
  </si>
  <si>
    <t>962041211</t>
  </si>
  <si>
    <t>Bourání mostních zdí a pilířů z betonu prostého</t>
  </si>
  <si>
    <t>1577384983</t>
  </si>
  <si>
    <t>Bourání mostních konstrukcí zdiva a pilířů z prostého betonu</t>
  </si>
  <si>
    <t xml:space="preserve">řimsy </t>
  </si>
  <si>
    <t>0,09*2,675</t>
  </si>
  <si>
    <t>0,09*3,050</t>
  </si>
  <si>
    <t>49</t>
  </si>
  <si>
    <t>985142211</t>
  </si>
  <si>
    <t>Vysekání spojovací hmoty ze spár zdiva hl přes 40 mm dl do 6 m/m2</t>
  </si>
  <si>
    <t>1924162878</t>
  </si>
  <si>
    <t>Vysekání spojovací hmoty ze spár zdiva včetně vyčištění hloubky spáry přes 40 mm délky spáry na 1 m2 upravované plochy do 6 m</t>
  </si>
  <si>
    <t xml:space="preserve">zídka sanace na vtoku </t>
  </si>
  <si>
    <t>0,9*2,450</t>
  </si>
  <si>
    <t>50</t>
  </si>
  <si>
    <t>1736415300</t>
  </si>
  <si>
    <t>51</t>
  </si>
  <si>
    <t>985232111</t>
  </si>
  <si>
    <t>Hloubkové spárování zdiva aktivovanou maltou spára hl do 80 mm dl do 6 m/m2</t>
  </si>
  <si>
    <t>250389351</t>
  </si>
  <si>
    <t>Hloubkové spárování zdiva hloubky přes 40 do 80 mm aktivovanou maltou délky spáry na 1 m2 upravované plochy do 6 m</t>
  </si>
  <si>
    <t>52</t>
  </si>
  <si>
    <t>-233394733</t>
  </si>
  <si>
    <t>53</t>
  </si>
  <si>
    <t>985233111</t>
  </si>
  <si>
    <t>Úprava spár po spárování zdiva uhlazením spára dl do 6 m/m2</t>
  </si>
  <si>
    <t>1052163125</t>
  </si>
  <si>
    <t>Úprava spár po spárování zdiva kamenného nebo cihelného délky spáry na 1 m2 upravované plochy do 6 m uhlazením</t>
  </si>
  <si>
    <t>54</t>
  </si>
  <si>
    <t>985233912</t>
  </si>
  <si>
    <t>Příplatek k úpravě spár za plochu do 10 m2 jednotlivě</t>
  </si>
  <si>
    <t>-1214417477</t>
  </si>
  <si>
    <t>Úprava spár po spárování zdiva kamenného nebo cihelného Příplatek k cenám za plochu do 10 m2 jednotlivě</t>
  </si>
  <si>
    <t>55</t>
  </si>
  <si>
    <t>997013861</t>
  </si>
  <si>
    <t>Poplatek za uložení stavebního odpadu na recyklační skládce (skládkovné) z prostého betonu kód odpadu 17 01 01</t>
  </si>
  <si>
    <t>1241737976</t>
  </si>
  <si>
    <t>Poplatek za uložení stavebního odpadu na recyklační skládce (skládkovné) z prostého betonu zatříděného do Katalogu odpadů pod kódem 17 01 01</t>
  </si>
  <si>
    <t>1,135+0,087</t>
  </si>
  <si>
    <t>56</t>
  </si>
  <si>
    <t>997013862</t>
  </si>
  <si>
    <t>Poplatek za uložení stavebního odpadu na recyklační skládce (skládkovné) z armovaného betonu kód odpadu  17 01 01</t>
  </si>
  <si>
    <t>-730256092</t>
  </si>
  <si>
    <t>Poplatek za uložení stavebního odpadu na recyklační skládce (skládkovné) z armovaného betonu zatříděného do Katalogu odpadů pod kódem 17 01 01</t>
  </si>
  <si>
    <t>57</t>
  </si>
  <si>
    <t>1165425609</t>
  </si>
  <si>
    <t>83,455+1,135</t>
  </si>
  <si>
    <t>58</t>
  </si>
  <si>
    <t>-653206907</t>
  </si>
  <si>
    <t>1,222+3,625+84,590</t>
  </si>
  <si>
    <t>59</t>
  </si>
  <si>
    <t>-1264860823</t>
  </si>
  <si>
    <t>89,437*30</t>
  </si>
  <si>
    <t>60</t>
  </si>
  <si>
    <t>-1565868964</t>
  </si>
  <si>
    <t>61</t>
  </si>
  <si>
    <t>-1608096388</t>
  </si>
  <si>
    <t>Poznámka k položce:
Dobrý přístup k objektu, hned u přejezdu P1853 v km 9,175.</t>
  </si>
  <si>
    <t>PSV</t>
  </si>
  <si>
    <t>Práce a dodávky PSV</t>
  </si>
  <si>
    <t>711</t>
  </si>
  <si>
    <t>Izolace proti vodě, vlhkosti a plynům</t>
  </si>
  <si>
    <t>62</t>
  </si>
  <si>
    <t>711112001</t>
  </si>
  <si>
    <t>Provedení izolace proti zemní vlhkosti svislé za studena nátěrem penetračním</t>
  </si>
  <si>
    <t>365570706</t>
  </si>
  <si>
    <t>Provedení izolace proti zemní vlhkosti natěradly a tmely za studena  na ploše svislé S nátěrem penetračním</t>
  </si>
  <si>
    <t xml:space="preserve">základ </t>
  </si>
  <si>
    <t>0,6*1,3*2</t>
  </si>
  <si>
    <t xml:space="preserve">dřík </t>
  </si>
  <si>
    <t>1,436*3</t>
  </si>
  <si>
    <t xml:space="preserve">základový práh </t>
  </si>
  <si>
    <t>63</t>
  </si>
  <si>
    <t>111631500</t>
  </si>
  <si>
    <t>lak penetrační asfaltový</t>
  </si>
  <si>
    <t>613736834</t>
  </si>
  <si>
    <t>Poznámka k položce:
Spotřeba 0,3-0,4kg/m2</t>
  </si>
  <si>
    <t>12,028*0,00035</t>
  </si>
  <si>
    <t>64</t>
  </si>
  <si>
    <t>711112011</t>
  </si>
  <si>
    <t>Provedení izolace proti zemní vlhkosti svislé za studena suspenzí asfaltovou</t>
  </si>
  <si>
    <t>424925964</t>
  </si>
  <si>
    <t>Provedení izolace proti zemní vlhkosti natěradly a tmely za studena  na ploše svislé S nátěrem suspensí asfaltovou</t>
  </si>
  <si>
    <t>12,028*2</t>
  </si>
  <si>
    <t>65</t>
  </si>
  <si>
    <t>111631780</t>
  </si>
  <si>
    <t>lak hydroizolační asfaltový pro izolaci trub</t>
  </si>
  <si>
    <t>585405889</t>
  </si>
  <si>
    <t>Poznámka k položce:
Spotřeba: 0,3-0,5 kg/m2</t>
  </si>
  <si>
    <t>24,056*0,4/1000</t>
  </si>
  <si>
    <t>66</t>
  </si>
  <si>
    <t>998711101</t>
  </si>
  <si>
    <t>Přesun hmot tonážní pro izolace proti vodě, vlhkosti a plynům v objektech výšky do 6 m</t>
  </si>
  <si>
    <t>1382094292</t>
  </si>
  <si>
    <t>Přesun hmot pro izolace proti vodě, vlhkosti a plynům  stanovený z hmotnosti přesunovaného materiálu vodorovná dopravní vzdálenost do 50 m v objektech výšky do 6 m</t>
  </si>
  <si>
    <t>002 - km 9,194 - svršek</t>
  </si>
  <si>
    <t xml:space="preserve">    5 - Komunikace</t>
  </si>
  <si>
    <t>OST - Ostatní</t>
  </si>
  <si>
    <t>Komunikace</t>
  </si>
  <si>
    <t>5905015010</t>
  </si>
  <si>
    <t>Oprava stezky ručně s odstraněním drnu a nánosu do 10 cm</t>
  </si>
  <si>
    <t>Sborník UOŽI 01 2021</t>
  </si>
  <si>
    <t>-1979967131</t>
  </si>
  <si>
    <t>Oprava stezky ručně s odstraněním drnu a nánosu do 10 cm. Poznámka: 1. V cenách jsou započteny náklady na ruční odstranění drnu a nánosu a rozprostření výzisku na terén nebo naložení na dopravní prostředek a urovnání povrchu stezky. 2. V cenách nejsou obsaženy náklady na doplnění a úpravu štěrkodrtě.</t>
  </si>
  <si>
    <t xml:space="preserve">vpravo </t>
  </si>
  <si>
    <t>0,4*8</t>
  </si>
  <si>
    <t>5905025010</t>
  </si>
  <si>
    <t>Doplnění stezky štěrkodrtí ojediněle ručně</t>
  </si>
  <si>
    <t>815271034</t>
  </si>
  <si>
    <t>Doplnění stezky štěrkodrtí ojediněle ručně. Poznámka: 1. V cenách jsou započteny náklady na doplnění kameniva včetně rozprostření ojediněle ručně z vozíku nebo souvisle mechanizací z vozíků nebo železničních vozů. 2. V cenách nejsou obsaženy náklady na dodávku kameniva.</t>
  </si>
  <si>
    <t>3,2*0,1</t>
  </si>
  <si>
    <t>5955101025</t>
  </si>
  <si>
    <t>Kamenivo drcené drť frakce 4/8</t>
  </si>
  <si>
    <t>-763525209</t>
  </si>
  <si>
    <t>0,32*1,6</t>
  </si>
  <si>
    <t>5905055010</t>
  </si>
  <si>
    <t>Odstranění stávajícího kolejového lože odtěžením v koleji</t>
  </si>
  <si>
    <t>460126944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</si>
  <si>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</si>
  <si>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1,520*5,6</t>
  </si>
  <si>
    <t>5905060010</t>
  </si>
  <si>
    <t>Zřízení nového kolejového lože v koleji</t>
  </si>
  <si>
    <t>-51377422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</si>
  <si>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 3. Položka se použije v případech nově zřizované koleje nebo výhybky.</t>
  </si>
  <si>
    <t>Poznámka k položce:
Včetně hutnění kolejového lože po vrstvách.</t>
  </si>
  <si>
    <t>2,4*5,6</t>
  </si>
  <si>
    <t>5905105010</t>
  </si>
  <si>
    <t>Doplnění KL kamenivem ojediněle ručně v koleji</t>
  </si>
  <si>
    <t>-700384670</t>
  </si>
  <si>
    <t>Doplnění KL kamenivem ojediněle ručně v koleji. Poznámka: 1. V cenách jsou započteny náklady na doplnění kameniva ojediněle ručně vidlemi a/nebo souvisle strojně z výsypných vozů případně nakladačem. 2. V cenách nejsou obsaženy náklady na dodávku kameniva.</t>
  </si>
  <si>
    <t xml:space="preserve">doplnění v délce 8m </t>
  </si>
  <si>
    <t>5955101000</t>
  </si>
  <si>
    <t>Kamenivo drcené štěrk frakce 31,5/63 třídy BI</t>
  </si>
  <si>
    <t>-1245421977</t>
  </si>
  <si>
    <t>(13,440+5)*1,528</t>
  </si>
  <si>
    <t>5906015120</t>
  </si>
  <si>
    <t>Výměna pražce malou těžící mechanizací v KL otevřeném i zapuštěném pražec betonový příčný vystrojený</t>
  </si>
  <si>
    <t>-2103585803</t>
  </si>
  <si>
    <t>Výměna pražce malou těžící mechanizací v KL otevřeném i zapuštěném pražec betonový příčný vystrojený. Poznámka: 1. V cenách jsou započteny náklady na výměnu pražce za použití malé těžicí mechanizace, demontáž upevňovadel, odstranění KL a části stezky,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</si>
  <si>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Poznámka k položce:
kolejnice ponechat</t>
  </si>
  <si>
    <t>5909032010</t>
  </si>
  <si>
    <t>Přesná úprava GPK koleje směrové a výškové uspořádání pražce dřevěné nebo ocelové</t>
  </si>
  <si>
    <t>km</t>
  </si>
  <si>
    <t>-1508424980</t>
  </si>
  <si>
    <t>Přesná úprava GPK koleje směrové a výškové uspořádání pražce dřevěné nebo ocelové.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</si>
  <si>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Poznámka k položce:
Denní výkon ASP - 1,6 km
Využít ASP z objektu v km 12,570</t>
  </si>
  <si>
    <t>OST</t>
  </si>
  <si>
    <t>Ostatní</t>
  </si>
  <si>
    <t>9902100200</t>
  </si>
  <si>
    <t>Doprava obousměrná (např. dodávek z vlastních zásob zhotovitele nebo objednatele nebo výzisku) mechanizací o nosnosti přes 3,5 t sypanin (kameniva, písku, suti, dlažebních kostek, atd.) do 20 km</t>
  </si>
  <si>
    <t>512</t>
  </si>
  <si>
    <t>-1289867028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</si>
  <si>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</si>
  <si>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kamenolom cca 12 km</t>
  </si>
  <si>
    <t>28,176+0,512</t>
  </si>
  <si>
    <t>9902100300</t>
  </si>
  <si>
    <t>Doprava obousměrná (např. dodávek z vlastních zásob zhotovitele nebo objednatele nebo výzisku) mechanizací o nosnosti přes 3,5 t sypanin (kameniva, písku, suti, dlažebních kostek, atd.) do 30 km</t>
  </si>
  <si>
    <t>1454767366</t>
  </si>
  <si>
    <t>Doprava obousměrná (např. dodávek z vlastních zásob zhotovitele nebo objednatele nebo výzisku) mechanizací o nosnosti přes 3,5 t sypanin (kameniva, písku, suti, dlažebních kostek, atd.) do 30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</si>
  <si>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skládka cca 30 km</t>
  </si>
  <si>
    <t>8,512*2</t>
  </si>
  <si>
    <t>9909000700</t>
  </si>
  <si>
    <t>Poplatek za recyklaci kameniva</t>
  </si>
  <si>
    <t>1304215736</t>
  </si>
  <si>
    <t>Poplatek za recyklaci kameniva   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</si>
  <si>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022111001</t>
  </si>
  <si>
    <t>Geodetické práce Kontrola PPK při směrové a výškové úpravě koleje zaměřením APK trať jednokolejná</t>
  </si>
  <si>
    <t>222936253</t>
  </si>
  <si>
    <t>Geodetické práce Kontrola PPK při směrové a výškové úpravě koleje zaměřením APK trať jednokolejná - V cenách jsou započteny náklady na geodetickou kontinuální kontrolu PPK při směrové a výškové úpravě koleje a vyhotovení dokumentace dle „Metodického pokynu pro měření PPK“ vyhotovení záznamu a zároveň také geodetická kontrola polohy zajišťovacích značek (zpracování dokumentace v digitální podobě). PPK=prostorová poloha koleje</t>
  </si>
  <si>
    <t xml:space="preserve">pro ASP pro 2 objekty (i pro objekt v km 9,194): </t>
  </si>
  <si>
    <t>0,1</t>
  </si>
  <si>
    <t>002 - VRN - km 9,194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</si>
  <si>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</si>
  <si>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</si>
  <si>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</si>
  <si>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</si>
  <si>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</si>
  <si>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</t>
  </si>
  <si>
    <t>-659946217</t>
  </si>
  <si>
    <t>Poznámka k položce:
Vytyčení inženýrských sítí (pouze CETIN), sítě nebudou dále dotčeny.</t>
  </si>
  <si>
    <t>013002000</t>
  </si>
  <si>
    <t>Projektové práce</t>
  </si>
  <si>
    <t>-1056855258</t>
  </si>
  <si>
    <t>Poznámka k položce:
Zpracování dokumentace skutečného provedení stavby - 2x (v trvalém tisku i digitálně) s využitím železničního bodového pole a po projednání a schválení SŽG.</t>
  </si>
  <si>
    <t>-296702375</t>
  </si>
  <si>
    <t>Poznámka k položce:
Dodávky vody a energie, příjezdové komunikace včetně příp. omezení provozu a dopravního značení, příp. pronájmy pozemků, střežení pracoviště, uvedení pozemků do původního stavu, včetně přípravy a likvidace staveniště.</t>
  </si>
  <si>
    <t>VRN4</t>
  </si>
  <si>
    <t>Inženýrská činnost</t>
  </si>
  <si>
    <t>043134000</t>
  </si>
  <si>
    <t>Zkoušky zatěžovací</t>
  </si>
  <si>
    <t>-1061417732</t>
  </si>
  <si>
    <t>Poznámka k položce:
Statická zatěžovací zkouška pláně</t>
  </si>
  <si>
    <t>004 - Oprava mostu v km 12,570</t>
  </si>
  <si>
    <t>001 - ZRN - km 12,570</t>
  </si>
  <si>
    <t>001 - km 12,570 - most</t>
  </si>
  <si>
    <t xml:space="preserve">    6 - Úpravy povrchů, podlahy a osazování výplní</t>
  </si>
  <si>
    <t xml:space="preserve">    783 - Dokončovací práce - nátěry</t>
  </si>
  <si>
    <t>M - Práce a dodávky M</t>
  </si>
  <si>
    <t xml:space="preserve">    43-M - Montáž ocelových konstrukcí</t>
  </si>
  <si>
    <t>335585633</t>
  </si>
  <si>
    <t>2132677732</t>
  </si>
  <si>
    <t>-549847951</t>
  </si>
  <si>
    <t>SVI výběhů</t>
  </si>
  <si>
    <t>4,0*5,0*0,4*2</t>
  </si>
  <si>
    <t>0,5*0,5*7,0*2</t>
  </si>
  <si>
    <t>přechody</t>
  </si>
  <si>
    <t>3,0*0,5*0,7*4</t>
  </si>
  <si>
    <t>-622063430</t>
  </si>
  <si>
    <t>-1299538120</t>
  </si>
  <si>
    <t>skládka cca 27 km</t>
  </si>
  <si>
    <t>23,7*17</t>
  </si>
  <si>
    <t>-959163639</t>
  </si>
  <si>
    <t>23,7*2</t>
  </si>
  <si>
    <t>-1263447067</t>
  </si>
  <si>
    <t>4,0*5,0*0,2*2</t>
  </si>
  <si>
    <t>58344169</t>
  </si>
  <si>
    <t>štěrkodrť frakce 0/32 OTP ČD</t>
  </si>
  <si>
    <t>2063855142</t>
  </si>
  <si>
    <t>8,0*1,6</t>
  </si>
  <si>
    <t>-1797860333</t>
  </si>
  <si>
    <t>212795111</t>
  </si>
  <si>
    <t>Příčné odvodnění mostní opěry z plastových trub DN 160 včetně podkladního betonu, štěrkového obsypu</t>
  </si>
  <si>
    <t>-1187530572</t>
  </si>
  <si>
    <t>Příčné odvodnění za opěrou z plastových trub</t>
  </si>
  <si>
    <t>odvodnění SVI výběhů</t>
  </si>
  <si>
    <t>2*7,0</t>
  </si>
  <si>
    <t>274311125</t>
  </si>
  <si>
    <t>Základové pasy, prahy, věnce a ostruhy z betonu prostého C 16/20</t>
  </si>
  <si>
    <t>-601244237</t>
  </si>
  <si>
    <t>Základové konstrukce z betonu prostého pasy, prahy, věnce a ostruhy ve výkopu nebo na hlavách pilot C 16/20</t>
  </si>
  <si>
    <t>základy - přechodové zídky:</t>
  </si>
  <si>
    <t>-1547969859</t>
  </si>
  <si>
    <t>přechodové zídky</t>
  </si>
  <si>
    <t>3,0*0,7*8</t>
  </si>
  <si>
    <t>0,5*0,7*8</t>
  </si>
  <si>
    <t>-1732370522</t>
  </si>
  <si>
    <t>275181122</t>
  </si>
  <si>
    <t>Hranice podpěrné dočasné z dřevěných pražců s mezerami 30% v 3 m - zřízení</t>
  </si>
  <si>
    <t>-533994455</t>
  </si>
  <si>
    <t>Hranice podpěrné dočasné z dřevěných pražců  s mezerami do 30 % z objemu, s podkladní vrstvou z kameniva tl. do 100 mm výšky do 3,0 m zřízení</t>
  </si>
  <si>
    <t>5,0*0,5*1,5*2</t>
  </si>
  <si>
    <t>275181222</t>
  </si>
  <si>
    <t>Hranice podpěrné dočasné z dřevěných pražců s mezerami 30% v 3 m - odstranění</t>
  </si>
  <si>
    <t>1071321568</t>
  </si>
  <si>
    <t>Hranice podpěrné dočasné z dřevěných pražců  s mezerami do 30 % z objemu, s podkladní vrstvou z kameniva tl. do 100 mm výšky do 3,0 m odstranění</t>
  </si>
  <si>
    <t>334213211</t>
  </si>
  <si>
    <t>Zdivo mostů z pravidelných kamenů na maltu, objem jednoho kamene do 0,02 m3</t>
  </si>
  <si>
    <t>1273191382</t>
  </si>
  <si>
    <t>Zdivo pilířů, opěr a křídel mostů z lomového kamene štípaného nebo ručně vybíraného na maltu z pravidelných kamenů (na vazbu) objemu 1 kusu kamene do 0,02 m3</t>
  </si>
  <si>
    <t>3,0*0,5*(1,0+0,6)/2*4</t>
  </si>
  <si>
    <t>421941221</t>
  </si>
  <si>
    <t>Výroba podlahy z plechů bez výztuh opravě mostu</t>
  </si>
  <si>
    <t>-460352079</t>
  </si>
  <si>
    <t>Oprava podlah z plechů výroba bez výztuh</t>
  </si>
  <si>
    <t>Poznámka k položce:
Úprava původních podlahových ocel.plechů
(výměna podkladnic)</t>
  </si>
  <si>
    <t>podlahy na hlavách</t>
  </si>
  <si>
    <t>(0,3+0,33)*11,8</t>
  </si>
  <si>
    <t>podlaha v koleji</t>
  </si>
  <si>
    <t>1,14*11,8</t>
  </si>
  <si>
    <t>421941321</t>
  </si>
  <si>
    <t>Montáž podlahy z plechů bez výztuh při opravě mostu</t>
  </si>
  <si>
    <t>-1475170036</t>
  </si>
  <si>
    <t>Oprava podlah z plechů montáž bez výztuh</t>
  </si>
  <si>
    <t>Poznámka k položce:
Montáž stávajících ocelových podlah včetně podporujících úhelníků a dodání spojovacího materiálu</t>
  </si>
  <si>
    <t>podlahy na chodnících</t>
  </si>
  <si>
    <t>0,97*11,8*2</t>
  </si>
  <si>
    <t>421941521</t>
  </si>
  <si>
    <t>Demontáž podlahových plechů bez výztuh na mostech</t>
  </si>
  <si>
    <t>-92446307</t>
  </si>
  <si>
    <t>Demontáž podlahových plechů bez výztuh</t>
  </si>
  <si>
    <t>Poznámka k položce:
budou se po PKO vracet zpět</t>
  </si>
  <si>
    <t>429172121</t>
  </si>
  <si>
    <t>Výroba ocelových prvků pro opravu mostů nýtovaných do 100 kg</t>
  </si>
  <si>
    <t>628821001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</si>
  <si>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nýtovaných, hmotnosti do 100 kg</t>
  </si>
  <si>
    <t>dolní úhelník příčníku</t>
  </si>
  <si>
    <t>4,580*4*19,70</t>
  </si>
  <si>
    <t>13011R00</t>
  </si>
  <si>
    <t>úhelník ocelový nerovnoramenný jakost 11 375 130x90x12mm</t>
  </si>
  <si>
    <t>-110960024</t>
  </si>
  <si>
    <t>Poznámka k položce:
hm.: 19,70kg/m
dolní úhelník příčníku
celkem 4ks dl.4580mm</t>
  </si>
  <si>
    <t>4,580*4*19,70*1,1/1000</t>
  </si>
  <si>
    <t>429172221</t>
  </si>
  <si>
    <t>Montáž ocelových prvků pro opravu mostů nýtovaných do 100 kg</t>
  </si>
  <si>
    <t>1619784719</t>
  </si>
  <si>
    <t>Oprava ocelových prvků mostních konstrukcí ztužidel, sedel pro centrické uložení mostnic, stoliček, diagonál, svislic, styčníkových plechů, chodníkových konzol, podlahových nosníků, kabelových žlabů a ostatních drobných prvků montáž nýtovaných, hmotnosti do 100 kg</t>
  </si>
  <si>
    <t>dolní úhelník příčníku + 20%</t>
  </si>
  <si>
    <t>4,58*4*19,70*1,2</t>
  </si>
  <si>
    <t>31160R00</t>
  </si>
  <si>
    <t>nýt ocelový s půlkulovou hlavou ČSN 02 2301 D 20-22 mm</t>
  </si>
  <si>
    <t>1353639105</t>
  </si>
  <si>
    <t>52*2*1,2</t>
  </si>
  <si>
    <t>451475111</t>
  </si>
  <si>
    <t>Podkladní vrstva plastbetonová samonivelační první vrstva tl 10 mm</t>
  </si>
  <si>
    <t>-139090157</t>
  </si>
  <si>
    <t>Podkladní vrstva plastbetonová  samonivelační, tloušťky do 10 mm první vrstva</t>
  </si>
  <si>
    <t>pod kotevní desky zábradlí</t>
  </si>
  <si>
    <t>0,24*0,20*8</t>
  </si>
  <si>
    <t>451475112</t>
  </si>
  <si>
    <t>Podkladní vrstva plastbetonová samonivelační každá další vrstva tl 10 mm</t>
  </si>
  <si>
    <t>-1948437647</t>
  </si>
  <si>
    <t>Podkladní vrstva plastbetonová  samonivelační, tloušťky do 10 mm každá další vrstva</t>
  </si>
  <si>
    <t>457311117</t>
  </si>
  <si>
    <t>Vyrovnávací nebo spádový beton C 25/30 včetně úpravy povrchu</t>
  </si>
  <si>
    <t>-1805946782</t>
  </si>
  <si>
    <t>Vyrovnávací nebo spádový beton včetně úpravy povrchu  C 25/30</t>
  </si>
  <si>
    <t>Betonová deska (ze suchého betonu) ve výbězích pod SVI</t>
  </si>
  <si>
    <t>4,0*5,0*0,15*2</t>
  </si>
  <si>
    <t>101317752</t>
  </si>
  <si>
    <t>Betonová deska ve výbězích pod SVI</t>
  </si>
  <si>
    <t>4,0*5,0*2*5,506/1000</t>
  </si>
  <si>
    <t>462511111</t>
  </si>
  <si>
    <t>Zához prostoru z lomového kamene</t>
  </si>
  <si>
    <t>-164420110</t>
  </si>
  <si>
    <t>Zához prostoru  z lomového kamene</t>
  </si>
  <si>
    <t>podél spodní stavby</t>
  </si>
  <si>
    <t>12,3*1,0*1,0</t>
  </si>
  <si>
    <t>12,3*2,0*1,0</t>
  </si>
  <si>
    <t>-1375031004</t>
  </si>
  <si>
    <t>za křídly</t>
  </si>
  <si>
    <t>4,4*1,0*4</t>
  </si>
  <si>
    <t>vyústění drenáže</t>
  </si>
  <si>
    <t>1,0*2</t>
  </si>
  <si>
    <t>-1395127355</t>
  </si>
  <si>
    <t>dlažba (za křídly)</t>
  </si>
  <si>
    <t>19,6*3,03*1,1/1000</t>
  </si>
  <si>
    <t>521271921</t>
  </si>
  <si>
    <t>Dotažení mostnicového šroubu po dosednutí vlivem provozu</t>
  </si>
  <si>
    <t>732711345</t>
  </si>
  <si>
    <t>Údržba mostnicových šroubů dotažení po dosednutí vlivem provozu</t>
  </si>
  <si>
    <t>18*2</t>
  </si>
  <si>
    <t>521272215</t>
  </si>
  <si>
    <t>Demontáž mostnic s odsunem hmot mimo objekt mostu</t>
  </si>
  <si>
    <t>-1061538700</t>
  </si>
  <si>
    <t>Demontáž mostnic  s odsunem hmot mimo objekt mostu se zřízením pomocné montážní lávky</t>
  </si>
  <si>
    <t>521273111</t>
  </si>
  <si>
    <t>Výroba dřevěných mostnic železničního mostu v přímé, v oblouku nebo přechodnici bez převýšení</t>
  </si>
  <si>
    <t>2046659077</t>
  </si>
  <si>
    <t>Mostnice na železničních mostech z tvrdého dřeva s plošným uložením výroba bez převýšení v přímé, v oblouku nebo přechodnici</t>
  </si>
  <si>
    <t>Poznámka k položce:
včetně opáskování a osazení protištěpných spon, včetně nátěru opracovaných míst impregnačním přípravkem</t>
  </si>
  <si>
    <t>521273211</t>
  </si>
  <si>
    <t>Montáž dřevěných mostnic železničního mostu v přímé, v oblouku nebo přechodnici bez převýšení</t>
  </si>
  <si>
    <t>-1743057289</t>
  </si>
  <si>
    <t>Mostnice na železničních mostech z tvrdého dřeva s plošným uložením montáž bez převýšení v přímé, v oblouku nebo přechodnici</t>
  </si>
  <si>
    <t>Poznámka k položce:
včetně příp. zkrácení a nátěru opracovaných míst impregnačním přípravkem</t>
  </si>
  <si>
    <t>521281111</t>
  </si>
  <si>
    <t>Výroba pozednic železničního mostu z tvrdého dřeva</t>
  </si>
  <si>
    <t>-1739325044</t>
  </si>
  <si>
    <t>Pozednice na železničních mostech z tvrdého dřeva s plošným uložením výroba</t>
  </si>
  <si>
    <t>521281211</t>
  </si>
  <si>
    <t>Montáž pozednic železničního mostu z tvrdého dřeva</t>
  </si>
  <si>
    <t>-1866653654</t>
  </si>
  <si>
    <t>Pozednice na železničních mostech z tvrdého dřeva s plošným uložením montáž</t>
  </si>
  <si>
    <t>521283221</t>
  </si>
  <si>
    <t>Demontáž pozednic včetně odstranění štěrkového podsypu</t>
  </si>
  <si>
    <t>-1771528670</t>
  </si>
  <si>
    <t>Demontáž pozednic s odstraněním štěrku</t>
  </si>
  <si>
    <t>608153700</t>
  </si>
  <si>
    <t>mostnice dřevěná impregnovaná olejem DB 240x260mm dl 2,5m</t>
  </si>
  <si>
    <t>-137448577</t>
  </si>
  <si>
    <t>mostnice a pozednice</t>
  </si>
  <si>
    <t>18*0,26*0,24*2,5</t>
  </si>
  <si>
    <t>2*0,26*0,24*2,5</t>
  </si>
  <si>
    <t>Úpravy povrchů, podlahy a osazování výplní</t>
  </si>
  <si>
    <t>628613223</t>
  </si>
  <si>
    <t>Protikorozní ochrana OK mostu III.tř.-základní a podkladní epoxidový, vrchní PU nátěr bez metalizace</t>
  </si>
  <si>
    <t>-123932538</t>
  </si>
  <si>
    <t>Protikorozní ochrana ocelových mostních konstrukcí včetně otryskání povrchu základní a podkladní epoxidový a vrchní polyuretanový nátěr bez metalizace III. třídy</t>
  </si>
  <si>
    <t>Poznámka k položce:
PKO schváleného typu, včetně otryskání a dodání písku</t>
  </si>
  <si>
    <t>zábradlí</t>
  </si>
  <si>
    <t>11,17*0,252*2*2</t>
  </si>
  <si>
    <t>0,75*0,28*6*2</t>
  </si>
  <si>
    <t>628613224</t>
  </si>
  <si>
    <t>Protikorozní ochrana OK mostu IV.tř.- základní a podkladní epoxidový, vrchní PU nátěr bez metalizace</t>
  </si>
  <si>
    <t>11713698</t>
  </si>
  <si>
    <t>Protikorozní ochrana ocelových mostních konstrukcí včetně otryskání povrchu základní a podkladní epoxidový a vrchní polyuretanový nátěr bez metalizace IV. třídy</t>
  </si>
  <si>
    <t>OK (dle MESu)</t>
  </si>
  <si>
    <t>283,0</t>
  </si>
  <si>
    <t>podlahy</t>
  </si>
  <si>
    <t>0,97*11,8*2*2</t>
  </si>
  <si>
    <t>(0,3+0,33)*11,8*2</t>
  </si>
  <si>
    <t>1,14*11,8*2</t>
  </si>
  <si>
    <t>628613233</t>
  </si>
  <si>
    <t>Protikorozní ochrana OK mostu III. tř.- základní a podkladní epoxidový, vrchní PU nátěr s metalizací</t>
  </si>
  <si>
    <t>-594043766</t>
  </si>
  <si>
    <t>Protikorozní ochrana ocelových mostních konstrukcí včetně otryskání povrchu základní a podkladní epoxidový a vrchní polyuretanový nátěr s metalizací III. třídy</t>
  </si>
  <si>
    <t>Poznámka k položce:
nové zábradlí na kamenných blokách O01 a O02</t>
  </si>
  <si>
    <t>60x60x5 madla a příčle zábradlí</t>
  </si>
  <si>
    <t>1,05*3*4*0,24</t>
  </si>
  <si>
    <t>70x70x8 sloupky zábradlí</t>
  </si>
  <si>
    <t>1,1*2*4*0,28</t>
  </si>
  <si>
    <t>patní desky zábradlí</t>
  </si>
  <si>
    <t>2*4*0,122</t>
  </si>
  <si>
    <t>15625101</t>
  </si>
  <si>
    <t>drát metalizační Zn D 3mm</t>
  </si>
  <si>
    <t>-84711357</t>
  </si>
  <si>
    <t>6,464*1,517</t>
  </si>
  <si>
    <t>628613911</t>
  </si>
  <si>
    <t>Mechanické vyčištění hloubkové koroze mezi jednotlivými prvky OK mostů</t>
  </si>
  <si>
    <t>-941191761</t>
  </si>
  <si>
    <t>Mechanické vyčištění hloubkové koroze mezi jednotlivými prvky ocelových mostních konstrukcí</t>
  </si>
  <si>
    <t>628633112</t>
  </si>
  <si>
    <t>Spárování kamenného zdiva mostů aktivovanou maltou spára hl do 40 mm dl do 12 m/m2</t>
  </si>
  <si>
    <t>-1797725679</t>
  </si>
  <si>
    <t>Spárování zdiva pilířů, opěr a křídel mostů z lomového kamene aktivovanou maltou, hloubky do 40 mm délka spáry na 1 m2 upravované plochy přes 6 do 12 m</t>
  </si>
  <si>
    <t>Poznámka k položce:
spárování u nově vyzdívaného zdiva včetně úpravy spáry uhlazením</t>
  </si>
  <si>
    <t>zdivo - přechodové zídky:</t>
  </si>
  <si>
    <t>(2*3,0*(1,0+0,6)/2+0,5*0,6)*4</t>
  </si>
  <si>
    <t>629991112</t>
  </si>
  <si>
    <t>Zatmelení spar mezi jednotlivými ocelovými prvky mostních konstrukcí s výplní</t>
  </si>
  <si>
    <t>1673886522</t>
  </si>
  <si>
    <t>Zatmelení spar mezi jednotlivými ocelovými prvky mostních konstrukcí polyuretanovým tmelem šířky spar do 10 mm s výplní</t>
  </si>
  <si>
    <t>0308R0001.1</t>
  </si>
  <si>
    <t xml:space="preserve">Ekologická ochrana při provádění oprav (zaplachtování apod) montáž + demontáž </t>
  </si>
  <si>
    <t>-1173427530</t>
  </si>
  <si>
    <t>Poznámka k položce:
Pod a boční zaplachtování konstrukce,
včetně zajištění potřebného materiálu a úklidu s likvidací odpadu</t>
  </si>
  <si>
    <t>11,2*6,0</t>
  </si>
  <si>
    <t>11,2*1,5*2</t>
  </si>
  <si>
    <t>911121211</t>
  </si>
  <si>
    <t>Výroba ocelového zábradli při opravách mostů</t>
  </si>
  <si>
    <t>1914110152</t>
  </si>
  <si>
    <t>Oprava ocelového zábradlí svařovaného nebo šroubovaného výroba</t>
  </si>
  <si>
    <t>Poznámka k položce:
Poznámka k položce: nové zábradlí na kamenných blokách O01 a O02</t>
  </si>
  <si>
    <t>1,05*4</t>
  </si>
  <si>
    <t>911121311</t>
  </si>
  <si>
    <t>Montáž ocelového zábradli při opravách mostů</t>
  </si>
  <si>
    <t>-292359947</t>
  </si>
  <si>
    <t>Oprava ocelového zábradlí svařovaného nebo šroubovaného montáž</t>
  </si>
  <si>
    <t>stávající zábradlí na opěrách (po montáži nových kotevních desek a po PKO):</t>
  </si>
  <si>
    <t>130104R03</t>
  </si>
  <si>
    <t>úhelník ocelový rovnostranný jakost 11 375 70x70x8mm</t>
  </si>
  <si>
    <t>-2124961938</t>
  </si>
  <si>
    <t>Poznámka k položce:
Poznámka k položce: Hmotnost: 8,37 kg/m</t>
  </si>
  <si>
    <t>sloupky zábradlí</t>
  </si>
  <si>
    <t>1,10*2*4*8,37/1000</t>
  </si>
  <si>
    <t>13011066</t>
  </si>
  <si>
    <t>úhelník ocelový rovnostranný jakost 11 375 60x60x5mm</t>
  </si>
  <si>
    <t>267360249</t>
  </si>
  <si>
    <t>Poznámka k položce:
Poznámka k položce: Hmotnost: 4,57 kg/m</t>
  </si>
  <si>
    <t>madla a příčle zábradlí</t>
  </si>
  <si>
    <t>1,05*3*4*4,57/1000</t>
  </si>
  <si>
    <t>13611248</t>
  </si>
  <si>
    <t>plech ocelový hladký jakost S235JR tl 20mm tabule</t>
  </si>
  <si>
    <t>-1328063151</t>
  </si>
  <si>
    <t>Poznámka k položce:
Hmotnost 960 kg/kus</t>
  </si>
  <si>
    <t>kotevní deska 260x200x20mm</t>
  </si>
  <si>
    <t>8*8,164/1000</t>
  </si>
  <si>
    <t>911122211</t>
  </si>
  <si>
    <t>Montáž dílů ocelového zábradlí do 50 kg při opravách mostů</t>
  </si>
  <si>
    <t>-973527668</t>
  </si>
  <si>
    <t>Oprava částí ocelového zábradlí mostů svařovaného nebo šroubovaného montáž dílů hmotnosti do 50 kg</t>
  </si>
  <si>
    <t>Poznámka k položce:
Ocelové desky pro ukotvení zábradlí
240x200mm - 7,54 kg</t>
  </si>
  <si>
    <t>8*8,16</t>
  </si>
  <si>
    <t>936945111</t>
  </si>
  <si>
    <t>Osazení smaltovaných plechových tabulek s čísly tunelových pasů</t>
  </si>
  <si>
    <t>-1699862611</t>
  </si>
  <si>
    <t>Osazení tabulky plechové smaltované s čísly tunelových pasů</t>
  </si>
  <si>
    <t>Poznámka k položce:
Poznámka k položce: Osazení tabulek na krajní sloupky zábradlí "pozor úzký průřez"</t>
  </si>
  <si>
    <t>1*4</t>
  </si>
  <si>
    <t>73534510</t>
  </si>
  <si>
    <t>tabulka bezpečnostní s tiskem 2 barvy A4 210x297mm</t>
  </si>
  <si>
    <t>-1716128375</t>
  </si>
  <si>
    <t>938131111</t>
  </si>
  <si>
    <t>Odstranění přebytečné zeminy (nánosů) u říms průčelního zdiva a křídel ručně</t>
  </si>
  <si>
    <t>-1249042601</t>
  </si>
  <si>
    <t>zemina za křídly</t>
  </si>
  <si>
    <t>4,4*1,0*0,4*4</t>
  </si>
  <si>
    <t>938905311</t>
  </si>
  <si>
    <t>Údržba OK mostů - očistění, nátěr, namazání ložisek</t>
  </si>
  <si>
    <t>1136795901</t>
  </si>
  <si>
    <t>Údržba ocelových konstrukcí údržba ložisek očistění, nátěr, namazání</t>
  </si>
  <si>
    <t>938905312</t>
  </si>
  <si>
    <t>Údržba OK mostů - vysekání obetonávky ložisek a zalití ložiskových desek</t>
  </si>
  <si>
    <t>-557200539</t>
  </si>
  <si>
    <t>Údržba ocelových konstrukcí údržba ložisek vysekání obetonávky a zalití ložiskových desek</t>
  </si>
  <si>
    <t>941111121</t>
  </si>
  <si>
    <t>Montáž lešení řadového trubkového lehkého s podlahami zatížení do 200 kg/m2 š do 1,2 m v do 10 m</t>
  </si>
  <si>
    <t>734882214</t>
  </si>
  <si>
    <t>Montáž lešení řadového trubkového lehkého pracovního s podlahami  s provozním zatížením tř. 3 do 200 kg/m2 šířky tř. W09 přes 0,9 do 1,2 m, výšky do 10 m</t>
  </si>
  <si>
    <t>podél opěr</t>
  </si>
  <si>
    <t>6,0*2,2*2</t>
  </si>
  <si>
    <t>podél vyjmuté OK</t>
  </si>
  <si>
    <t>5,0*1,5*2</t>
  </si>
  <si>
    <t>941111221</t>
  </si>
  <si>
    <t>Příplatek k lešení řadovému trubkovému lehkému s podlahami š 1,2 m v 10 m za první a ZKD den použití</t>
  </si>
  <si>
    <t>-1910012909</t>
  </si>
  <si>
    <t>Montáž lešení řadového trubkového lehkého pracovního s podlahami  s provozním zatížením tř. 3 do 200 kg/m2 Příplatek za první a každý další den použití lešení k ceně -1121</t>
  </si>
  <si>
    <t>75,0*30</t>
  </si>
  <si>
    <t>941111821</t>
  </si>
  <si>
    <t>Demontáž lešení řadového trubkového lehkého s podlahami zatížení do 200 kg/m2 š do 1,2 m v do 10 m</t>
  </si>
  <si>
    <t>942531213</t>
  </si>
  <si>
    <t>Demontáž lešení řadového trubkového lehkého pracovního s podlahami  s provozním zatížením tř. 3 do 200 kg/m2 šířky tř. W09 přes 0,9 do 1,2 m, výšky do 10 m</t>
  </si>
  <si>
    <t>953965132</t>
  </si>
  <si>
    <t>Kotevní šroub pro chemické kotvy M 16 dl 260 mm</t>
  </si>
  <si>
    <t>-2075042337</t>
  </si>
  <si>
    <t>Kotvy chemické s vyvrtáním otvoru  kotevní šrouby pro chemické kotvy, velikost M 16, délka 260 mm</t>
  </si>
  <si>
    <t>šrouby do patních desek zábradlí nerez kvality A4:</t>
  </si>
  <si>
    <t>963071121</t>
  </si>
  <si>
    <t>Demontáž ocelových prvků mostů nýtovaných do 100 kg</t>
  </si>
  <si>
    <t>529293861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</si>
  <si>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nýtovaných, hmotnosti do 100 kg</t>
  </si>
  <si>
    <t>Poznámka k položce:
ocelové prvky odvést do určeného kovošrotu (výzisk SMT)</t>
  </si>
  <si>
    <t>966075141</t>
  </si>
  <si>
    <t>Odstranění kovového zábradlí vcelku</t>
  </si>
  <si>
    <t>-721981803</t>
  </si>
  <si>
    <t>Odstranění různých konstrukcí na mostech kovového zábradlí vcelku</t>
  </si>
  <si>
    <t>Poznámka k položce:
zábradlí na kamenných blokách O01 a O02 odvoz do určeného kovošrotu</t>
  </si>
  <si>
    <t>2000007148</t>
  </si>
  <si>
    <t xml:space="preserve"> O01, O02 - závěrné zdi</t>
  </si>
  <si>
    <t>5,5*0,7*2</t>
  </si>
  <si>
    <t xml:space="preserve"> O01, O02 - úložné prahy</t>
  </si>
  <si>
    <t>5,5*0,5*2</t>
  </si>
  <si>
    <t xml:space="preserve"> O01, O02 - dřík opěr</t>
  </si>
  <si>
    <t>5,5*1,8*2</t>
  </si>
  <si>
    <t xml:space="preserve"> O01, O02 - křídla</t>
  </si>
  <si>
    <t>3,4*2,7*2</t>
  </si>
  <si>
    <t>4,4*0,6*4</t>
  </si>
  <si>
    <t>1551534894</t>
  </si>
  <si>
    <t>-1164755034</t>
  </si>
  <si>
    <t>Poznámka k položce:
kamenné zdivo mostu</t>
  </si>
  <si>
    <t xml:space="preserve"> O01, O02 - závěrné zdi 50%</t>
  </si>
  <si>
    <t>5,5*0,4*2*0,5</t>
  </si>
  <si>
    <t xml:space="preserve"> O01, O02 - dřík opěr 50%</t>
  </si>
  <si>
    <t>5,5*1,8*2*0,5</t>
  </si>
  <si>
    <t xml:space="preserve"> O01, O02 - křídla 50%</t>
  </si>
  <si>
    <t>3,4*2,3*2*0,5</t>
  </si>
  <si>
    <t>67</t>
  </si>
  <si>
    <t>-1582249472</t>
  </si>
  <si>
    <t>Poznámka k položce:
využít stávající kámen</t>
  </si>
  <si>
    <t xml:space="preserve">O02 - závěrná zeď </t>
  </si>
  <si>
    <t>2,4*0,4*0,5</t>
  </si>
  <si>
    <t>68</t>
  </si>
  <si>
    <t>583807560</t>
  </si>
  <si>
    <t>kámen lomový soklový (1t=1,7m2)</t>
  </si>
  <si>
    <t>873734059</t>
  </si>
  <si>
    <t>50% nový kamen</t>
  </si>
  <si>
    <t>0,480*0,5*2,8</t>
  </si>
  <si>
    <t>69</t>
  </si>
  <si>
    <t>200647774</t>
  </si>
  <si>
    <t>70</t>
  </si>
  <si>
    <t>86670043</t>
  </si>
  <si>
    <t>71</t>
  </si>
  <si>
    <t>985311311</t>
  </si>
  <si>
    <t>Reprofilace rubu kleneb a podlah cementovými sanačními maltami tl 10 mm</t>
  </si>
  <si>
    <t>-573573765</t>
  </si>
  <si>
    <t>Reprofilace betonu sanačními maltami na cementové bázi ručně rubu kleneb a podlah, tloušťky do 10 mm</t>
  </si>
  <si>
    <t>Poznámka k položce:
betonové zdivo mostu</t>
  </si>
  <si>
    <t>3,77*1,1*4</t>
  </si>
  <si>
    <t>72</t>
  </si>
  <si>
    <t>-1020935996</t>
  </si>
  <si>
    <t>73</t>
  </si>
  <si>
    <t>997013841</t>
  </si>
  <si>
    <t>Poplatek za uložení na skládce (skládkovné) odpadu po otryskávání bez obsahu nebezpečných látek kód odpadu 12 01 17</t>
  </si>
  <si>
    <t>-1681549771</t>
  </si>
  <si>
    <t>Poplatek za uložení stavebního odpadu na skládce (skládkovné) odpadního materiálu po otryskávání bez obsahu nebezpečných látek zatříděného do Katalogu odpadů pod kódem 12 01 17</t>
  </si>
  <si>
    <t>z čištění OK, podlah a zábradlí:</t>
  </si>
  <si>
    <t>1,033+21,863</t>
  </si>
  <si>
    <t>74</t>
  </si>
  <si>
    <t>797660244</t>
  </si>
  <si>
    <t>z přebytečné zeminy:</t>
  </si>
  <si>
    <t>12,672</t>
  </si>
  <si>
    <t>z přezdívání:</t>
  </si>
  <si>
    <t>1,2*0,5</t>
  </si>
  <si>
    <t>z čištění zdiva a ze spárování:</t>
  </si>
  <si>
    <t>3,711+0,464</t>
  </si>
  <si>
    <t>75</t>
  </si>
  <si>
    <t>-1151911439</t>
  </si>
  <si>
    <t>suť:</t>
  </si>
  <si>
    <t>22,896+17,447</t>
  </si>
  <si>
    <t>demontované ocelové prvky a zábradlí do kovošrotu (výzisk SMT):</t>
  </si>
  <si>
    <t>0,433+0,076</t>
  </si>
  <si>
    <t>76</t>
  </si>
  <si>
    <t>707555816</t>
  </si>
  <si>
    <t>40,852*26</t>
  </si>
  <si>
    <t>77</t>
  </si>
  <si>
    <t>-752173205</t>
  </si>
  <si>
    <t>78</t>
  </si>
  <si>
    <t>997211621</t>
  </si>
  <si>
    <t>Ekologická likvidace mostnic - drcení a odvoz do 20 km</t>
  </si>
  <si>
    <t>-686296992</t>
  </si>
  <si>
    <t>Ekologická likvidace mostnic s drcením s odvozem drtě do 20 km</t>
  </si>
  <si>
    <t>18+2</t>
  </si>
  <si>
    <t>79</t>
  </si>
  <si>
    <t>707959912</t>
  </si>
  <si>
    <t xml:space="preserve">Poznámka k položce:
Dobrý přístup k objektu, zleva polní cesta podél trati v majetku města Bochov. </t>
  </si>
  <si>
    <t>80</t>
  </si>
  <si>
    <t>711-R00</t>
  </si>
  <si>
    <t>Dodávka + montáž vodotěsné izolace schváleného typu - SVI (přípravná, vodotěsná a ochranná vrstva)</t>
  </si>
  <si>
    <t>-299545749</t>
  </si>
  <si>
    <t>výběhy před i za OK</t>
  </si>
  <si>
    <t>4,0*5,0*2</t>
  </si>
  <si>
    <t>81</t>
  </si>
  <si>
    <t>711-R01</t>
  </si>
  <si>
    <t>Dodávka + montáž přichycení SVI nerezovou lištou včetně navrtání, osazení hmoždinek a zatmelení</t>
  </si>
  <si>
    <t>301501368</t>
  </si>
  <si>
    <t>Poznámka k položce:
Přichycení izolace ve výbězích k opěrám</t>
  </si>
  <si>
    <t>2*(4+0,3+0,3)</t>
  </si>
  <si>
    <t>82</t>
  </si>
  <si>
    <t>998711201</t>
  </si>
  <si>
    <t>Přesun hmot procentní pro izolace proti vodě, vlhkosti a plynům v objektech v do 6 m</t>
  </si>
  <si>
    <t>%</t>
  </si>
  <si>
    <t>1122101343</t>
  </si>
  <si>
    <t>Přesun hmot pro izolace proti vodě, vlhkosti a plynům  stanovený procentní sazbou (%) z ceny vodorovná dopravní vzdálenost do 50 m v objektech výšky do 6 m</t>
  </si>
  <si>
    <t>783</t>
  </si>
  <si>
    <t>Dokončovací práce - nátěry</t>
  </si>
  <si>
    <t>83</t>
  </si>
  <si>
    <t>783009401</t>
  </si>
  <si>
    <t>Bezpečnostní šrafování stěn nebo svislých ploch rovných</t>
  </si>
  <si>
    <t>-1314036128</t>
  </si>
  <si>
    <t>Poznámka k položce:
Krajní sloupky zábradlí
žlutočerné šikmé šrafování</t>
  </si>
  <si>
    <t>krajní sloupky zábradlí</t>
  </si>
  <si>
    <t>1,0*0,28*4</t>
  </si>
  <si>
    <t>Práce a dodávky M</t>
  </si>
  <si>
    <t>43-M</t>
  </si>
  <si>
    <t>Montáž ocelových konstrukcí</t>
  </si>
  <si>
    <t>84</t>
  </si>
  <si>
    <t>430153R002</t>
  </si>
  <si>
    <t>Výkon jeřábu (vyjmutí mostní konstrukce včetně složení)</t>
  </si>
  <si>
    <t>88013571</t>
  </si>
  <si>
    <t>Poznámka k položce:
Poznámka k položce: Vyjmutí ocelové konstrukce z otvoru jeřábem včetně složení OK na místě určeném k její opravě. Vložení opravené ocelové konstrukce na původní mídto. Cena je včetně všech potřebných nákladů na provoz jeřábu. Hmotnost OK cca 18 t.</t>
  </si>
  <si>
    <t>002 - km 12,570 - svršek</t>
  </si>
  <si>
    <t>-475310034</t>
  </si>
  <si>
    <t>4,0*5,0*0,5*2</t>
  </si>
  <si>
    <t>-1782398225</t>
  </si>
  <si>
    <t>5905105030</t>
  </si>
  <si>
    <t>Doplnění KL kamenivem souvisle strojně v koleji</t>
  </si>
  <si>
    <t>1168352551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</si>
  <si>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</si>
  <si>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1 vůz Sa</t>
  </si>
  <si>
    <t>35,0</t>
  </si>
  <si>
    <t>-359685787</t>
  </si>
  <si>
    <t>(20,0+35,0)*1,528</t>
  </si>
  <si>
    <t>5906080015</t>
  </si>
  <si>
    <t>Vystrojení pražce dřevěného s podkladnicovým upevněním čtyři vrtule</t>
  </si>
  <si>
    <t>úl.pl.</t>
  </si>
  <si>
    <t>-1119270380</t>
  </si>
  <si>
    <t>Vystrojení pražce dřevěného s podkladnicovým upevněním čtyři vrtule. Poznámka: 1. V cenách jsou započteny náklady na montáž výstroje, potřebnou manipulaci a ošetření součástí mazivem. 2. V cenách nejsou obsaženy náklady na vrtání dřevěných pražců a dodávku materiálu.</t>
  </si>
  <si>
    <t>Poznámka k položce:
Montáž podkladnic na mostnice a pozednice
podkladnice žebrové S4M včetně potřebných vrtulí a pružného dvojitého kroužku dodá SMT ÚL (areál Teplice Z.z.)</t>
  </si>
  <si>
    <t>mostnice + pozednice</t>
  </si>
  <si>
    <t>(18+2)*2</t>
  </si>
  <si>
    <t>5906130170</t>
  </si>
  <si>
    <t>Montáž kolejového roštu v ose koleje pražce dřevěné vystrojené tv. S49 rozdělení "c"</t>
  </si>
  <si>
    <t>-1475264177</t>
  </si>
  <si>
    <t>Montáž kolejového roštu v ose koleje pražce dřevěné vystrojené tv. S49 rozdělení "c". Poznámka: 1. V cenách jsou započteny náklady na manipulaci a montáž KR, u pražců dřevěných nevystrojených i na vrtání pražců. 2. V cenách nejsou obsaženy náklady na dodávku materiálu.</t>
  </si>
  <si>
    <t>Poznámka k položce:
Ve výbězích</t>
  </si>
  <si>
    <t>výběhy mostu</t>
  </si>
  <si>
    <t>(25,0-13,0)/1000</t>
  </si>
  <si>
    <t>5906140070</t>
  </si>
  <si>
    <t>Demontáž kolejového roštu koleje v ose koleje pražce dřevěné tv. S49 rozdělení "c"</t>
  </si>
  <si>
    <t>-1898775889</t>
  </si>
  <si>
    <t>Demontáž kolejového roštu koleje v ose koleje pražce dřevěné tv. S49 rozdělení "c".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</si>
  <si>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5907015035</t>
  </si>
  <si>
    <t>Ojedinělá výměna kolejnic stávající upevnění tv. S49 rozdělení "c"</t>
  </si>
  <si>
    <t>-829472679</t>
  </si>
  <si>
    <t>Ojedinělá výměna kolejnic stávající upevnění tv. S49 rozdělení "c".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</si>
  <si>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Poznámka k položce:
Metr kolejnice=m</t>
  </si>
  <si>
    <t>ocel.konstrukce</t>
  </si>
  <si>
    <t>13,0*2</t>
  </si>
  <si>
    <t>5908005430</t>
  </si>
  <si>
    <t>Oprava kolejnicového styku demontáž spojek tv. S49</t>
  </si>
  <si>
    <t>styk</t>
  </si>
  <si>
    <t>1460033329</t>
  </si>
  <si>
    <t>Oprava kolejnicového styku demontáž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</si>
  <si>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5908005530</t>
  </si>
  <si>
    <t>Oprava kolejnicového styku montáž spojek tv. S49</t>
  </si>
  <si>
    <t>360854400</t>
  </si>
  <si>
    <t>Oprava kolejnicového styku 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</si>
  <si>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5958128010</t>
  </si>
  <si>
    <t>Komplety ŽS 4 (šroub RS 1, matice M 24, podložka Fe6, svěrka ŽS4)</t>
  </si>
  <si>
    <t>647148142</t>
  </si>
  <si>
    <t>na mostnice + pozednice</t>
  </si>
  <si>
    <t>(18+2)*4</t>
  </si>
  <si>
    <t>5958158080</t>
  </si>
  <si>
    <t>Podložka z penefolu pod podkladnici 390/210/5</t>
  </si>
  <si>
    <t>-357350145</t>
  </si>
  <si>
    <t>5958158R01</t>
  </si>
  <si>
    <t>Podložka pryžová pod patu kolejnice S49 200/126/6</t>
  </si>
  <si>
    <t>-949204379</t>
  </si>
  <si>
    <t>352945867</t>
  </si>
  <si>
    <t>Poznámka k položce:
Denní výkon ASP - 1,6 km
Využít ASP na objekt v km 9,194 (propustek)</t>
  </si>
  <si>
    <t>1,6-0,1</t>
  </si>
  <si>
    <t>5913200010</t>
  </si>
  <si>
    <t>Demontáž dřevěné konstrukce přejezdu část vnější a vnitřní</t>
  </si>
  <si>
    <t>1090451619</t>
  </si>
  <si>
    <t>Demontáž dřevěné konstrukce přejezdu část vnější a vnitřní. Poznámka: 1. V cenách jsou započteny náklady na demontáž a naložení na dopravní prostředek.</t>
  </si>
  <si>
    <t>5,2*2,4</t>
  </si>
  <si>
    <t>5913205010</t>
  </si>
  <si>
    <t>Montáž dřevěné konstrukce přejezdu část vnější a vnitřní</t>
  </si>
  <si>
    <t>-566931958</t>
  </si>
  <si>
    <t>Montáž dřevěné konstrukce přejezdu část vnější a vnitřní. Poznámka: 1. V cenách jsou započteny náklady na montáž a manipulaci. 2. V cenách nejsou obsaženy náklady na dodávku materiálu.</t>
  </si>
  <si>
    <t>353186191</t>
  </si>
  <si>
    <t>84,040</t>
  </si>
  <si>
    <t>-1762922549</t>
  </si>
  <si>
    <t>20,0*2</t>
  </si>
  <si>
    <t>9902100700</t>
  </si>
  <si>
    <t>Doprava obousměrná (např. dodávek z vlastních zásob zhotovitele nebo objednatele nebo výzisku) mechanizací o nosnosti přes 3,5 t sypanin (kameniva, písku, suti, dlažebních kostek, atd.) do 100 km</t>
  </si>
  <si>
    <t>-631247073</t>
  </si>
  <si>
    <t>Doprava obousměrná (např. dodávek z vlastních zásob zhotovitele nebo objednatele nebo výzisku) mechanizací o nosnosti přes 3,5 t sypanin (kameniva, písku, suti, dlažebních kostek, atd.)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</si>
  <si>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Poznámka k položce:
drobný materiál
podkladnice + vrtule včetně pružného dvojitého kroužku</t>
  </si>
  <si>
    <t>Teplice Z.z.  cca 98 km</t>
  </si>
  <si>
    <t>40*11,67/1000</t>
  </si>
  <si>
    <t>160*0,66/1000</t>
  </si>
  <si>
    <t>9902900100</t>
  </si>
  <si>
    <t>Naložení sypanin, drobného kusového materiálu, suti</t>
  </si>
  <si>
    <t>304458754</t>
  </si>
  <si>
    <t>Naložení sypanin, drobného kusového materiálu, suti   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</si>
  <si>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drobný materiál (podkladnice+vrtule)</t>
  </si>
  <si>
    <t>9903200100</t>
  </si>
  <si>
    <t>Přeprava mechanizace na místo prováděných prací o hmotnosti přes 12 t přes 50 do 100 km</t>
  </si>
  <si>
    <t>-925502236</t>
  </si>
  <si>
    <t>Přeprava mechanizace na místo prováděných prací o hmotnosti přes 12 t přes 50 do 100 km  Poznámka: 1. Ceny jsou určeny pro dopravu mechanizmů na místo prováděných prací po silnici i po kolejích.2. V ceně jsou započteny i náklady na zpáteční cestu dopravního prostředku. Měrnou jednotkou je kus přepravovaného stroje.</t>
  </si>
  <si>
    <t>1+1</t>
  </si>
  <si>
    <t>505880541</t>
  </si>
  <si>
    <t>021211001</t>
  </si>
  <si>
    <t>Průzkumné práce pro opravy Doplňující laboratorní rozbor kontaminace zeminy nebo kol. lože</t>
  </si>
  <si>
    <t>135418058</t>
  </si>
  <si>
    <t>Průzkumné práce pro opravy Doplňující laboratorní rozbor kontaminace zeminy nebo kol. lože - V ceně jsou započteny náklady na doplňující rozbor kameniva nebo KL pro objasnění kontaminace ropnými látkami akreditovanou laboratoří včetně vyhodnocení a předání zprávy o výsledku.</t>
  </si>
  <si>
    <t>Poznámka k položce:
z odstraněného štěrku kolejového lože</t>
  </si>
  <si>
    <t>-535892936</t>
  </si>
  <si>
    <t>Poznámka k položce:
využít hotový projekt od SŽG (příloha zadávací dokumentace)</t>
  </si>
  <si>
    <t xml:space="preserve">pro ASP pro 2 objekty (i pro objekt v km 12,570): </t>
  </si>
  <si>
    <t>002 - VRN - km 12,570</t>
  </si>
  <si>
    <t>-1432853860</t>
  </si>
  <si>
    <t>Poznámka k položce:
Zpracování dokumentace zhotovitele (mostnice s využitím od SŽG hotového projektu, oprava OK a sanace spodní stavby), zpracování dokumentace skutečného provedení stavby - 2x (v trvalém tisku i digitálně) s využitím železničního bodového pole a po projednání a schválení SŽG.</t>
  </si>
  <si>
    <t>1655725582</t>
  </si>
  <si>
    <t>-955770944</t>
  </si>
  <si>
    <t>Poznámka k položce:
Statická zatěžovací zkouška pláně, ve výbězích mostu.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</si>
</sst>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0531ZMZ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mostu v km 12,570 v úseku Protivec - Bochov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4. 5. 2021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ROUND(AG95+AG98+AG101+AG106,2)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ROUND(AS95+AS98+AS101+AS106,2)</f>
        <v>0</v>
      </c>
      <c r="AT94" s="114">
        <f>ROUND(SUM(AV94:AW94),2)</f>
        <v>0</v>
      </c>
      <c r="AU94" s="115">
        <f>ROUND(AU95+AU98+AU101+AU106,5)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ROUND(AZ95+AZ98+AZ101+AZ106,2)</f>
        <v>0</v>
      </c>
      <c r="BA94" s="114">
        <f>ROUND(BA95+BA98+BA101+BA106,2)</f>
        <v>0</v>
      </c>
      <c r="BB94" s="114">
        <f>ROUND(BB95+BB98+BB101+BB106,2)</f>
        <v>0</v>
      </c>
      <c r="BC94" s="114">
        <f>ROUND(BC95+BC98+BC101+BC106,2)</f>
        <v>0</v>
      </c>
      <c r="BD94" s="116">
        <f>ROUND(BD95+BD98+BD101+BD106,2)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79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72</v>
      </c>
      <c r="BT95" s="131" t="s">
        <v>80</v>
      </c>
      <c r="BU95" s="131" t="s">
        <v>74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0" s="4" customFormat="1" ht="16.5" customHeight="1">
      <c r="A96" s="132" t="s">
        <v>83</v>
      </c>
      <c r="B96" s="70"/>
      <c r="C96" s="133"/>
      <c r="D96" s="133"/>
      <c r="E96" s="134" t="s">
        <v>77</v>
      </c>
      <c r="F96" s="134"/>
      <c r="G96" s="134"/>
      <c r="H96" s="134"/>
      <c r="I96" s="134"/>
      <c r="J96" s="133"/>
      <c r="K96" s="134" t="s">
        <v>84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'001 - ZRN - km 5,315'!J32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85</v>
      </c>
      <c r="AR96" s="72"/>
      <c r="AS96" s="137">
        <v>0</v>
      </c>
      <c r="AT96" s="138">
        <f>ROUND(SUM(AV96:AW96),2)</f>
        <v>0</v>
      </c>
      <c r="AU96" s="139">
        <f>'001 - ZRN - km 5,315'!P126</f>
        <v>0</v>
      </c>
      <c r="AV96" s="138">
        <f>'001 - ZRN - km 5,315'!J35</f>
        <v>0</v>
      </c>
      <c r="AW96" s="138">
        <f>'001 - ZRN - km 5,315'!J36</f>
        <v>0</v>
      </c>
      <c r="AX96" s="138">
        <f>'001 - ZRN - km 5,315'!J37</f>
        <v>0</v>
      </c>
      <c r="AY96" s="138">
        <f>'001 - ZRN - km 5,315'!J38</f>
        <v>0</v>
      </c>
      <c r="AZ96" s="138">
        <f>'001 - ZRN - km 5,315'!F35</f>
        <v>0</v>
      </c>
      <c r="BA96" s="138">
        <f>'001 - ZRN - km 5,315'!F36</f>
        <v>0</v>
      </c>
      <c r="BB96" s="138">
        <f>'001 - ZRN - km 5,315'!F37</f>
        <v>0</v>
      </c>
      <c r="BC96" s="138">
        <f>'001 - ZRN - km 5,315'!F38</f>
        <v>0</v>
      </c>
      <c r="BD96" s="140">
        <f>'001 - ZRN - km 5,315'!F39</f>
        <v>0</v>
      </c>
      <c r="BE96" s="4"/>
      <c r="BT96" s="141" t="s">
        <v>82</v>
      </c>
      <c r="BV96" s="141" t="s">
        <v>75</v>
      </c>
      <c r="BW96" s="141" t="s">
        <v>86</v>
      </c>
      <c r="BX96" s="141" t="s">
        <v>81</v>
      </c>
      <c r="CL96" s="141" t="s">
        <v>1</v>
      </c>
    </row>
    <row r="97" spans="1:90" s="4" customFormat="1" ht="16.5" customHeight="1">
      <c r="A97" s="132" t="s">
        <v>83</v>
      </c>
      <c r="B97" s="70"/>
      <c r="C97" s="133"/>
      <c r="D97" s="133"/>
      <c r="E97" s="134" t="s">
        <v>87</v>
      </c>
      <c r="F97" s="134"/>
      <c r="G97" s="134"/>
      <c r="H97" s="134"/>
      <c r="I97" s="134"/>
      <c r="J97" s="133"/>
      <c r="K97" s="134" t="s">
        <v>88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'002 - VRN - km 5,315'!J32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85</v>
      </c>
      <c r="AR97" s="72"/>
      <c r="AS97" s="137">
        <v>0</v>
      </c>
      <c r="AT97" s="138">
        <f>ROUND(SUM(AV97:AW97),2)</f>
        <v>0</v>
      </c>
      <c r="AU97" s="139">
        <f>'002 - VRN - km 5,315'!P122</f>
        <v>0</v>
      </c>
      <c r="AV97" s="138">
        <f>'002 - VRN - km 5,315'!J35</f>
        <v>0</v>
      </c>
      <c r="AW97" s="138">
        <f>'002 - VRN - km 5,315'!J36</f>
        <v>0</v>
      </c>
      <c r="AX97" s="138">
        <f>'002 - VRN - km 5,315'!J37</f>
        <v>0</v>
      </c>
      <c r="AY97" s="138">
        <f>'002 - VRN - km 5,315'!J38</f>
        <v>0</v>
      </c>
      <c r="AZ97" s="138">
        <f>'002 - VRN - km 5,315'!F35</f>
        <v>0</v>
      </c>
      <c r="BA97" s="138">
        <f>'002 - VRN - km 5,315'!F36</f>
        <v>0</v>
      </c>
      <c r="BB97" s="138">
        <f>'002 - VRN - km 5,315'!F37</f>
        <v>0</v>
      </c>
      <c r="BC97" s="138">
        <f>'002 - VRN - km 5,315'!F38</f>
        <v>0</v>
      </c>
      <c r="BD97" s="140">
        <f>'002 - VRN - km 5,315'!F39</f>
        <v>0</v>
      </c>
      <c r="BE97" s="4"/>
      <c r="BT97" s="141" t="s">
        <v>82</v>
      </c>
      <c r="BV97" s="141" t="s">
        <v>75</v>
      </c>
      <c r="BW97" s="141" t="s">
        <v>89</v>
      </c>
      <c r="BX97" s="141" t="s">
        <v>81</v>
      </c>
      <c r="CL97" s="141" t="s">
        <v>1</v>
      </c>
    </row>
    <row r="98" spans="1:91" s="7" customFormat="1" ht="16.5" customHeight="1">
      <c r="A98" s="7"/>
      <c r="B98" s="119"/>
      <c r="C98" s="120"/>
      <c r="D98" s="121" t="s">
        <v>87</v>
      </c>
      <c r="E98" s="121"/>
      <c r="F98" s="121"/>
      <c r="G98" s="121"/>
      <c r="H98" s="121"/>
      <c r="I98" s="122"/>
      <c r="J98" s="121" t="s">
        <v>90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ROUND(SUM(AG99:AG100),2)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79</v>
      </c>
      <c r="AR98" s="126"/>
      <c r="AS98" s="127">
        <f>ROUND(SUM(AS99:AS100),2)</f>
        <v>0</v>
      </c>
      <c r="AT98" s="128">
        <f>ROUND(SUM(AV98:AW98),2)</f>
        <v>0</v>
      </c>
      <c r="AU98" s="129">
        <f>ROUND(SUM(AU99:AU100),5)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ROUND(SUM(AZ99:AZ100),2)</f>
        <v>0</v>
      </c>
      <c r="BA98" s="128">
        <f>ROUND(SUM(BA99:BA100),2)</f>
        <v>0</v>
      </c>
      <c r="BB98" s="128">
        <f>ROUND(SUM(BB99:BB100),2)</f>
        <v>0</v>
      </c>
      <c r="BC98" s="128">
        <f>ROUND(SUM(BC99:BC100),2)</f>
        <v>0</v>
      </c>
      <c r="BD98" s="130">
        <f>ROUND(SUM(BD99:BD100),2)</f>
        <v>0</v>
      </c>
      <c r="BE98" s="7"/>
      <c r="BS98" s="131" t="s">
        <v>72</v>
      </c>
      <c r="BT98" s="131" t="s">
        <v>80</v>
      </c>
      <c r="BU98" s="131" t="s">
        <v>74</v>
      </c>
      <c r="BV98" s="131" t="s">
        <v>75</v>
      </c>
      <c r="BW98" s="131" t="s">
        <v>91</v>
      </c>
      <c r="BX98" s="131" t="s">
        <v>5</v>
      </c>
      <c r="CL98" s="131" t="s">
        <v>1</v>
      </c>
      <c r="CM98" s="131" t="s">
        <v>82</v>
      </c>
    </row>
    <row r="99" spans="1:90" s="4" customFormat="1" ht="16.5" customHeight="1">
      <c r="A99" s="132" t="s">
        <v>83</v>
      </c>
      <c r="B99" s="70"/>
      <c r="C99" s="133"/>
      <c r="D99" s="133"/>
      <c r="E99" s="134" t="s">
        <v>77</v>
      </c>
      <c r="F99" s="134"/>
      <c r="G99" s="134"/>
      <c r="H99" s="134"/>
      <c r="I99" s="134"/>
      <c r="J99" s="133"/>
      <c r="K99" s="134" t="s">
        <v>92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'001 - ZRN - km 5,548'!J32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85</v>
      </c>
      <c r="AR99" s="72"/>
      <c r="AS99" s="137">
        <v>0</v>
      </c>
      <c r="AT99" s="138">
        <f>ROUND(SUM(AV99:AW99),2)</f>
        <v>0</v>
      </c>
      <c r="AU99" s="139">
        <f>'001 - ZRN - km 5,548'!P126</f>
        <v>0</v>
      </c>
      <c r="AV99" s="138">
        <f>'001 - ZRN - km 5,548'!J35</f>
        <v>0</v>
      </c>
      <c r="AW99" s="138">
        <f>'001 - ZRN - km 5,548'!J36</f>
        <v>0</v>
      </c>
      <c r="AX99" s="138">
        <f>'001 - ZRN - km 5,548'!J37</f>
        <v>0</v>
      </c>
      <c r="AY99" s="138">
        <f>'001 - ZRN - km 5,548'!J38</f>
        <v>0</v>
      </c>
      <c r="AZ99" s="138">
        <f>'001 - ZRN - km 5,548'!F35</f>
        <v>0</v>
      </c>
      <c r="BA99" s="138">
        <f>'001 - ZRN - km 5,548'!F36</f>
        <v>0</v>
      </c>
      <c r="BB99" s="138">
        <f>'001 - ZRN - km 5,548'!F37</f>
        <v>0</v>
      </c>
      <c r="BC99" s="138">
        <f>'001 - ZRN - km 5,548'!F38</f>
        <v>0</v>
      </c>
      <c r="BD99" s="140">
        <f>'001 - ZRN - km 5,548'!F39</f>
        <v>0</v>
      </c>
      <c r="BE99" s="4"/>
      <c r="BT99" s="141" t="s">
        <v>82</v>
      </c>
      <c r="BV99" s="141" t="s">
        <v>75</v>
      </c>
      <c r="BW99" s="141" t="s">
        <v>93</v>
      </c>
      <c r="BX99" s="141" t="s">
        <v>91</v>
      </c>
      <c r="CL99" s="141" t="s">
        <v>1</v>
      </c>
    </row>
    <row r="100" spans="1:90" s="4" customFormat="1" ht="16.5" customHeight="1">
      <c r="A100" s="132" t="s">
        <v>83</v>
      </c>
      <c r="B100" s="70"/>
      <c r="C100" s="133"/>
      <c r="D100" s="133"/>
      <c r="E100" s="134" t="s">
        <v>87</v>
      </c>
      <c r="F100" s="134"/>
      <c r="G100" s="134"/>
      <c r="H100" s="134"/>
      <c r="I100" s="134"/>
      <c r="J100" s="133"/>
      <c r="K100" s="134" t="s">
        <v>94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'002 - VRN - km 5,548'!J32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85</v>
      </c>
      <c r="AR100" s="72"/>
      <c r="AS100" s="137">
        <v>0</v>
      </c>
      <c r="AT100" s="138">
        <f>ROUND(SUM(AV100:AW100),2)</f>
        <v>0</v>
      </c>
      <c r="AU100" s="139">
        <f>'002 - VRN - km 5,548'!P122</f>
        <v>0</v>
      </c>
      <c r="AV100" s="138">
        <f>'002 - VRN - km 5,548'!J35</f>
        <v>0</v>
      </c>
      <c r="AW100" s="138">
        <f>'002 - VRN - km 5,548'!J36</f>
        <v>0</v>
      </c>
      <c r="AX100" s="138">
        <f>'002 - VRN - km 5,548'!J37</f>
        <v>0</v>
      </c>
      <c r="AY100" s="138">
        <f>'002 - VRN - km 5,548'!J38</f>
        <v>0</v>
      </c>
      <c r="AZ100" s="138">
        <f>'002 - VRN - km 5,548'!F35</f>
        <v>0</v>
      </c>
      <c r="BA100" s="138">
        <f>'002 - VRN - km 5,548'!F36</f>
        <v>0</v>
      </c>
      <c r="BB100" s="138">
        <f>'002 - VRN - km 5,548'!F37</f>
        <v>0</v>
      </c>
      <c r="BC100" s="138">
        <f>'002 - VRN - km 5,548'!F38</f>
        <v>0</v>
      </c>
      <c r="BD100" s="140">
        <f>'002 - VRN - km 5,548'!F39</f>
        <v>0</v>
      </c>
      <c r="BE100" s="4"/>
      <c r="BT100" s="141" t="s">
        <v>82</v>
      </c>
      <c r="BV100" s="141" t="s">
        <v>75</v>
      </c>
      <c r="BW100" s="141" t="s">
        <v>95</v>
      </c>
      <c r="BX100" s="141" t="s">
        <v>91</v>
      </c>
      <c r="CL100" s="141" t="s">
        <v>1</v>
      </c>
    </row>
    <row r="101" spans="1:91" s="7" customFormat="1" ht="16.5" customHeight="1">
      <c r="A101" s="7"/>
      <c r="B101" s="119"/>
      <c r="C101" s="120"/>
      <c r="D101" s="121" t="s">
        <v>96</v>
      </c>
      <c r="E101" s="121"/>
      <c r="F101" s="121"/>
      <c r="G101" s="121"/>
      <c r="H101" s="121"/>
      <c r="I101" s="122"/>
      <c r="J101" s="121" t="s">
        <v>97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ROUND(AG102+AG105,2)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79</v>
      </c>
      <c r="AR101" s="126"/>
      <c r="AS101" s="127">
        <f>ROUND(AS102+AS105,2)</f>
        <v>0</v>
      </c>
      <c r="AT101" s="128">
        <f>ROUND(SUM(AV101:AW101),2)</f>
        <v>0</v>
      </c>
      <c r="AU101" s="129">
        <f>ROUND(AU102+AU105,5)</f>
        <v>0</v>
      </c>
      <c r="AV101" s="128">
        <f>ROUND(AZ101*L29,2)</f>
        <v>0</v>
      </c>
      <c r="AW101" s="128">
        <f>ROUND(BA101*L30,2)</f>
        <v>0</v>
      </c>
      <c r="AX101" s="128">
        <f>ROUND(BB101*L29,2)</f>
        <v>0</v>
      </c>
      <c r="AY101" s="128">
        <f>ROUND(BC101*L30,2)</f>
        <v>0</v>
      </c>
      <c r="AZ101" s="128">
        <f>ROUND(AZ102+AZ105,2)</f>
        <v>0</v>
      </c>
      <c r="BA101" s="128">
        <f>ROUND(BA102+BA105,2)</f>
        <v>0</v>
      </c>
      <c r="BB101" s="128">
        <f>ROUND(BB102+BB105,2)</f>
        <v>0</v>
      </c>
      <c r="BC101" s="128">
        <f>ROUND(BC102+BC105,2)</f>
        <v>0</v>
      </c>
      <c r="BD101" s="130">
        <f>ROUND(BD102+BD105,2)</f>
        <v>0</v>
      </c>
      <c r="BE101" s="7"/>
      <c r="BS101" s="131" t="s">
        <v>72</v>
      </c>
      <c r="BT101" s="131" t="s">
        <v>80</v>
      </c>
      <c r="BU101" s="131" t="s">
        <v>74</v>
      </c>
      <c r="BV101" s="131" t="s">
        <v>75</v>
      </c>
      <c r="BW101" s="131" t="s">
        <v>98</v>
      </c>
      <c r="BX101" s="131" t="s">
        <v>5</v>
      </c>
      <c r="CL101" s="131" t="s">
        <v>1</v>
      </c>
      <c r="CM101" s="131" t="s">
        <v>82</v>
      </c>
    </row>
    <row r="102" spans="1:90" s="4" customFormat="1" ht="16.5" customHeight="1">
      <c r="A102" s="4"/>
      <c r="B102" s="70"/>
      <c r="C102" s="133"/>
      <c r="D102" s="133"/>
      <c r="E102" s="134" t="s">
        <v>77</v>
      </c>
      <c r="F102" s="134"/>
      <c r="G102" s="134"/>
      <c r="H102" s="134"/>
      <c r="I102" s="134"/>
      <c r="J102" s="133"/>
      <c r="K102" s="134" t="s">
        <v>99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42">
        <f>ROUND(SUM(AG103:AG104),2)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85</v>
      </c>
      <c r="AR102" s="72"/>
      <c r="AS102" s="137">
        <f>ROUND(SUM(AS103:AS104),2)</f>
        <v>0</v>
      </c>
      <c r="AT102" s="138">
        <f>ROUND(SUM(AV102:AW102),2)</f>
        <v>0</v>
      </c>
      <c r="AU102" s="139">
        <f>ROUND(SUM(AU103:AU104),5)</f>
        <v>0</v>
      </c>
      <c r="AV102" s="138">
        <f>ROUND(AZ102*L29,2)</f>
        <v>0</v>
      </c>
      <c r="AW102" s="138">
        <f>ROUND(BA102*L30,2)</f>
        <v>0</v>
      </c>
      <c r="AX102" s="138">
        <f>ROUND(BB102*L29,2)</f>
        <v>0</v>
      </c>
      <c r="AY102" s="138">
        <f>ROUND(BC102*L30,2)</f>
        <v>0</v>
      </c>
      <c r="AZ102" s="138">
        <f>ROUND(SUM(AZ103:AZ104),2)</f>
        <v>0</v>
      </c>
      <c r="BA102" s="138">
        <f>ROUND(SUM(BA103:BA104),2)</f>
        <v>0</v>
      </c>
      <c r="BB102" s="138">
        <f>ROUND(SUM(BB103:BB104),2)</f>
        <v>0</v>
      </c>
      <c r="BC102" s="138">
        <f>ROUND(SUM(BC103:BC104),2)</f>
        <v>0</v>
      </c>
      <c r="BD102" s="140">
        <f>ROUND(SUM(BD103:BD104),2)</f>
        <v>0</v>
      </c>
      <c r="BE102" s="4"/>
      <c r="BS102" s="141" t="s">
        <v>72</v>
      </c>
      <c r="BT102" s="141" t="s">
        <v>82</v>
      </c>
      <c r="BU102" s="141" t="s">
        <v>74</v>
      </c>
      <c r="BV102" s="141" t="s">
        <v>75</v>
      </c>
      <c r="BW102" s="141" t="s">
        <v>100</v>
      </c>
      <c r="BX102" s="141" t="s">
        <v>98</v>
      </c>
      <c r="CL102" s="141" t="s">
        <v>1</v>
      </c>
    </row>
    <row r="103" spans="1:90" s="4" customFormat="1" ht="16.5" customHeight="1">
      <c r="A103" s="132" t="s">
        <v>83</v>
      </c>
      <c r="B103" s="70"/>
      <c r="C103" s="133"/>
      <c r="D103" s="133"/>
      <c r="E103" s="133"/>
      <c r="F103" s="134" t="s">
        <v>77</v>
      </c>
      <c r="G103" s="134"/>
      <c r="H103" s="134"/>
      <c r="I103" s="134"/>
      <c r="J103" s="134"/>
      <c r="K103" s="133"/>
      <c r="L103" s="134" t="s">
        <v>101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'001 - km 9,194 - propustek'!J34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85</v>
      </c>
      <c r="AR103" s="72"/>
      <c r="AS103" s="137">
        <v>0</v>
      </c>
      <c r="AT103" s="138">
        <f>ROUND(SUM(AV103:AW103),2)</f>
        <v>0</v>
      </c>
      <c r="AU103" s="139">
        <f>'001 - km 9,194 - propustek'!P135</f>
        <v>0</v>
      </c>
      <c r="AV103" s="138">
        <f>'001 - km 9,194 - propustek'!J37</f>
        <v>0</v>
      </c>
      <c r="AW103" s="138">
        <f>'001 - km 9,194 - propustek'!J38</f>
        <v>0</v>
      </c>
      <c r="AX103" s="138">
        <f>'001 - km 9,194 - propustek'!J39</f>
        <v>0</v>
      </c>
      <c r="AY103" s="138">
        <f>'001 - km 9,194 - propustek'!J40</f>
        <v>0</v>
      </c>
      <c r="AZ103" s="138">
        <f>'001 - km 9,194 - propustek'!F37</f>
        <v>0</v>
      </c>
      <c r="BA103" s="138">
        <f>'001 - km 9,194 - propustek'!F38</f>
        <v>0</v>
      </c>
      <c r="BB103" s="138">
        <f>'001 - km 9,194 - propustek'!F39</f>
        <v>0</v>
      </c>
      <c r="BC103" s="138">
        <f>'001 - km 9,194 - propustek'!F40</f>
        <v>0</v>
      </c>
      <c r="BD103" s="140">
        <f>'001 - km 9,194 - propustek'!F41</f>
        <v>0</v>
      </c>
      <c r="BE103" s="4"/>
      <c r="BT103" s="141" t="s">
        <v>102</v>
      </c>
      <c r="BV103" s="141" t="s">
        <v>75</v>
      </c>
      <c r="BW103" s="141" t="s">
        <v>103</v>
      </c>
      <c r="BX103" s="141" t="s">
        <v>100</v>
      </c>
      <c r="CL103" s="141" t="s">
        <v>1</v>
      </c>
    </row>
    <row r="104" spans="1:90" s="4" customFormat="1" ht="16.5" customHeight="1">
      <c r="A104" s="132" t="s">
        <v>83</v>
      </c>
      <c r="B104" s="70"/>
      <c r="C104" s="133"/>
      <c r="D104" s="133"/>
      <c r="E104" s="133"/>
      <c r="F104" s="134" t="s">
        <v>87</v>
      </c>
      <c r="G104" s="134"/>
      <c r="H104" s="134"/>
      <c r="I104" s="134"/>
      <c r="J104" s="134"/>
      <c r="K104" s="133"/>
      <c r="L104" s="134" t="s">
        <v>104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'002 - km 9,194 - svršek'!J34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85</v>
      </c>
      <c r="AR104" s="72"/>
      <c r="AS104" s="137">
        <v>0</v>
      </c>
      <c r="AT104" s="138">
        <f>ROUND(SUM(AV104:AW104),2)</f>
        <v>0</v>
      </c>
      <c r="AU104" s="139">
        <f>'002 - km 9,194 - svršek'!P128</f>
        <v>0</v>
      </c>
      <c r="AV104" s="138">
        <f>'002 - km 9,194 - svršek'!J37</f>
        <v>0</v>
      </c>
      <c r="AW104" s="138">
        <f>'002 - km 9,194 - svršek'!J38</f>
        <v>0</v>
      </c>
      <c r="AX104" s="138">
        <f>'002 - km 9,194 - svršek'!J39</f>
        <v>0</v>
      </c>
      <c r="AY104" s="138">
        <f>'002 - km 9,194 - svršek'!J40</f>
        <v>0</v>
      </c>
      <c r="AZ104" s="138">
        <f>'002 - km 9,194 - svršek'!F37</f>
        <v>0</v>
      </c>
      <c r="BA104" s="138">
        <f>'002 - km 9,194 - svršek'!F38</f>
        <v>0</v>
      </c>
      <c r="BB104" s="138">
        <f>'002 - km 9,194 - svršek'!F39</f>
        <v>0</v>
      </c>
      <c r="BC104" s="138">
        <f>'002 - km 9,194 - svršek'!F40</f>
        <v>0</v>
      </c>
      <c r="BD104" s="140">
        <f>'002 - km 9,194 - svršek'!F41</f>
        <v>0</v>
      </c>
      <c r="BE104" s="4"/>
      <c r="BT104" s="141" t="s">
        <v>102</v>
      </c>
      <c r="BV104" s="141" t="s">
        <v>75</v>
      </c>
      <c r="BW104" s="141" t="s">
        <v>105</v>
      </c>
      <c r="BX104" s="141" t="s">
        <v>100</v>
      </c>
      <c r="CL104" s="141" t="s">
        <v>1</v>
      </c>
    </row>
    <row r="105" spans="1:90" s="4" customFormat="1" ht="16.5" customHeight="1">
      <c r="A105" s="132" t="s">
        <v>83</v>
      </c>
      <c r="B105" s="70"/>
      <c r="C105" s="133"/>
      <c r="D105" s="133"/>
      <c r="E105" s="134" t="s">
        <v>87</v>
      </c>
      <c r="F105" s="134"/>
      <c r="G105" s="134"/>
      <c r="H105" s="134"/>
      <c r="I105" s="134"/>
      <c r="J105" s="133"/>
      <c r="K105" s="134" t="s">
        <v>106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'002 - VRN - km 9,194'!J32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85</v>
      </c>
      <c r="AR105" s="72"/>
      <c r="AS105" s="137">
        <v>0</v>
      </c>
      <c r="AT105" s="138">
        <f>ROUND(SUM(AV105:AW105),2)</f>
        <v>0</v>
      </c>
      <c r="AU105" s="139">
        <f>'002 - VRN - km 9,194'!P124</f>
        <v>0</v>
      </c>
      <c r="AV105" s="138">
        <f>'002 - VRN - km 9,194'!J35</f>
        <v>0</v>
      </c>
      <c r="AW105" s="138">
        <f>'002 - VRN - km 9,194'!J36</f>
        <v>0</v>
      </c>
      <c r="AX105" s="138">
        <f>'002 - VRN - km 9,194'!J37</f>
        <v>0</v>
      </c>
      <c r="AY105" s="138">
        <f>'002 - VRN - km 9,194'!J38</f>
        <v>0</v>
      </c>
      <c r="AZ105" s="138">
        <f>'002 - VRN - km 9,194'!F35</f>
        <v>0</v>
      </c>
      <c r="BA105" s="138">
        <f>'002 - VRN - km 9,194'!F36</f>
        <v>0</v>
      </c>
      <c r="BB105" s="138">
        <f>'002 - VRN - km 9,194'!F37</f>
        <v>0</v>
      </c>
      <c r="BC105" s="138">
        <f>'002 - VRN - km 9,194'!F38</f>
        <v>0</v>
      </c>
      <c r="BD105" s="140">
        <f>'002 - VRN - km 9,194'!F39</f>
        <v>0</v>
      </c>
      <c r="BE105" s="4"/>
      <c r="BT105" s="141" t="s">
        <v>82</v>
      </c>
      <c r="BV105" s="141" t="s">
        <v>75</v>
      </c>
      <c r="BW105" s="141" t="s">
        <v>107</v>
      </c>
      <c r="BX105" s="141" t="s">
        <v>98</v>
      </c>
      <c r="CL105" s="141" t="s">
        <v>1</v>
      </c>
    </row>
    <row r="106" spans="1:91" s="7" customFormat="1" ht="16.5" customHeight="1">
      <c r="A106" s="7"/>
      <c r="B106" s="119"/>
      <c r="C106" s="120"/>
      <c r="D106" s="121" t="s">
        <v>108</v>
      </c>
      <c r="E106" s="121"/>
      <c r="F106" s="121"/>
      <c r="G106" s="121"/>
      <c r="H106" s="121"/>
      <c r="I106" s="122"/>
      <c r="J106" s="121" t="s">
        <v>109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ROUND(AG107+AG110,2)</f>
        <v>0</v>
      </c>
      <c r="AH106" s="122"/>
      <c r="AI106" s="122"/>
      <c r="AJ106" s="122"/>
      <c r="AK106" s="122"/>
      <c r="AL106" s="122"/>
      <c r="AM106" s="122"/>
      <c r="AN106" s="124">
        <f>SUM(AG106,AT106)</f>
        <v>0</v>
      </c>
      <c r="AO106" s="122"/>
      <c r="AP106" s="122"/>
      <c r="AQ106" s="125" t="s">
        <v>79</v>
      </c>
      <c r="AR106" s="126"/>
      <c r="AS106" s="127">
        <f>ROUND(AS107+AS110,2)</f>
        <v>0</v>
      </c>
      <c r="AT106" s="128">
        <f>ROUND(SUM(AV106:AW106),2)</f>
        <v>0</v>
      </c>
      <c r="AU106" s="129">
        <f>ROUND(AU107+AU110,5)</f>
        <v>0</v>
      </c>
      <c r="AV106" s="128">
        <f>ROUND(AZ106*L29,2)</f>
        <v>0</v>
      </c>
      <c r="AW106" s="128">
        <f>ROUND(BA106*L30,2)</f>
        <v>0</v>
      </c>
      <c r="AX106" s="128">
        <f>ROUND(BB106*L29,2)</f>
        <v>0</v>
      </c>
      <c r="AY106" s="128">
        <f>ROUND(BC106*L30,2)</f>
        <v>0</v>
      </c>
      <c r="AZ106" s="128">
        <f>ROUND(AZ107+AZ110,2)</f>
        <v>0</v>
      </c>
      <c r="BA106" s="128">
        <f>ROUND(BA107+BA110,2)</f>
        <v>0</v>
      </c>
      <c r="BB106" s="128">
        <f>ROUND(BB107+BB110,2)</f>
        <v>0</v>
      </c>
      <c r="BC106" s="128">
        <f>ROUND(BC107+BC110,2)</f>
        <v>0</v>
      </c>
      <c r="BD106" s="130">
        <f>ROUND(BD107+BD110,2)</f>
        <v>0</v>
      </c>
      <c r="BE106" s="7"/>
      <c r="BS106" s="131" t="s">
        <v>72</v>
      </c>
      <c r="BT106" s="131" t="s">
        <v>80</v>
      </c>
      <c r="BU106" s="131" t="s">
        <v>74</v>
      </c>
      <c r="BV106" s="131" t="s">
        <v>75</v>
      </c>
      <c r="BW106" s="131" t="s">
        <v>110</v>
      </c>
      <c r="BX106" s="131" t="s">
        <v>5</v>
      </c>
      <c r="CL106" s="131" t="s">
        <v>1</v>
      </c>
      <c r="CM106" s="131" t="s">
        <v>82</v>
      </c>
    </row>
    <row r="107" spans="1:90" s="4" customFormat="1" ht="16.5" customHeight="1">
      <c r="A107" s="4"/>
      <c r="B107" s="70"/>
      <c r="C107" s="133"/>
      <c r="D107" s="133"/>
      <c r="E107" s="134" t="s">
        <v>77</v>
      </c>
      <c r="F107" s="134"/>
      <c r="G107" s="134"/>
      <c r="H107" s="134"/>
      <c r="I107" s="134"/>
      <c r="J107" s="133"/>
      <c r="K107" s="134" t="s">
        <v>111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42">
        <f>ROUND(SUM(AG108:AG109),2)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85</v>
      </c>
      <c r="AR107" s="72"/>
      <c r="AS107" s="137">
        <f>ROUND(SUM(AS108:AS109),2)</f>
        <v>0</v>
      </c>
      <c r="AT107" s="138">
        <f>ROUND(SUM(AV107:AW107),2)</f>
        <v>0</v>
      </c>
      <c r="AU107" s="139">
        <f>ROUND(SUM(AU108:AU109),5)</f>
        <v>0</v>
      </c>
      <c r="AV107" s="138">
        <f>ROUND(AZ107*L29,2)</f>
        <v>0</v>
      </c>
      <c r="AW107" s="138">
        <f>ROUND(BA107*L30,2)</f>
        <v>0</v>
      </c>
      <c r="AX107" s="138">
        <f>ROUND(BB107*L29,2)</f>
        <v>0</v>
      </c>
      <c r="AY107" s="138">
        <f>ROUND(BC107*L30,2)</f>
        <v>0</v>
      </c>
      <c r="AZ107" s="138">
        <f>ROUND(SUM(AZ108:AZ109),2)</f>
        <v>0</v>
      </c>
      <c r="BA107" s="138">
        <f>ROUND(SUM(BA108:BA109),2)</f>
        <v>0</v>
      </c>
      <c r="BB107" s="138">
        <f>ROUND(SUM(BB108:BB109),2)</f>
        <v>0</v>
      </c>
      <c r="BC107" s="138">
        <f>ROUND(SUM(BC108:BC109),2)</f>
        <v>0</v>
      </c>
      <c r="BD107" s="140">
        <f>ROUND(SUM(BD108:BD109),2)</f>
        <v>0</v>
      </c>
      <c r="BE107" s="4"/>
      <c r="BS107" s="141" t="s">
        <v>72</v>
      </c>
      <c r="BT107" s="141" t="s">
        <v>82</v>
      </c>
      <c r="BU107" s="141" t="s">
        <v>74</v>
      </c>
      <c r="BV107" s="141" t="s">
        <v>75</v>
      </c>
      <c r="BW107" s="141" t="s">
        <v>112</v>
      </c>
      <c r="BX107" s="141" t="s">
        <v>110</v>
      </c>
      <c r="CL107" s="141" t="s">
        <v>1</v>
      </c>
    </row>
    <row r="108" spans="1:90" s="4" customFormat="1" ht="16.5" customHeight="1">
      <c r="A108" s="132" t="s">
        <v>83</v>
      </c>
      <c r="B108" s="70"/>
      <c r="C108" s="133"/>
      <c r="D108" s="133"/>
      <c r="E108" s="133"/>
      <c r="F108" s="134" t="s">
        <v>77</v>
      </c>
      <c r="G108" s="134"/>
      <c r="H108" s="134"/>
      <c r="I108" s="134"/>
      <c r="J108" s="134"/>
      <c r="K108" s="133"/>
      <c r="L108" s="134" t="s">
        <v>113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'001 - km 12,570 - most'!J34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85</v>
      </c>
      <c r="AR108" s="72"/>
      <c r="AS108" s="137">
        <v>0</v>
      </c>
      <c r="AT108" s="138">
        <f>ROUND(SUM(AV108:AW108),2)</f>
        <v>0</v>
      </c>
      <c r="AU108" s="139">
        <f>'001 - km 12,570 - most'!P139</f>
        <v>0</v>
      </c>
      <c r="AV108" s="138">
        <f>'001 - km 12,570 - most'!J37</f>
        <v>0</v>
      </c>
      <c r="AW108" s="138">
        <f>'001 - km 12,570 - most'!J38</f>
        <v>0</v>
      </c>
      <c r="AX108" s="138">
        <f>'001 - km 12,570 - most'!J39</f>
        <v>0</v>
      </c>
      <c r="AY108" s="138">
        <f>'001 - km 12,570 - most'!J40</f>
        <v>0</v>
      </c>
      <c r="AZ108" s="138">
        <f>'001 - km 12,570 - most'!F37</f>
        <v>0</v>
      </c>
      <c r="BA108" s="138">
        <f>'001 - km 12,570 - most'!F38</f>
        <v>0</v>
      </c>
      <c r="BB108" s="138">
        <f>'001 - km 12,570 - most'!F39</f>
        <v>0</v>
      </c>
      <c r="BC108" s="138">
        <f>'001 - km 12,570 - most'!F40</f>
        <v>0</v>
      </c>
      <c r="BD108" s="140">
        <f>'001 - km 12,570 - most'!F41</f>
        <v>0</v>
      </c>
      <c r="BE108" s="4"/>
      <c r="BT108" s="141" t="s">
        <v>102</v>
      </c>
      <c r="BV108" s="141" t="s">
        <v>75</v>
      </c>
      <c r="BW108" s="141" t="s">
        <v>114</v>
      </c>
      <c r="BX108" s="141" t="s">
        <v>112</v>
      </c>
      <c r="CL108" s="141" t="s">
        <v>1</v>
      </c>
    </row>
    <row r="109" spans="1:90" s="4" customFormat="1" ht="16.5" customHeight="1">
      <c r="A109" s="132" t="s">
        <v>83</v>
      </c>
      <c r="B109" s="70"/>
      <c r="C109" s="133"/>
      <c r="D109" s="133"/>
      <c r="E109" s="133"/>
      <c r="F109" s="134" t="s">
        <v>87</v>
      </c>
      <c r="G109" s="134"/>
      <c r="H109" s="134"/>
      <c r="I109" s="134"/>
      <c r="J109" s="134"/>
      <c r="K109" s="133"/>
      <c r="L109" s="134" t="s">
        <v>115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'002 - km 12,570 - svršek'!J34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85</v>
      </c>
      <c r="AR109" s="72"/>
      <c r="AS109" s="137">
        <v>0</v>
      </c>
      <c r="AT109" s="138">
        <f>ROUND(SUM(AV109:AW109),2)</f>
        <v>0</v>
      </c>
      <c r="AU109" s="139">
        <f>'002 - km 12,570 - svršek'!P128</f>
        <v>0</v>
      </c>
      <c r="AV109" s="138">
        <f>'002 - km 12,570 - svršek'!J37</f>
        <v>0</v>
      </c>
      <c r="AW109" s="138">
        <f>'002 - km 12,570 - svršek'!J38</f>
        <v>0</v>
      </c>
      <c r="AX109" s="138">
        <f>'002 - km 12,570 - svršek'!J39</f>
        <v>0</v>
      </c>
      <c r="AY109" s="138">
        <f>'002 - km 12,570 - svršek'!J40</f>
        <v>0</v>
      </c>
      <c r="AZ109" s="138">
        <f>'002 - km 12,570 - svršek'!F37</f>
        <v>0</v>
      </c>
      <c r="BA109" s="138">
        <f>'002 - km 12,570 - svršek'!F38</f>
        <v>0</v>
      </c>
      <c r="BB109" s="138">
        <f>'002 - km 12,570 - svršek'!F39</f>
        <v>0</v>
      </c>
      <c r="BC109" s="138">
        <f>'002 - km 12,570 - svršek'!F40</f>
        <v>0</v>
      </c>
      <c r="BD109" s="140">
        <f>'002 - km 12,570 - svršek'!F41</f>
        <v>0</v>
      </c>
      <c r="BE109" s="4"/>
      <c r="BT109" s="141" t="s">
        <v>102</v>
      </c>
      <c r="BV109" s="141" t="s">
        <v>75</v>
      </c>
      <c r="BW109" s="141" t="s">
        <v>116</v>
      </c>
      <c r="BX109" s="141" t="s">
        <v>112</v>
      </c>
      <c r="CL109" s="141" t="s">
        <v>1</v>
      </c>
    </row>
    <row r="110" spans="1:90" s="4" customFormat="1" ht="16.5" customHeight="1">
      <c r="A110" s="132" t="s">
        <v>83</v>
      </c>
      <c r="B110" s="70"/>
      <c r="C110" s="133"/>
      <c r="D110" s="133"/>
      <c r="E110" s="134" t="s">
        <v>87</v>
      </c>
      <c r="F110" s="134"/>
      <c r="G110" s="134"/>
      <c r="H110" s="134"/>
      <c r="I110" s="134"/>
      <c r="J110" s="133"/>
      <c r="K110" s="134" t="s">
        <v>117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'002 - VRN - km 12,570'!J32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85</v>
      </c>
      <c r="AR110" s="72"/>
      <c r="AS110" s="143">
        <v>0</v>
      </c>
      <c r="AT110" s="144">
        <f>ROUND(SUM(AV110:AW110),2)</f>
        <v>0</v>
      </c>
      <c r="AU110" s="145">
        <f>'002 - VRN - km 12,570'!P124</f>
        <v>0</v>
      </c>
      <c r="AV110" s="144">
        <f>'002 - VRN - km 12,570'!J35</f>
        <v>0</v>
      </c>
      <c r="AW110" s="144">
        <f>'002 - VRN - km 12,570'!J36</f>
        <v>0</v>
      </c>
      <c r="AX110" s="144">
        <f>'002 - VRN - km 12,570'!J37</f>
        <v>0</v>
      </c>
      <c r="AY110" s="144">
        <f>'002 - VRN - km 12,570'!J38</f>
        <v>0</v>
      </c>
      <c r="AZ110" s="144">
        <f>'002 - VRN - km 12,570'!F35</f>
        <v>0</v>
      </c>
      <c r="BA110" s="144">
        <f>'002 - VRN - km 12,570'!F36</f>
        <v>0</v>
      </c>
      <c r="BB110" s="144">
        <f>'002 - VRN - km 12,570'!F37</f>
        <v>0</v>
      </c>
      <c r="BC110" s="144">
        <f>'002 - VRN - km 12,570'!F38</f>
        <v>0</v>
      </c>
      <c r="BD110" s="146">
        <f>'002 - VRN - km 12,570'!F39</f>
        <v>0</v>
      </c>
      <c r="BE110" s="4"/>
      <c r="BT110" s="141" t="s">
        <v>82</v>
      </c>
      <c r="BV110" s="141" t="s">
        <v>75</v>
      </c>
      <c r="BW110" s="141" t="s">
        <v>118</v>
      </c>
      <c r="BX110" s="141" t="s">
        <v>110</v>
      </c>
      <c r="CL110" s="141" t="s">
        <v>1</v>
      </c>
    </row>
    <row r="111" spans="1:57" s="2" customFormat="1" ht="30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4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44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</sheetData>
  <sheetProtection password="CC35" sheet="1" objects="1" scenarios="1" formatColumns="0" formatRows="0"/>
  <mergeCells count="102">
    <mergeCell ref="C92:G92"/>
    <mergeCell ref="D98:H98"/>
    <mergeCell ref="D101:H101"/>
    <mergeCell ref="D95:H95"/>
    <mergeCell ref="E102:I102"/>
    <mergeCell ref="E100:I100"/>
    <mergeCell ref="E99:I99"/>
    <mergeCell ref="E97:I97"/>
    <mergeCell ref="E96:I96"/>
    <mergeCell ref="F103:J103"/>
    <mergeCell ref="F104:J104"/>
    <mergeCell ref="I92:AF92"/>
    <mergeCell ref="J98:AF98"/>
    <mergeCell ref="J95:AF95"/>
    <mergeCell ref="J101:AF101"/>
    <mergeCell ref="K99:AF99"/>
    <mergeCell ref="K100:AF100"/>
    <mergeCell ref="K96:AF96"/>
    <mergeCell ref="K102:AF102"/>
    <mergeCell ref="K97:AF97"/>
    <mergeCell ref="L104:AF104"/>
    <mergeCell ref="L85:AO85"/>
    <mergeCell ref="L103:AF103"/>
    <mergeCell ref="E105:I105"/>
    <mergeCell ref="K105:AF105"/>
    <mergeCell ref="D106:H106"/>
    <mergeCell ref="J106:AF106"/>
    <mergeCell ref="E107:I107"/>
    <mergeCell ref="K107:AF107"/>
    <mergeCell ref="F108:J108"/>
    <mergeCell ref="L108:AF108"/>
    <mergeCell ref="F109:J109"/>
    <mergeCell ref="L109:AF109"/>
    <mergeCell ref="E110:I110"/>
    <mergeCell ref="K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0:AM100"/>
    <mergeCell ref="AG104:AM104"/>
    <mergeCell ref="AG99:AM99"/>
    <mergeCell ref="AG102:AM102"/>
    <mergeCell ref="AG95:AM95"/>
    <mergeCell ref="AG97:AM97"/>
    <mergeCell ref="AG98:AM98"/>
    <mergeCell ref="AG92:AM92"/>
    <mergeCell ref="AG96:AM96"/>
    <mergeCell ref="AM90:AP90"/>
    <mergeCell ref="AM87:AN87"/>
    <mergeCell ref="AM89:AP89"/>
    <mergeCell ref="AN95:AP95"/>
    <mergeCell ref="AN104:AP104"/>
    <mergeCell ref="AN103:AP103"/>
    <mergeCell ref="AN92:AP92"/>
    <mergeCell ref="AN102:AP102"/>
    <mergeCell ref="AN101:AP101"/>
    <mergeCell ref="AN97:AP97"/>
    <mergeCell ref="AN98:AP98"/>
    <mergeCell ref="AN100:AP100"/>
    <mergeCell ref="AN96:AP96"/>
    <mergeCell ref="AN99:AP99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6" location="'001 - ZRN - km 5,315'!C2" display="/"/>
    <hyperlink ref="A97" location="'002 - VRN - km 5,315'!C2" display="/"/>
    <hyperlink ref="A99" location="'001 - ZRN - km 5,548'!C2" display="/"/>
    <hyperlink ref="A100" location="'002 - VRN - km 5,548'!C2" display="/"/>
    <hyperlink ref="A103" location="'001 - km 9,194 - propustek'!C2" display="/"/>
    <hyperlink ref="A104" location="'002 - km 9,194 - svršek'!C2" display="/"/>
    <hyperlink ref="A105" location="'002 - VRN - km 9,194'!C2" display="/"/>
    <hyperlink ref="A108" location="'001 - km 12,570 - most'!C2" display="/"/>
    <hyperlink ref="A109" location="'002 - km 12,570 - svršek'!C2" display="/"/>
    <hyperlink ref="A110" location="'002 - VRN - km 12,570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ht="12">
      <c r="B8" s="20"/>
      <c r="D8" s="151" t="s">
        <v>120</v>
      </c>
      <c r="L8" s="20"/>
    </row>
    <row r="9" spans="2:12" s="1" customFormat="1" ht="16.5" customHeight="1">
      <c r="B9" s="20"/>
      <c r="E9" s="152" t="s">
        <v>982</v>
      </c>
      <c r="F9" s="1"/>
      <c r="G9" s="1"/>
      <c r="H9" s="1"/>
      <c r="L9" s="20"/>
    </row>
    <row r="10" spans="2:12" s="1" customFormat="1" ht="12" customHeight="1">
      <c r="B10" s="20"/>
      <c r="D10" s="151" t="s">
        <v>122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983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493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1410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zakázky'!AN8</f>
        <v>4. 5. 2021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21</v>
      </c>
      <c r="F19" s="38"/>
      <c r="G19" s="38"/>
      <c r="H19" s="38"/>
      <c r="I19" s="151" t="s">
        <v>26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27</v>
      </c>
      <c r="E21" s="38"/>
      <c r="F21" s="38"/>
      <c r="G21" s="38"/>
      <c r="H21" s="38"/>
      <c r="I21" s="151" t="s">
        <v>25</v>
      </c>
      <c r="J21" s="33" t="str">
        <f>'Rekapitulace zakázky'!AN13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zakázky'!E14</f>
        <v>Vyplň údaj</v>
      </c>
      <c r="F22" s="141"/>
      <c r="G22" s="141"/>
      <c r="H22" s="141"/>
      <c r="I22" s="151" t="s">
        <v>26</v>
      </c>
      <c r="J22" s="33" t="str">
        <f>'Rekapitulace zakázky'!AN14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29</v>
      </c>
      <c r="E24" s="38"/>
      <c r="F24" s="38"/>
      <c r="G24" s="38"/>
      <c r="H24" s="38"/>
      <c r="I24" s="151" t="s">
        <v>25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21</v>
      </c>
      <c r="F25" s="38"/>
      <c r="G25" s="38"/>
      <c r="H25" s="38"/>
      <c r="I25" s="151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31</v>
      </c>
      <c r="E27" s="38"/>
      <c r="F27" s="38"/>
      <c r="G27" s="38"/>
      <c r="H27" s="38"/>
      <c r="I27" s="151" t="s">
        <v>25</v>
      </c>
      <c r="J27" s="141" t="s">
        <v>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">
        <v>21</v>
      </c>
      <c r="F28" s="38"/>
      <c r="G28" s="38"/>
      <c r="H28" s="38"/>
      <c r="I28" s="151" t="s">
        <v>26</v>
      </c>
      <c r="J28" s="141" t="s">
        <v>1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32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33</v>
      </c>
      <c r="E34" s="38"/>
      <c r="F34" s="38"/>
      <c r="G34" s="38"/>
      <c r="H34" s="38"/>
      <c r="I34" s="38"/>
      <c r="J34" s="161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35</v>
      </c>
      <c r="G36" s="38"/>
      <c r="H36" s="38"/>
      <c r="I36" s="162" t="s">
        <v>34</v>
      </c>
      <c r="J36" s="162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37</v>
      </c>
      <c r="E37" s="151" t="s">
        <v>38</v>
      </c>
      <c r="F37" s="164">
        <f>ROUND((SUM(BE128:BE226)),2)</f>
        <v>0</v>
      </c>
      <c r="G37" s="38"/>
      <c r="H37" s="38"/>
      <c r="I37" s="165">
        <v>0.21</v>
      </c>
      <c r="J37" s="164">
        <f>ROUND(((SUM(BE128:BE226))*I37),2)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39</v>
      </c>
      <c r="F38" s="164">
        <f>ROUND((SUM(BF128:BF226)),2)</f>
        <v>0</v>
      </c>
      <c r="G38" s="38"/>
      <c r="H38" s="38"/>
      <c r="I38" s="165">
        <v>0.15</v>
      </c>
      <c r="J38" s="164">
        <f>ROUND(((SUM(BF128:BF226))*I38),2)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40</v>
      </c>
      <c r="F39" s="164">
        <f>ROUND((SUM(BG128:BG226)),2)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41</v>
      </c>
      <c r="F40" s="164">
        <f>ROUND((SUM(BH128:BH226)),2)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42</v>
      </c>
      <c r="F41" s="164">
        <f>ROUND((SUM(BI128:BI226)),2)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43</v>
      </c>
      <c r="E43" s="168"/>
      <c r="F43" s="168"/>
      <c r="G43" s="169" t="s">
        <v>44</v>
      </c>
      <c r="H43" s="170" t="s">
        <v>45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982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2" t="s">
        <v>983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493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002 - km 12,570 - svršek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32" t="s">
        <v>22</v>
      </c>
      <c r="J93" s="79" t="str">
        <f>IF(J16="","",J16)</f>
        <v>4. 5. 2021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32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125</v>
      </c>
      <c r="D98" s="186"/>
      <c r="E98" s="186"/>
      <c r="F98" s="186"/>
      <c r="G98" s="186"/>
      <c r="H98" s="186"/>
      <c r="I98" s="186"/>
      <c r="J98" s="187" t="s">
        <v>126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127</v>
      </c>
      <c r="D100" s="40"/>
      <c r="E100" s="40"/>
      <c r="F100" s="40"/>
      <c r="G100" s="40"/>
      <c r="H100" s="40"/>
      <c r="I100" s="40"/>
      <c r="J100" s="110">
        <f>J128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128</v>
      </c>
    </row>
    <row r="101" spans="1:31" s="9" customFormat="1" ht="24.95" customHeight="1">
      <c r="A101" s="9"/>
      <c r="B101" s="189"/>
      <c r="C101" s="190"/>
      <c r="D101" s="191" t="s">
        <v>129</v>
      </c>
      <c r="E101" s="192"/>
      <c r="F101" s="192"/>
      <c r="G101" s="192"/>
      <c r="H101" s="192"/>
      <c r="I101" s="192"/>
      <c r="J101" s="193">
        <f>J129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886</v>
      </c>
      <c r="E102" s="197"/>
      <c r="F102" s="197"/>
      <c r="G102" s="197"/>
      <c r="H102" s="197"/>
      <c r="I102" s="197"/>
      <c r="J102" s="198">
        <f>J130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887</v>
      </c>
      <c r="E103" s="192"/>
      <c r="F103" s="192"/>
      <c r="G103" s="192"/>
      <c r="H103" s="192"/>
      <c r="I103" s="192"/>
      <c r="J103" s="193">
        <f>J191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363</v>
      </c>
      <c r="E104" s="192"/>
      <c r="F104" s="192"/>
      <c r="G104" s="192"/>
      <c r="H104" s="192"/>
      <c r="I104" s="192"/>
      <c r="J104" s="193">
        <f>J218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Oprava mostu v km 12,570 v úseku Protivec - Bochov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84" t="s">
        <v>982</v>
      </c>
      <c r="F116" s="22"/>
      <c r="G116" s="22"/>
      <c r="H116" s="22"/>
      <c r="I116" s="22"/>
      <c r="J116" s="22"/>
      <c r="K116" s="22"/>
      <c r="L116" s="20"/>
    </row>
    <row r="117" spans="2:12" s="1" customFormat="1" ht="12" customHeight="1">
      <c r="B117" s="21"/>
      <c r="C117" s="32" t="s">
        <v>122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292" t="s">
        <v>983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493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002 - km 12,570 - svršek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32" t="s">
        <v>22</v>
      </c>
      <c r="J122" s="79" t="str">
        <f>IF(J16="","",J16)</f>
        <v>4. 5. 2021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32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32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136</v>
      </c>
      <c r="D127" s="203" t="s">
        <v>58</v>
      </c>
      <c r="E127" s="203" t="s">
        <v>54</v>
      </c>
      <c r="F127" s="203" t="s">
        <v>55</v>
      </c>
      <c r="G127" s="203" t="s">
        <v>137</v>
      </c>
      <c r="H127" s="203" t="s">
        <v>138</v>
      </c>
      <c r="I127" s="203" t="s">
        <v>139</v>
      </c>
      <c r="J127" s="203" t="s">
        <v>126</v>
      </c>
      <c r="K127" s="204" t="s">
        <v>140</v>
      </c>
      <c r="L127" s="205"/>
      <c r="M127" s="100" t="s">
        <v>1</v>
      </c>
      <c r="N127" s="101" t="s">
        <v>37</v>
      </c>
      <c r="O127" s="101" t="s">
        <v>141</v>
      </c>
      <c r="P127" s="101" t="s">
        <v>142</v>
      </c>
      <c r="Q127" s="101" t="s">
        <v>143</v>
      </c>
      <c r="R127" s="101" t="s">
        <v>144</v>
      </c>
      <c r="S127" s="101" t="s">
        <v>145</v>
      </c>
      <c r="T127" s="102" t="s">
        <v>146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147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P129+P191+P218</f>
        <v>0</v>
      </c>
      <c r="Q128" s="104"/>
      <c r="R128" s="208">
        <f>R129+R191+R218</f>
        <v>84.146</v>
      </c>
      <c r="S128" s="104"/>
      <c r="T128" s="209">
        <f>T129+T191+T218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128</v>
      </c>
      <c r="BK128" s="210">
        <f>BK129+BK191+BK218</f>
        <v>0</v>
      </c>
    </row>
    <row r="129" spans="1:63" s="12" customFormat="1" ht="25.9" customHeight="1">
      <c r="A129" s="12"/>
      <c r="B129" s="211"/>
      <c r="C129" s="212"/>
      <c r="D129" s="213" t="s">
        <v>72</v>
      </c>
      <c r="E129" s="214" t="s">
        <v>148</v>
      </c>
      <c r="F129" s="214" t="s">
        <v>149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84.146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80</v>
      </c>
      <c r="AT129" s="223" t="s">
        <v>72</v>
      </c>
      <c r="AU129" s="223" t="s">
        <v>73</v>
      </c>
      <c r="AY129" s="222" t="s">
        <v>150</v>
      </c>
      <c r="BK129" s="224">
        <f>BK130</f>
        <v>0</v>
      </c>
    </row>
    <row r="130" spans="1:63" s="12" customFormat="1" ht="22.8" customHeight="1">
      <c r="A130" s="12"/>
      <c r="B130" s="211"/>
      <c r="C130" s="212"/>
      <c r="D130" s="213" t="s">
        <v>72</v>
      </c>
      <c r="E130" s="225" t="s">
        <v>181</v>
      </c>
      <c r="F130" s="225" t="s">
        <v>888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SUM(P131:P190)</f>
        <v>0</v>
      </c>
      <c r="Q130" s="219"/>
      <c r="R130" s="220">
        <f>SUM(R131:R190)</f>
        <v>84.146</v>
      </c>
      <c r="S130" s="219"/>
      <c r="T130" s="221">
        <f>SUM(T131:T190)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80</v>
      </c>
      <c r="AT130" s="223" t="s">
        <v>72</v>
      </c>
      <c r="AU130" s="223" t="s">
        <v>80</v>
      </c>
      <c r="AY130" s="222" t="s">
        <v>150</v>
      </c>
      <c r="BK130" s="224">
        <f>SUM(BK131:BK190)</f>
        <v>0</v>
      </c>
    </row>
    <row r="131" spans="1:65" s="2" customFormat="1" ht="12">
      <c r="A131" s="38"/>
      <c r="B131" s="39"/>
      <c r="C131" s="227" t="s">
        <v>80</v>
      </c>
      <c r="D131" s="227" t="s">
        <v>152</v>
      </c>
      <c r="E131" s="228" t="s">
        <v>905</v>
      </c>
      <c r="F131" s="229" t="s">
        <v>906</v>
      </c>
      <c r="G131" s="230" t="s">
        <v>167</v>
      </c>
      <c r="H131" s="231">
        <v>20</v>
      </c>
      <c r="I131" s="232"/>
      <c r="J131" s="233">
        <f>ROUND(I131*H131,2)</f>
        <v>0</v>
      </c>
      <c r="K131" s="229" t="s">
        <v>891</v>
      </c>
      <c r="L131" s="44"/>
      <c r="M131" s="234" t="s">
        <v>1</v>
      </c>
      <c r="N131" s="235" t="s">
        <v>38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157</v>
      </c>
      <c r="AT131" s="238" t="s">
        <v>152</v>
      </c>
      <c r="AU131" s="238" t="s">
        <v>82</v>
      </c>
      <c r="AY131" s="17" t="s">
        <v>150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80</v>
      </c>
      <c r="BK131" s="239">
        <f>ROUND(I131*H131,2)</f>
        <v>0</v>
      </c>
      <c r="BL131" s="17" t="s">
        <v>157</v>
      </c>
      <c r="BM131" s="238" t="s">
        <v>1411</v>
      </c>
    </row>
    <row r="132" spans="1:47" s="2" customFormat="1" ht="12">
      <c r="A132" s="38"/>
      <c r="B132" s="39"/>
      <c r="C132" s="40"/>
      <c r="D132" s="240" t="s">
        <v>159</v>
      </c>
      <c r="E132" s="40"/>
      <c r="F132" s="241" t="s">
        <v>908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82</v>
      </c>
    </row>
    <row r="133" spans="1:51" s="14" customFormat="1" ht="12">
      <c r="A133" s="14"/>
      <c r="B133" s="256"/>
      <c r="C133" s="257"/>
      <c r="D133" s="240" t="s">
        <v>172</v>
      </c>
      <c r="E133" s="258" t="s">
        <v>1</v>
      </c>
      <c r="F133" s="259" t="s">
        <v>1412</v>
      </c>
      <c r="G133" s="257"/>
      <c r="H133" s="260">
        <v>20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172</v>
      </c>
      <c r="AU133" s="266" t="s">
        <v>82</v>
      </c>
      <c r="AV133" s="14" t="s">
        <v>82</v>
      </c>
      <c r="AW133" s="14" t="s">
        <v>30</v>
      </c>
      <c r="AX133" s="14" t="s">
        <v>80</v>
      </c>
      <c r="AY133" s="266" t="s">
        <v>150</v>
      </c>
    </row>
    <row r="134" spans="1:65" s="2" customFormat="1" ht="16.5" customHeight="1">
      <c r="A134" s="38"/>
      <c r="B134" s="39"/>
      <c r="C134" s="227" t="s">
        <v>82</v>
      </c>
      <c r="D134" s="227" t="s">
        <v>152</v>
      </c>
      <c r="E134" s="228" t="s">
        <v>910</v>
      </c>
      <c r="F134" s="229" t="s">
        <v>911</v>
      </c>
      <c r="G134" s="230" t="s">
        <v>167</v>
      </c>
      <c r="H134" s="231">
        <v>20</v>
      </c>
      <c r="I134" s="232"/>
      <c r="J134" s="233">
        <f>ROUND(I134*H134,2)</f>
        <v>0</v>
      </c>
      <c r="K134" s="229" t="s">
        <v>891</v>
      </c>
      <c r="L134" s="44"/>
      <c r="M134" s="234" t="s">
        <v>1</v>
      </c>
      <c r="N134" s="235" t="s">
        <v>38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157</v>
      </c>
      <c r="AT134" s="238" t="s">
        <v>152</v>
      </c>
      <c r="AU134" s="238" t="s">
        <v>82</v>
      </c>
      <c r="AY134" s="17" t="s">
        <v>150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80</v>
      </c>
      <c r="BK134" s="239">
        <f>ROUND(I134*H134,2)</f>
        <v>0</v>
      </c>
      <c r="BL134" s="17" t="s">
        <v>157</v>
      </c>
      <c r="BM134" s="238" t="s">
        <v>1413</v>
      </c>
    </row>
    <row r="135" spans="1:47" s="2" customFormat="1" ht="12">
      <c r="A135" s="38"/>
      <c r="B135" s="39"/>
      <c r="C135" s="40"/>
      <c r="D135" s="240" t="s">
        <v>159</v>
      </c>
      <c r="E135" s="40"/>
      <c r="F135" s="241" t="s">
        <v>913</v>
      </c>
      <c r="G135" s="40"/>
      <c r="H135" s="40"/>
      <c r="I135" s="242"/>
      <c r="J135" s="40"/>
      <c r="K135" s="40"/>
      <c r="L135" s="44"/>
      <c r="M135" s="243"/>
      <c r="N135" s="244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82</v>
      </c>
    </row>
    <row r="136" spans="1:47" s="2" customFormat="1" ht="12">
      <c r="A136" s="38"/>
      <c r="B136" s="39"/>
      <c r="C136" s="40"/>
      <c r="D136" s="240" t="s">
        <v>170</v>
      </c>
      <c r="E136" s="40"/>
      <c r="F136" s="245" t="s">
        <v>914</v>
      </c>
      <c r="G136" s="40"/>
      <c r="H136" s="40"/>
      <c r="I136" s="242"/>
      <c r="J136" s="40"/>
      <c r="K136" s="40"/>
      <c r="L136" s="44"/>
      <c r="M136" s="243"/>
      <c r="N136" s="24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170</v>
      </c>
      <c r="AU136" s="17" t="s">
        <v>82</v>
      </c>
    </row>
    <row r="137" spans="1:51" s="14" customFormat="1" ht="12">
      <c r="A137" s="14"/>
      <c r="B137" s="256"/>
      <c r="C137" s="257"/>
      <c r="D137" s="240" t="s">
        <v>172</v>
      </c>
      <c r="E137" s="258" t="s">
        <v>1</v>
      </c>
      <c r="F137" s="259" t="s">
        <v>1412</v>
      </c>
      <c r="G137" s="257"/>
      <c r="H137" s="260">
        <v>20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6" t="s">
        <v>172</v>
      </c>
      <c r="AU137" s="266" t="s">
        <v>82</v>
      </c>
      <c r="AV137" s="14" t="s">
        <v>82</v>
      </c>
      <c r="AW137" s="14" t="s">
        <v>30</v>
      </c>
      <c r="AX137" s="14" t="s">
        <v>80</v>
      </c>
      <c r="AY137" s="266" t="s">
        <v>150</v>
      </c>
    </row>
    <row r="138" spans="1:65" s="2" customFormat="1" ht="16.5" customHeight="1">
      <c r="A138" s="38"/>
      <c r="B138" s="39"/>
      <c r="C138" s="227" t="s">
        <v>102</v>
      </c>
      <c r="D138" s="227" t="s">
        <v>152</v>
      </c>
      <c r="E138" s="228" t="s">
        <v>1414</v>
      </c>
      <c r="F138" s="229" t="s">
        <v>1415</v>
      </c>
      <c r="G138" s="230" t="s">
        <v>167</v>
      </c>
      <c r="H138" s="231">
        <v>35</v>
      </c>
      <c r="I138" s="232"/>
      <c r="J138" s="233">
        <f>ROUND(I138*H138,2)</f>
        <v>0</v>
      </c>
      <c r="K138" s="229" t="s">
        <v>891</v>
      </c>
      <c r="L138" s="44"/>
      <c r="M138" s="234" t="s">
        <v>1</v>
      </c>
      <c r="N138" s="235" t="s">
        <v>38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157</v>
      </c>
      <c r="AT138" s="238" t="s">
        <v>152</v>
      </c>
      <c r="AU138" s="238" t="s">
        <v>82</v>
      </c>
      <c r="AY138" s="17" t="s">
        <v>150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80</v>
      </c>
      <c r="BK138" s="239">
        <f>ROUND(I138*H138,2)</f>
        <v>0</v>
      </c>
      <c r="BL138" s="17" t="s">
        <v>157</v>
      </c>
      <c r="BM138" s="238" t="s">
        <v>1416</v>
      </c>
    </row>
    <row r="139" spans="1:47" s="2" customFormat="1" ht="12">
      <c r="A139" s="38"/>
      <c r="B139" s="39"/>
      <c r="C139" s="40"/>
      <c r="D139" s="240" t="s">
        <v>159</v>
      </c>
      <c r="E139" s="40"/>
      <c r="F139" s="241" t="s">
        <v>1417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82</v>
      </c>
    </row>
    <row r="140" spans="1:51" s="13" customFormat="1" ht="12">
      <c r="A140" s="13"/>
      <c r="B140" s="246"/>
      <c r="C140" s="247"/>
      <c r="D140" s="240" t="s">
        <v>172</v>
      </c>
      <c r="E140" s="248" t="s">
        <v>1</v>
      </c>
      <c r="F140" s="249" t="s">
        <v>1418</v>
      </c>
      <c r="G140" s="247"/>
      <c r="H140" s="248" t="s">
        <v>1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172</v>
      </c>
      <c r="AU140" s="255" t="s">
        <v>82</v>
      </c>
      <c r="AV140" s="13" t="s">
        <v>80</v>
      </c>
      <c r="AW140" s="13" t="s">
        <v>30</v>
      </c>
      <c r="AX140" s="13" t="s">
        <v>73</v>
      </c>
      <c r="AY140" s="255" t="s">
        <v>150</v>
      </c>
    </row>
    <row r="141" spans="1:51" s="14" customFormat="1" ht="12">
      <c r="A141" s="14"/>
      <c r="B141" s="256"/>
      <c r="C141" s="257"/>
      <c r="D141" s="240" t="s">
        <v>172</v>
      </c>
      <c r="E141" s="258" t="s">
        <v>1</v>
      </c>
      <c r="F141" s="259" t="s">
        <v>1419</v>
      </c>
      <c r="G141" s="257"/>
      <c r="H141" s="260">
        <v>35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172</v>
      </c>
      <c r="AU141" s="266" t="s">
        <v>82</v>
      </c>
      <c r="AV141" s="14" t="s">
        <v>82</v>
      </c>
      <c r="AW141" s="14" t="s">
        <v>30</v>
      </c>
      <c r="AX141" s="14" t="s">
        <v>80</v>
      </c>
      <c r="AY141" s="266" t="s">
        <v>150</v>
      </c>
    </row>
    <row r="142" spans="1:65" s="2" customFormat="1" ht="16.5" customHeight="1">
      <c r="A142" s="38"/>
      <c r="B142" s="39"/>
      <c r="C142" s="278" t="s">
        <v>157</v>
      </c>
      <c r="D142" s="278" t="s">
        <v>268</v>
      </c>
      <c r="E142" s="279" t="s">
        <v>921</v>
      </c>
      <c r="F142" s="280" t="s">
        <v>922</v>
      </c>
      <c r="G142" s="281" t="s">
        <v>184</v>
      </c>
      <c r="H142" s="282">
        <v>84.04</v>
      </c>
      <c r="I142" s="283"/>
      <c r="J142" s="284">
        <f>ROUND(I142*H142,2)</f>
        <v>0</v>
      </c>
      <c r="K142" s="280" t="s">
        <v>891</v>
      </c>
      <c r="L142" s="285"/>
      <c r="M142" s="286" t="s">
        <v>1</v>
      </c>
      <c r="N142" s="287" t="s">
        <v>38</v>
      </c>
      <c r="O142" s="91"/>
      <c r="P142" s="236">
        <f>O142*H142</f>
        <v>0</v>
      </c>
      <c r="Q142" s="236">
        <v>1</v>
      </c>
      <c r="R142" s="236">
        <f>Q142*H142</f>
        <v>84.04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213</v>
      </c>
      <c r="AT142" s="238" t="s">
        <v>268</v>
      </c>
      <c r="AU142" s="238" t="s">
        <v>82</v>
      </c>
      <c r="AY142" s="17" t="s">
        <v>150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80</v>
      </c>
      <c r="BK142" s="239">
        <f>ROUND(I142*H142,2)</f>
        <v>0</v>
      </c>
      <c r="BL142" s="17" t="s">
        <v>157</v>
      </c>
      <c r="BM142" s="238" t="s">
        <v>1420</v>
      </c>
    </row>
    <row r="143" spans="1:47" s="2" customFormat="1" ht="12">
      <c r="A143" s="38"/>
      <c r="B143" s="39"/>
      <c r="C143" s="40"/>
      <c r="D143" s="240" t="s">
        <v>159</v>
      </c>
      <c r="E143" s="40"/>
      <c r="F143" s="241" t="s">
        <v>922</v>
      </c>
      <c r="G143" s="40"/>
      <c r="H143" s="40"/>
      <c r="I143" s="242"/>
      <c r="J143" s="40"/>
      <c r="K143" s="40"/>
      <c r="L143" s="44"/>
      <c r="M143" s="243"/>
      <c r="N143" s="244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82</v>
      </c>
    </row>
    <row r="144" spans="1:51" s="14" customFormat="1" ht="12">
      <c r="A144" s="14"/>
      <c r="B144" s="256"/>
      <c r="C144" s="257"/>
      <c r="D144" s="240" t="s">
        <v>172</v>
      </c>
      <c r="E144" s="258" t="s">
        <v>1</v>
      </c>
      <c r="F144" s="259" t="s">
        <v>1421</v>
      </c>
      <c r="G144" s="257"/>
      <c r="H144" s="260">
        <v>84.04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172</v>
      </c>
      <c r="AU144" s="266" t="s">
        <v>82</v>
      </c>
      <c r="AV144" s="14" t="s">
        <v>82</v>
      </c>
      <c r="AW144" s="14" t="s">
        <v>30</v>
      </c>
      <c r="AX144" s="14" t="s">
        <v>80</v>
      </c>
      <c r="AY144" s="266" t="s">
        <v>150</v>
      </c>
    </row>
    <row r="145" spans="1:65" s="2" customFormat="1" ht="12">
      <c r="A145" s="38"/>
      <c r="B145" s="39"/>
      <c r="C145" s="227" t="s">
        <v>181</v>
      </c>
      <c r="D145" s="227" t="s">
        <v>152</v>
      </c>
      <c r="E145" s="228" t="s">
        <v>1422</v>
      </c>
      <c r="F145" s="229" t="s">
        <v>1423</v>
      </c>
      <c r="G145" s="230" t="s">
        <v>1424</v>
      </c>
      <c r="H145" s="231">
        <v>40</v>
      </c>
      <c r="I145" s="232"/>
      <c r="J145" s="233">
        <f>ROUND(I145*H145,2)</f>
        <v>0</v>
      </c>
      <c r="K145" s="229" t="s">
        <v>891</v>
      </c>
      <c r="L145" s="44"/>
      <c r="M145" s="234" t="s">
        <v>1</v>
      </c>
      <c r="N145" s="235" t="s">
        <v>38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157</v>
      </c>
      <c r="AT145" s="238" t="s">
        <v>152</v>
      </c>
      <c r="AU145" s="238" t="s">
        <v>82</v>
      </c>
      <c r="AY145" s="17" t="s">
        <v>150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80</v>
      </c>
      <c r="BK145" s="239">
        <f>ROUND(I145*H145,2)</f>
        <v>0</v>
      </c>
      <c r="BL145" s="17" t="s">
        <v>157</v>
      </c>
      <c r="BM145" s="238" t="s">
        <v>1425</v>
      </c>
    </row>
    <row r="146" spans="1:47" s="2" customFormat="1" ht="12">
      <c r="A146" s="38"/>
      <c r="B146" s="39"/>
      <c r="C146" s="40"/>
      <c r="D146" s="240" t="s">
        <v>159</v>
      </c>
      <c r="E146" s="40"/>
      <c r="F146" s="241" t="s">
        <v>1426</v>
      </c>
      <c r="G146" s="40"/>
      <c r="H146" s="40"/>
      <c r="I146" s="242"/>
      <c r="J146" s="40"/>
      <c r="K146" s="40"/>
      <c r="L146" s="44"/>
      <c r="M146" s="243"/>
      <c r="N146" s="24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82</v>
      </c>
    </row>
    <row r="147" spans="1:47" s="2" customFormat="1" ht="12">
      <c r="A147" s="38"/>
      <c r="B147" s="39"/>
      <c r="C147" s="40"/>
      <c r="D147" s="240" t="s">
        <v>170</v>
      </c>
      <c r="E147" s="40"/>
      <c r="F147" s="245" t="s">
        <v>1427</v>
      </c>
      <c r="G147" s="40"/>
      <c r="H147" s="40"/>
      <c r="I147" s="242"/>
      <c r="J147" s="40"/>
      <c r="K147" s="40"/>
      <c r="L147" s="44"/>
      <c r="M147" s="243"/>
      <c r="N147" s="244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170</v>
      </c>
      <c r="AU147" s="17" t="s">
        <v>82</v>
      </c>
    </row>
    <row r="148" spans="1:51" s="13" customFormat="1" ht="12">
      <c r="A148" s="13"/>
      <c r="B148" s="246"/>
      <c r="C148" s="247"/>
      <c r="D148" s="240" t="s">
        <v>172</v>
      </c>
      <c r="E148" s="248" t="s">
        <v>1</v>
      </c>
      <c r="F148" s="249" t="s">
        <v>1428</v>
      </c>
      <c r="G148" s="247"/>
      <c r="H148" s="248" t="s">
        <v>1</v>
      </c>
      <c r="I148" s="250"/>
      <c r="J148" s="247"/>
      <c r="K148" s="247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172</v>
      </c>
      <c r="AU148" s="255" t="s">
        <v>82</v>
      </c>
      <c r="AV148" s="13" t="s">
        <v>80</v>
      </c>
      <c r="AW148" s="13" t="s">
        <v>30</v>
      </c>
      <c r="AX148" s="13" t="s">
        <v>73</v>
      </c>
      <c r="AY148" s="255" t="s">
        <v>150</v>
      </c>
    </row>
    <row r="149" spans="1:51" s="14" customFormat="1" ht="12">
      <c r="A149" s="14"/>
      <c r="B149" s="256"/>
      <c r="C149" s="257"/>
      <c r="D149" s="240" t="s">
        <v>172</v>
      </c>
      <c r="E149" s="258" t="s">
        <v>1</v>
      </c>
      <c r="F149" s="259" t="s">
        <v>1429</v>
      </c>
      <c r="G149" s="257"/>
      <c r="H149" s="260">
        <v>40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172</v>
      </c>
      <c r="AU149" s="266" t="s">
        <v>82</v>
      </c>
      <c r="AV149" s="14" t="s">
        <v>82</v>
      </c>
      <c r="AW149" s="14" t="s">
        <v>30</v>
      </c>
      <c r="AX149" s="14" t="s">
        <v>80</v>
      </c>
      <c r="AY149" s="266" t="s">
        <v>150</v>
      </c>
    </row>
    <row r="150" spans="1:65" s="2" customFormat="1" ht="12">
      <c r="A150" s="38"/>
      <c r="B150" s="39"/>
      <c r="C150" s="227" t="s">
        <v>189</v>
      </c>
      <c r="D150" s="227" t="s">
        <v>152</v>
      </c>
      <c r="E150" s="228" t="s">
        <v>1430</v>
      </c>
      <c r="F150" s="229" t="s">
        <v>1431</v>
      </c>
      <c r="G150" s="230" t="s">
        <v>932</v>
      </c>
      <c r="H150" s="231">
        <v>0.012</v>
      </c>
      <c r="I150" s="232"/>
      <c r="J150" s="233">
        <f>ROUND(I150*H150,2)</f>
        <v>0</v>
      </c>
      <c r="K150" s="229" t="s">
        <v>891</v>
      </c>
      <c r="L150" s="44"/>
      <c r="M150" s="234" t="s">
        <v>1</v>
      </c>
      <c r="N150" s="235" t="s">
        <v>38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157</v>
      </c>
      <c r="AT150" s="238" t="s">
        <v>152</v>
      </c>
      <c r="AU150" s="238" t="s">
        <v>82</v>
      </c>
      <c r="AY150" s="17" t="s">
        <v>150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80</v>
      </c>
      <c r="BK150" s="239">
        <f>ROUND(I150*H150,2)</f>
        <v>0</v>
      </c>
      <c r="BL150" s="17" t="s">
        <v>157</v>
      </c>
      <c r="BM150" s="238" t="s">
        <v>1432</v>
      </c>
    </row>
    <row r="151" spans="1:47" s="2" customFormat="1" ht="12">
      <c r="A151" s="38"/>
      <c r="B151" s="39"/>
      <c r="C151" s="40"/>
      <c r="D151" s="240" t="s">
        <v>159</v>
      </c>
      <c r="E151" s="40"/>
      <c r="F151" s="241" t="s">
        <v>1433</v>
      </c>
      <c r="G151" s="40"/>
      <c r="H151" s="40"/>
      <c r="I151" s="242"/>
      <c r="J151" s="40"/>
      <c r="K151" s="40"/>
      <c r="L151" s="44"/>
      <c r="M151" s="243"/>
      <c r="N151" s="244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82</v>
      </c>
    </row>
    <row r="152" spans="1:47" s="2" customFormat="1" ht="12">
      <c r="A152" s="38"/>
      <c r="B152" s="39"/>
      <c r="C152" s="40"/>
      <c r="D152" s="240" t="s">
        <v>170</v>
      </c>
      <c r="E152" s="40"/>
      <c r="F152" s="245" t="s">
        <v>1434</v>
      </c>
      <c r="G152" s="40"/>
      <c r="H152" s="40"/>
      <c r="I152" s="242"/>
      <c r="J152" s="40"/>
      <c r="K152" s="40"/>
      <c r="L152" s="44"/>
      <c r="M152" s="243"/>
      <c r="N152" s="244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170</v>
      </c>
      <c r="AU152" s="17" t="s">
        <v>82</v>
      </c>
    </row>
    <row r="153" spans="1:51" s="13" customFormat="1" ht="12">
      <c r="A153" s="13"/>
      <c r="B153" s="246"/>
      <c r="C153" s="247"/>
      <c r="D153" s="240" t="s">
        <v>172</v>
      </c>
      <c r="E153" s="248" t="s">
        <v>1</v>
      </c>
      <c r="F153" s="249" t="s">
        <v>1435</v>
      </c>
      <c r="G153" s="247"/>
      <c r="H153" s="248" t="s">
        <v>1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172</v>
      </c>
      <c r="AU153" s="255" t="s">
        <v>82</v>
      </c>
      <c r="AV153" s="13" t="s">
        <v>80</v>
      </c>
      <c r="AW153" s="13" t="s">
        <v>30</v>
      </c>
      <c r="AX153" s="13" t="s">
        <v>73</v>
      </c>
      <c r="AY153" s="255" t="s">
        <v>150</v>
      </c>
    </row>
    <row r="154" spans="1:51" s="14" customFormat="1" ht="12">
      <c r="A154" s="14"/>
      <c r="B154" s="256"/>
      <c r="C154" s="257"/>
      <c r="D154" s="240" t="s">
        <v>172</v>
      </c>
      <c r="E154" s="258" t="s">
        <v>1</v>
      </c>
      <c r="F154" s="259" t="s">
        <v>1436</v>
      </c>
      <c r="G154" s="257"/>
      <c r="H154" s="260">
        <v>0.012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6" t="s">
        <v>172</v>
      </c>
      <c r="AU154" s="266" t="s">
        <v>82</v>
      </c>
      <c r="AV154" s="14" t="s">
        <v>82</v>
      </c>
      <c r="AW154" s="14" t="s">
        <v>30</v>
      </c>
      <c r="AX154" s="14" t="s">
        <v>80</v>
      </c>
      <c r="AY154" s="266" t="s">
        <v>150</v>
      </c>
    </row>
    <row r="155" spans="1:65" s="2" customFormat="1" ht="12">
      <c r="A155" s="38"/>
      <c r="B155" s="39"/>
      <c r="C155" s="227" t="s">
        <v>207</v>
      </c>
      <c r="D155" s="227" t="s">
        <v>152</v>
      </c>
      <c r="E155" s="228" t="s">
        <v>1437</v>
      </c>
      <c r="F155" s="229" t="s">
        <v>1438</v>
      </c>
      <c r="G155" s="230" t="s">
        <v>932</v>
      </c>
      <c r="H155" s="231">
        <v>0.012</v>
      </c>
      <c r="I155" s="232"/>
      <c r="J155" s="233">
        <f>ROUND(I155*H155,2)</f>
        <v>0</v>
      </c>
      <c r="K155" s="229" t="s">
        <v>891</v>
      </c>
      <c r="L155" s="44"/>
      <c r="M155" s="234" t="s">
        <v>1</v>
      </c>
      <c r="N155" s="235" t="s">
        <v>38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157</v>
      </c>
      <c r="AT155" s="238" t="s">
        <v>152</v>
      </c>
      <c r="AU155" s="238" t="s">
        <v>82</v>
      </c>
      <c r="AY155" s="17" t="s">
        <v>150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80</v>
      </c>
      <c r="BK155" s="239">
        <f>ROUND(I155*H155,2)</f>
        <v>0</v>
      </c>
      <c r="BL155" s="17" t="s">
        <v>157</v>
      </c>
      <c r="BM155" s="238" t="s">
        <v>1439</v>
      </c>
    </row>
    <row r="156" spans="1:47" s="2" customFormat="1" ht="12">
      <c r="A156" s="38"/>
      <c r="B156" s="39"/>
      <c r="C156" s="40"/>
      <c r="D156" s="240" t="s">
        <v>159</v>
      </c>
      <c r="E156" s="40"/>
      <c r="F156" s="241" t="s">
        <v>1440</v>
      </c>
      <c r="G156" s="40"/>
      <c r="H156" s="40"/>
      <c r="I156" s="242"/>
      <c r="J156" s="40"/>
      <c r="K156" s="40"/>
      <c r="L156" s="44"/>
      <c r="M156" s="243"/>
      <c r="N156" s="244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82</v>
      </c>
    </row>
    <row r="157" spans="1:47" s="2" customFormat="1" ht="12">
      <c r="A157" s="38"/>
      <c r="B157" s="39"/>
      <c r="C157" s="40"/>
      <c r="D157" s="240" t="s">
        <v>170</v>
      </c>
      <c r="E157" s="40"/>
      <c r="F157" s="245" t="s">
        <v>1434</v>
      </c>
      <c r="G157" s="40"/>
      <c r="H157" s="40"/>
      <c r="I157" s="242"/>
      <c r="J157" s="40"/>
      <c r="K157" s="40"/>
      <c r="L157" s="44"/>
      <c r="M157" s="243"/>
      <c r="N157" s="244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46"/>
      <c r="C158" s="247"/>
      <c r="D158" s="240" t="s">
        <v>172</v>
      </c>
      <c r="E158" s="248" t="s">
        <v>1</v>
      </c>
      <c r="F158" s="249" t="s">
        <v>1435</v>
      </c>
      <c r="G158" s="247"/>
      <c r="H158" s="248" t="s">
        <v>1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172</v>
      </c>
      <c r="AU158" s="255" t="s">
        <v>82</v>
      </c>
      <c r="AV158" s="13" t="s">
        <v>80</v>
      </c>
      <c r="AW158" s="13" t="s">
        <v>30</v>
      </c>
      <c r="AX158" s="13" t="s">
        <v>73</v>
      </c>
      <c r="AY158" s="255" t="s">
        <v>150</v>
      </c>
    </row>
    <row r="159" spans="1:51" s="14" customFormat="1" ht="12">
      <c r="A159" s="14"/>
      <c r="B159" s="256"/>
      <c r="C159" s="257"/>
      <c r="D159" s="240" t="s">
        <v>172</v>
      </c>
      <c r="E159" s="258" t="s">
        <v>1</v>
      </c>
      <c r="F159" s="259" t="s">
        <v>1436</v>
      </c>
      <c r="G159" s="257"/>
      <c r="H159" s="260">
        <v>0.012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172</v>
      </c>
      <c r="AU159" s="266" t="s">
        <v>82</v>
      </c>
      <c r="AV159" s="14" t="s">
        <v>82</v>
      </c>
      <c r="AW159" s="14" t="s">
        <v>30</v>
      </c>
      <c r="AX159" s="14" t="s">
        <v>80</v>
      </c>
      <c r="AY159" s="266" t="s">
        <v>150</v>
      </c>
    </row>
    <row r="160" spans="1:65" s="2" customFormat="1" ht="12">
      <c r="A160" s="38"/>
      <c r="B160" s="39"/>
      <c r="C160" s="227" t="s">
        <v>213</v>
      </c>
      <c r="D160" s="227" t="s">
        <v>152</v>
      </c>
      <c r="E160" s="228" t="s">
        <v>1441</v>
      </c>
      <c r="F160" s="229" t="s">
        <v>1442</v>
      </c>
      <c r="G160" s="230" t="s">
        <v>516</v>
      </c>
      <c r="H160" s="231">
        <v>26</v>
      </c>
      <c r="I160" s="232"/>
      <c r="J160" s="233">
        <f>ROUND(I160*H160,2)</f>
        <v>0</v>
      </c>
      <c r="K160" s="229" t="s">
        <v>891</v>
      </c>
      <c r="L160" s="44"/>
      <c r="M160" s="234" t="s">
        <v>1</v>
      </c>
      <c r="N160" s="235" t="s">
        <v>38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157</v>
      </c>
      <c r="AT160" s="238" t="s">
        <v>152</v>
      </c>
      <c r="AU160" s="238" t="s">
        <v>82</v>
      </c>
      <c r="AY160" s="17" t="s">
        <v>150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80</v>
      </c>
      <c r="BK160" s="239">
        <f>ROUND(I160*H160,2)</f>
        <v>0</v>
      </c>
      <c r="BL160" s="17" t="s">
        <v>157</v>
      </c>
      <c r="BM160" s="238" t="s">
        <v>1443</v>
      </c>
    </row>
    <row r="161" spans="1:47" s="2" customFormat="1" ht="12">
      <c r="A161" s="38"/>
      <c r="B161" s="39"/>
      <c r="C161" s="40"/>
      <c r="D161" s="240" t="s">
        <v>159</v>
      </c>
      <c r="E161" s="40"/>
      <c r="F161" s="241" t="s">
        <v>1444</v>
      </c>
      <c r="G161" s="40"/>
      <c r="H161" s="40"/>
      <c r="I161" s="242"/>
      <c r="J161" s="40"/>
      <c r="K161" s="40"/>
      <c r="L161" s="44"/>
      <c r="M161" s="243"/>
      <c r="N161" s="244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82</v>
      </c>
    </row>
    <row r="162" spans="1:47" s="2" customFormat="1" ht="12">
      <c r="A162" s="38"/>
      <c r="B162" s="39"/>
      <c r="C162" s="40"/>
      <c r="D162" s="240" t="s">
        <v>170</v>
      </c>
      <c r="E162" s="40"/>
      <c r="F162" s="245" t="s">
        <v>1445</v>
      </c>
      <c r="G162" s="40"/>
      <c r="H162" s="40"/>
      <c r="I162" s="242"/>
      <c r="J162" s="40"/>
      <c r="K162" s="40"/>
      <c r="L162" s="44"/>
      <c r="M162" s="243"/>
      <c r="N162" s="244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170</v>
      </c>
      <c r="AU162" s="17" t="s">
        <v>82</v>
      </c>
    </row>
    <row r="163" spans="1:51" s="13" customFormat="1" ht="12">
      <c r="A163" s="13"/>
      <c r="B163" s="246"/>
      <c r="C163" s="247"/>
      <c r="D163" s="240" t="s">
        <v>172</v>
      </c>
      <c r="E163" s="248" t="s">
        <v>1</v>
      </c>
      <c r="F163" s="249" t="s">
        <v>1446</v>
      </c>
      <c r="G163" s="247"/>
      <c r="H163" s="248" t="s">
        <v>1</v>
      </c>
      <c r="I163" s="250"/>
      <c r="J163" s="247"/>
      <c r="K163" s="247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172</v>
      </c>
      <c r="AU163" s="255" t="s">
        <v>82</v>
      </c>
      <c r="AV163" s="13" t="s">
        <v>80</v>
      </c>
      <c r="AW163" s="13" t="s">
        <v>30</v>
      </c>
      <c r="AX163" s="13" t="s">
        <v>73</v>
      </c>
      <c r="AY163" s="255" t="s">
        <v>150</v>
      </c>
    </row>
    <row r="164" spans="1:51" s="14" customFormat="1" ht="12">
      <c r="A164" s="14"/>
      <c r="B164" s="256"/>
      <c r="C164" s="257"/>
      <c r="D164" s="240" t="s">
        <v>172</v>
      </c>
      <c r="E164" s="258" t="s">
        <v>1</v>
      </c>
      <c r="F164" s="259" t="s">
        <v>1447</v>
      </c>
      <c r="G164" s="257"/>
      <c r="H164" s="260">
        <v>26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172</v>
      </c>
      <c r="AU164" s="266" t="s">
        <v>82</v>
      </c>
      <c r="AV164" s="14" t="s">
        <v>82</v>
      </c>
      <c r="AW164" s="14" t="s">
        <v>30</v>
      </c>
      <c r="AX164" s="14" t="s">
        <v>80</v>
      </c>
      <c r="AY164" s="266" t="s">
        <v>150</v>
      </c>
    </row>
    <row r="165" spans="1:65" s="2" customFormat="1" ht="21.75" customHeight="1">
      <c r="A165" s="38"/>
      <c r="B165" s="39"/>
      <c r="C165" s="227" t="s">
        <v>205</v>
      </c>
      <c r="D165" s="227" t="s">
        <v>152</v>
      </c>
      <c r="E165" s="228" t="s">
        <v>1448</v>
      </c>
      <c r="F165" s="229" t="s">
        <v>1449</v>
      </c>
      <c r="G165" s="230" t="s">
        <v>1450</v>
      </c>
      <c r="H165" s="231">
        <v>4</v>
      </c>
      <c r="I165" s="232"/>
      <c r="J165" s="233">
        <f>ROUND(I165*H165,2)</f>
        <v>0</v>
      </c>
      <c r="K165" s="229" t="s">
        <v>891</v>
      </c>
      <c r="L165" s="44"/>
      <c r="M165" s="234" t="s">
        <v>1</v>
      </c>
      <c r="N165" s="235" t="s">
        <v>38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157</v>
      </c>
      <c r="AT165" s="238" t="s">
        <v>152</v>
      </c>
      <c r="AU165" s="238" t="s">
        <v>82</v>
      </c>
      <c r="AY165" s="17" t="s">
        <v>150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80</v>
      </c>
      <c r="BK165" s="239">
        <f>ROUND(I165*H165,2)</f>
        <v>0</v>
      </c>
      <c r="BL165" s="17" t="s">
        <v>157</v>
      </c>
      <c r="BM165" s="238" t="s">
        <v>1451</v>
      </c>
    </row>
    <row r="166" spans="1:47" s="2" customFormat="1" ht="12">
      <c r="A166" s="38"/>
      <c r="B166" s="39"/>
      <c r="C166" s="40"/>
      <c r="D166" s="240" t="s">
        <v>159</v>
      </c>
      <c r="E166" s="40"/>
      <c r="F166" s="241" t="s">
        <v>1452</v>
      </c>
      <c r="G166" s="40"/>
      <c r="H166" s="40"/>
      <c r="I166" s="242"/>
      <c r="J166" s="40"/>
      <c r="K166" s="40"/>
      <c r="L166" s="44"/>
      <c r="M166" s="243"/>
      <c r="N166" s="244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82</v>
      </c>
    </row>
    <row r="167" spans="1:65" s="2" customFormat="1" ht="21.75" customHeight="1">
      <c r="A167" s="38"/>
      <c r="B167" s="39"/>
      <c r="C167" s="227" t="s">
        <v>233</v>
      </c>
      <c r="D167" s="227" t="s">
        <v>152</v>
      </c>
      <c r="E167" s="228" t="s">
        <v>1453</v>
      </c>
      <c r="F167" s="229" t="s">
        <v>1454</v>
      </c>
      <c r="G167" s="230" t="s">
        <v>1450</v>
      </c>
      <c r="H167" s="231">
        <v>4</v>
      </c>
      <c r="I167" s="232"/>
      <c r="J167" s="233">
        <f>ROUND(I167*H167,2)</f>
        <v>0</v>
      </c>
      <c r="K167" s="229" t="s">
        <v>891</v>
      </c>
      <c r="L167" s="44"/>
      <c r="M167" s="234" t="s">
        <v>1</v>
      </c>
      <c r="N167" s="235" t="s">
        <v>38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157</v>
      </c>
      <c r="AT167" s="238" t="s">
        <v>152</v>
      </c>
      <c r="AU167" s="238" t="s">
        <v>82</v>
      </c>
      <c r="AY167" s="17" t="s">
        <v>150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80</v>
      </c>
      <c r="BK167" s="239">
        <f>ROUND(I167*H167,2)</f>
        <v>0</v>
      </c>
      <c r="BL167" s="17" t="s">
        <v>157</v>
      </c>
      <c r="BM167" s="238" t="s">
        <v>1455</v>
      </c>
    </row>
    <row r="168" spans="1:47" s="2" customFormat="1" ht="12">
      <c r="A168" s="38"/>
      <c r="B168" s="39"/>
      <c r="C168" s="40"/>
      <c r="D168" s="240" t="s">
        <v>159</v>
      </c>
      <c r="E168" s="40"/>
      <c r="F168" s="241" t="s">
        <v>1456</v>
      </c>
      <c r="G168" s="40"/>
      <c r="H168" s="40"/>
      <c r="I168" s="242"/>
      <c r="J168" s="40"/>
      <c r="K168" s="40"/>
      <c r="L168" s="44"/>
      <c r="M168" s="243"/>
      <c r="N168" s="244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82</v>
      </c>
    </row>
    <row r="169" spans="1:65" s="2" customFormat="1" ht="12">
      <c r="A169" s="38"/>
      <c r="B169" s="39"/>
      <c r="C169" s="278" t="s">
        <v>238</v>
      </c>
      <c r="D169" s="278" t="s">
        <v>268</v>
      </c>
      <c r="E169" s="279" t="s">
        <v>1457</v>
      </c>
      <c r="F169" s="280" t="s">
        <v>1458</v>
      </c>
      <c r="G169" s="281" t="s">
        <v>155</v>
      </c>
      <c r="H169" s="282">
        <v>80</v>
      </c>
      <c r="I169" s="283"/>
      <c r="J169" s="284">
        <f>ROUND(I169*H169,2)</f>
        <v>0</v>
      </c>
      <c r="K169" s="280" t="s">
        <v>891</v>
      </c>
      <c r="L169" s="285"/>
      <c r="M169" s="286" t="s">
        <v>1</v>
      </c>
      <c r="N169" s="287" t="s">
        <v>38</v>
      </c>
      <c r="O169" s="91"/>
      <c r="P169" s="236">
        <f>O169*H169</f>
        <v>0</v>
      </c>
      <c r="Q169" s="236">
        <v>0.00123</v>
      </c>
      <c r="R169" s="236">
        <f>Q169*H169</f>
        <v>0.0984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213</v>
      </c>
      <c r="AT169" s="238" t="s">
        <v>268</v>
      </c>
      <c r="AU169" s="238" t="s">
        <v>82</v>
      </c>
      <c r="AY169" s="17" t="s">
        <v>150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80</v>
      </c>
      <c r="BK169" s="239">
        <f>ROUND(I169*H169,2)</f>
        <v>0</v>
      </c>
      <c r="BL169" s="17" t="s">
        <v>157</v>
      </c>
      <c r="BM169" s="238" t="s">
        <v>1459</v>
      </c>
    </row>
    <row r="170" spans="1:47" s="2" customFormat="1" ht="12">
      <c r="A170" s="38"/>
      <c r="B170" s="39"/>
      <c r="C170" s="40"/>
      <c r="D170" s="240" t="s">
        <v>159</v>
      </c>
      <c r="E170" s="40"/>
      <c r="F170" s="241" t="s">
        <v>1458</v>
      </c>
      <c r="G170" s="40"/>
      <c r="H170" s="40"/>
      <c r="I170" s="242"/>
      <c r="J170" s="40"/>
      <c r="K170" s="40"/>
      <c r="L170" s="44"/>
      <c r="M170" s="243"/>
      <c r="N170" s="244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82</v>
      </c>
    </row>
    <row r="171" spans="1:51" s="13" customFormat="1" ht="12">
      <c r="A171" s="13"/>
      <c r="B171" s="246"/>
      <c r="C171" s="247"/>
      <c r="D171" s="240" t="s">
        <v>172</v>
      </c>
      <c r="E171" s="248" t="s">
        <v>1</v>
      </c>
      <c r="F171" s="249" t="s">
        <v>1460</v>
      </c>
      <c r="G171" s="247"/>
      <c r="H171" s="248" t="s">
        <v>1</v>
      </c>
      <c r="I171" s="250"/>
      <c r="J171" s="247"/>
      <c r="K171" s="247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172</v>
      </c>
      <c r="AU171" s="255" t="s">
        <v>82</v>
      </c>
      <c r="AV171" s="13" t="s">
        <v>80</v>
      </c>
      <c r="AW171" s="13" t="s">
        <v>30</v>
      </c>
      <c r="AX171" s="13" t="s">
        <v>73</v>
      </c>
      <c r="AY171" s="255" t="s">
        <v>150</v>
      </c>
    </row>
    <row r="172" spans="1:51" s="14" customFormat="1" ht="12">
      <c r="A172" s="14"/>
      <c r="B172" s="256"/>
      <c r="C172" s="257"/>
      <c r="D172" s="240" t="s">
        <v>172</v>
      </c>
      <c r="E172" s="258" t="s">
        <v>1</v>
      </c>
      <c r="F172" s="259" t="s">
        <v>1461</v>
      </c>
      <c r="G172" s="257"/>
      <c r="H172" s="260">
        <v>80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172</v>
      </c>
      <c r="AU172" s="266" t="s">
        <v>82</v>
      </c>
      <c r="AV172" s="14" t="s">
        <v>82</v>
      </c>
      <c r="AW172" s="14" t="s">
        <v>30</v>
      </c>
      <c r="AX172" s="14" t="s">
        <v>80</v>
      </c>
      <c r="AY172" s="266" t="s">
        <v>150</v>
      </c>
    </row>
    <row r="173" spans="1:65" s="2" customFormat="1" ht="16.5" customHeight="1">
      <c r="A173" s="38"/>
      <c r="B173" s="39"/>
      <c r="C173" s="278" t="s">
        <v>245</v>
      </c>
      <c r="D173" s="278" t="s">
        <v>268</v>
      </c>
      <c r="E173" s="279" t="s">
        <v>1462</v>
      </c>
      <c r="F173" s="280" t="s">
        <v>1463</v>
      </c>
      <c r="G173" s="281" t="s">
        <v>155</v>
      </c>
      <c r="H173" s="282">
        <v>40</v>
      </c>
      <c r="I173" s="283"/>
      <c r="J173" s="284">
        <f>ROUND(I173*H173,2)</f>
        <v>0</v>
      </c>
      <c r="K173" s="280" t="s">
        <v>891</v>
      </c>
      <c r="L173" s="285"/>
      <c r="M173" s="286" t="s">
        <v>1</v>
      </c>
      <c r="N173" s="287" t="s">
        <v>38</v>
      </c>
      <c r="O173" s="91"/>
      <c r="P173" s="236">
        <f>O173*H173</f>
        <v>0</v>
      </c>
      <c r="Q173" s="236">
        <v>0.00019</v>
      </c>
      <c r="R173" s="236">
        <f>Q173*H173</f>
        <v>0.007600000000000001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213</v>
      </c>
      <c r="AT173" s="238" t="s">
        <v>268</v>
      </c>
      <c r="AU173" s="238" t="s">
        <v>82</v>
      </c>
      <c r="AY173" s="17" t="s">
        <v>150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80</v>
      </c>
      <c r="BK173" s="239">
        <f>ROUND(I173*H173,2)</f>
        <v>0</v>
      </c>
      <c r="BL173" s="17" t="s">
        <v>157</v>
      </c>
      <c r="BM173" s="238" t="s">
        <v>1464</v>
      </c>
    </row>
    <row r="174" spans="1:47" s="2" customFormat="1" ht="12">
      <c r="A174" s="38"/>
      <c r="B174" s="39"/>
      <c r="C174" s="40"/>
      <c r="D174" s="240" t="s">
        <v>159</v>
      </c>
      <c r="E174" s="40"/>
      <c r="F174" s="241" t="s">
        <v>1463</v>
      </c>
      <c r="G174" s="40"/>
      <c r="H174" s="40"/>
      <c r="I174" s="242"/>
      <c r="J174" s="40"/>
      <c r="K174" s="40"/>
      <c r="L174" s="44"/>
      <c r="M174" s="243"/>
      <c r="N174" s="244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82</v>
      </c>
    </row>
    <row r="175" spans="1:51" s="13" customFormat="1" ht="12">
      <c r="A175" s="13"/>
      <c r="B175" s="246"/>
      <c r="C175" s="247"/>
      <c r="D175" s="240" t="s">
        <v>172</v>
      </c>
      <c r="E175" s="248" t="s">
        <v>1</v>
      </c>
      <c r="F175" s="249" t="s">
        <v>1460</v>
      </c>
      <c r="G175" s="247"/>
      <c r="H175" s="248" t="s">
        <v>1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172</v>
      </c>
      <c r="AU175" s="255" t="s">
        <v>82</v>
      </c>
      <c r="AV175" s="13" t="s">
        <v>80</v>
      </c>
      <c r="AW175" s="13" t="s">
        <v>30</v>
      </c>
      <c r="AX175" s="13" t="s">
        <v>73</v>
      </c>
      <c r="AY175" s="255" t="s">
        <v>150</v>
      </c>
    </row>
    <row r="176" spans="1:51" s="14" customFormat="1" ht="12">
      <c r="A176" s="14"/>
      <c r="B176" s="256"/>
      <c r="C176" s="257"/>
      <c r="D176" s="240" t="s">
        <v>172</v>
      </c>
      <c r="E176" s="258" t="s">
        <v>1</v>
      </c>
      <c r="F176" s="259" t="s">
        <v>1429</v>
      </c>
      <c r="G176" s="257"/>
      <c r="H176" s="260">
        <v>40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172</v>
      </c>
      <c r="AU176" s="266" t="s">
        <v>82</v>
      </c>
      <c r="AV176" s="14" t="s">
        <v>82</v>
      </c>
      <c r="AW176" s="14" t="s">
        <v>30</v>
      </c>
      <c r="AX176" s="14" t="s">
        <v>80</v>
      </c>
      <c r="AY176" s="266" t="s">
        <v>150</v>
      </c>
    </row>
    <row r="177" spans="1:65" s="2" customFormat="1" ht="21.75" customHeight="1">
      <c r="A177" s="38"/>
      <c r="B177" s="39"/>
      <c r="C177" s="278" t="s">
        <v>251</v>
      </c>
      <c r="D177" s="278" t="s">
        <v>268</v>
      </c>
      <c r="E177" s="279" t="s">
        <v>1465</v>
      </c>
      <c r="F177" s="280" t="s">
        <v>1466</v>
      </c>
      <c r="G177" s="281" t="s">
        <v>155</v>
      </c>
      <c r="H177" s="282">
        <v>40</v>
      </c>
      <c r="I177" s="283"/>
      <c r="J177" s="284">
        <f>ROUND(I177*H177,2)</f>
        <v>0</v>
      </c>
      <c r="K177" s="280" t="s">
        <v>1</v>
      </c>
      <c r="L177" s="285"/>
      <c r="M177" s="286" t="s">
        <v>1</v>
      </c>
      <c r="N177" s="287" t="s">
        <v>38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213</v>
      </c>
      <c r="AT177" s="238" t="s">
        <v>268</v>
      </c>
      <c r="AU177" s="238" t="s">
        <v>82</v>
      </c>
      <c r="AY177" s="17" t="s">
        <v>150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80</v>
      </c>
      <c r="BK177" s="239">
        <f>ROUND(I177*H177,2)</f>
        <v>0</v>
      </c>
      <c r="BL177" s="17" t="s">
        <v>157</v>
      </c>
      <c r="BM177" s="238" t="s">
        <v>1467</v>
      </c>
    </row>
    <row r="178" spans="1:47" s="2" customFormat="1" ht="12">
      <c r="A178" s="38"/>
      <c r="B178" s="39"/>
      <c r="C178" s="40"/>
      <c r="D178" s="240" t="s">
        <v>159</v>
      </c>
      <c r="E178" s="40"/>
      <c r="F178" s="241" t="s">
        <v>1466</v>
      </c>
      <c r="G178" s="40"/>
      <c r="H178" s="40"/>
      <c r="I178" s="242"/>
      <c r="J178" s="40"/>
      <c r="K178" s="40"/>
      <c r="L178" s="44"/>
      <c r="M178" s="243"/>
      <c r="N178" s="244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82</v>
      </c>
    </row>
    <row r="179" spans="1:51" s="13" customFormat="1" ht="12">
      <c r="A179" s="13"/>
      <c r="B179" s="246"/>
      <c r="C179" s="247"/>
      <c r="D179" s="240" t="s">
        <v>172</v>
      </c>
      <c r="E179" s="248" t="s">
        <v>1</v>
      </c>
      <c r="F179" s="249" t="s">
        <v>1460</v>
      </c>
      <c r="G179" s="247"/>
      <c r="H179" s="248" t="s">
        <v>1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172</v>
      </c>
      <c r="AU179" s="255" t="s">
        <v>82</v>
      </c>
      <c r="AV179" s="13" t="s">
        <v>80</v>
      </c>
      <c r="AW179" s="13" t="s">
        <v>30</v>
      </c>
      <c r="AX179" s="13" t="s">
        <v>73</v>
      </c>
      <c r="AY179" s="255" t="s">
        <v>150</v>
      </c>
    </row>
    <row r="180" spans="1:51" s="14" customFormat="1" ht="12">
      <c r="A180" s="14"/>
      <c r="B180" s="256"/>
      <c r="C180" s="257"/>
      <c r="D180" s="240" t="s">
        <v>172</v>
      </c>
      <c r="E180" s="258" t="s">
        <v>1</v>
      </c>
      <c r="F180" s="259" t="s">
        <v>1429</v>
      </c>
      <c r="G180" s="257"/>
      <c r="H180" s="260">
        <v>40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172</v>
      </c>
      <c r="AU180" s="266" t="s">
        <v>82</v>
      </c>
      <c r="AV180" s="14" t="s">
        <v>82</v>
      </c>
      <c r="AW180" s="14" t="s">
        <v>30</v>
      </c>
      <c r="AX180" s="14" t="s">
        <v>80</v>
      </c>
      <c r="AY180" s="266" t="s">
        <v>150</v>
      </c>
    </row>
    <row r="181" spans="1:65" s="2" customFormat="1" ht="12">
      <c r="A181" s="38"/>
      <c r="B181" s="39"/>
      <c r="C181" s="227" t="s">
        <v>256</v>
      </c>
      <c r="D181" s="227" t="s">
        <v>152</v>
      </c>
      <c r="E181" s="228" t="s">
        <v>930</v>
      </c>
      <c r="F181" s="229" t="s">
        <v>931</v>
      </c>
      <c r="G181" s="230" t="s">
        <v>932</v>
      </c>
      <c r="H181" s="231">
        <v>1.5</v>
      </c>
      <c r="I181" s="232"/>
      <c r="J181" s="233">
        <f>ROUND(I181*H181,2)</f>
        <v>0</v>
      </c>
      <c r="K181" s="229" t="s">
        <v>891</v>
      </c>
      <c r="L181" s="44"/>
      <c r="M181" s="234" t="s">
        <v>1</v>
      </c>
      <c r="N181" s="235" t="s">
        <v>38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157</v>
      </c>
      <c r="AT181" s="238" t="s">
        <v>152</v>
      </c>
      <c r="AU181" s="238" t="s">
        <v>82</v>
      </c>
      <c r="AY181" s="17" t="s">
        <v>150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80</v>
      </c>
      <c r="BK181" s="239">
        <f>ROUND(I181*H181,2)</f>
        <v>0</v>
      </c>
      <c r="BL181" s="17" t="s">
        <v>157</v>
      </c>
      <c r="BM181" s="238" t="s">
        <v>1468</v>
      </c>
    </row>
    <row r="182" spans="1:47" s="2" customFormat="1" ht="12">
      <c r="A182" s="38"/>
      <c r="B182" s="39"/>
      <c r="C182" s="40"/>
      <c r="D182" s="240" t="s">
        <v>159</v>
      </c>
      <c r="E182" s="40"/>
      <c r="F182" s="241" t="s">
        <v>934</v>
      </c>
      <c r="G182" s="40"/>
      <c r="H182" s="40"/>
      <c r="I182" s="242"/>
      <c r="J182" s="40"/>
      <c r="K182" s="40"/>
      <c r="L182" s="44"/>
      <c r="M182" s="243"/>
      <c r="N182" s="244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159</v>
      </c>
      <c r="AU182" s="17" t="s">
        <v>82</v>
      </c>
    </row>
    <row r="183" spans="1:47" s="2" customFormat="1" ht="12">
      <c r="A183" s="38"/>
      <c r="B183" s="39"/>
      <c r="C183" s="40"/>
      <c r="D183" s="240" t="s">
        <v>170</v>
      </c>
      <c r="E183" s="40"/>
      <c r="F183" s="245" t="s">
        <v>1469</v>
      </c>
      <c r="G183" s="40"/>
      <c r="H183" s="40"/>
      <c r="I183" s="242"/>
      <c r="J183" s="40"/>
      <c r="K183" s="40"/>
      <c r="L183" s="44"/>
      <c r="M183" s="243"/>
      <c r="N183" s="244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170</v>
      </c>
      <c r="AU183" s="17" t="s">
        <v>82</v>
      </c>
    </row>
    <row r="184" spans="1:51" s="14" customFormat="1" ht="12">
      <c r="A184" s="14"/>
      <c r="B184" s="256"/>
      <c r="C184" s="257"/>
      <c r="D184" s="240" t="s">
        <v>172</v>
      </c>
      <c r="E184" s="258" t="s">
        <v>1</v>
      </c>
      <c r="F184" s="259" t="s">
        <v>1470</v>
      </c>
      <c r="G184" s="257"/>
      <c r="H184" s="260">
        <v>1.5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172</v>
      </c>
      <c r="AU184" s="266" t="s">
        <v>82</v>
      </c>
      <c r="AV184" s="14" t="s">
        <v>82</v>
      </c>
      <c r="AW184" s="14" t="s">
        <v>30</v>
      </c>
      <c r="AX184" s="14" t="s">
        <v>80</v>
      </c>
      <c r="AY184" s="266" t="s">
        <v>150</v>
      </c>
    </row>
    <row r="185" spans="1:65" s="2" customFormat="1" ht="12">
      <c r="A185" s="38"/>
      <c r="B185" s="39"/>
      <c r="C185" s="227" t="s">
        <v>8</v>
      </c>
      <c r="D185" s="227" t="s">
        <v>152</v>
      </c>
      <c r="E185" s="228" t="s">
        <v>1471</v>
      </c>
      <c r="F185" s="229" t="s">
        <v>1472</v>
      </c>
      <c r="G185" s="230" t="s">
        <v>177</v>
      </c>
      <c r="H185" s="231">
        <v>12.48</v>
      </c>
      <c r="I185" s="232"/>
      <c r="J185" s="233">
        <f>ROUND(I185*H185,2)</f>
        <v>0</v>
      </c>
      <c r="K185" s="229" t="s">
        <v>891</v>
      </c>
      <c r="L185" s="44"/>
      <c r="M185" s="234" t="s">
        <v>1</v>
      </c>
      <c r="N185" s="235" t="s">
        <v>38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157</v>
      </c>
      <c r="AT185" s="238" t="s">
        <v>152</v>
      </c>
      <c r="AU185" s="238" t="s">
        <v>82</v>
      </c>
      <c r="AY185" s="17" t="s">
        <v>150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80</v>
      </c>
      <c r="BK185" s="239">
        <f>ROUND(I185*H185,2)</f>
        <v>0</v>
      </c>
      <c r="BL185" s="17" t="s">
        <v>157</v>
      </c>
      <c r="BM185" s="238" t="s">
        <v>1473</v>
      </c>
    </row>
    <row r="186" spans="1:47" s="2" customFormat="1" ht="12">
      <c r="A186" s="38"/>
      <c r="B186" s="39"/>
      <c r="C186" s="40"/>
      <c r="D186" s="240" t="s">
        <v>159</v>
      </c>
      <c r="E186" s="40"/>
      <c r="F186" s="241" t="s">
        <v>1474</v>
      </c>
      <c r="G186" s="40"/>
      <c r="H186" s="40"/>
      <c r="I186" s="242"/>
      <c r="J186" s="40"/>
      <c r="K186" s="40"/>
      <c r="L186" s="44"/>
      <c r="M186" s="243"/>
      <c r="N186" s="244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82</v>
      </c>
    </row>
    <row r="187" spans="1:51" s="14" customFormat="1" ht="12">
      <c r="A187" s="14"/>
      <c r="B187" s="256"/>
      <c r="C187" s="257"/>
      <c r="D187" s="240" t="s">
        <v>172</v>
      </c>
      <c r="E187" s="258" t="s">
        <v>1</v>
      </c>
      <c r="F187" s="259" t="s">
        <v>1475</v>
      </c>
      <c r="G187" s="257"/>
      <c r="H187" s="260">
        <v>12.48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6" t="s">
        <v>172</v>
      </c>
      <c r="AU187" s="266" t="s">
        <v>82</v>
      </c>
      <c r="AV187" s="14" t="s">
        <v>82</v>
      </c>
      <c r="AW187" s="14" t="s">
        <v>30</v>
      </c>
      <c r="AX187" s="14" t="s">
        <v>80</v>
      </c>
      <c r="AY187" s="266" t="s">
        <v>150</v>
      </c>
    </row>
    <row r="188" spans="1:65" s="2" customFormat="1" ht="12">
      <c r="A188" s="38"/>
      <c r="B188" s="39"/>
      <c r="C188" s="227" t="s">
        <v>267</v>
      </c>
      <c r="D188" s="227" t="s">
        <v>152</v>
      </c>
      <c r="E188" s="228" t="s">
        <v>1476</v>
      </c>
      <c r="F188" s="229" t="s">
        <v>1477</v>
      </c>
      <c r="G188" s="230" t="s">
        <v>177</v>
      </c>
      <c r="H188" s="231">
        <v>12.48</v>
      </c>
      <c r="I188" s="232"/>
      <c r="J188" s="233">
        <f>ROUND(I188*H188,2)</f>
        <v>0</v>
      </c>
      <c r="K188" s="229" t="s">
        <v>891</v>
      </c>
      <c r="L188" s="44"/>
      <c r="M188" s="234" t="s">
        <v>1</v>
      </c>
      <c r="N188" s="235" t="s">
        <v>38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157</v>
      </c>
      <c r="AT188" s="238" t="s">
        <v>152</v>
      </c>
      <c r="AU188" s="238" t="s">
        <v>82</v>
      </c>
      <c r="AY188" s="17" t="s">
        <v>150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80</v>
      </c>
      <c r="BK188" s="239">
        <f>ROUND(I188*H188,2)</f>
        <v>0</v>
      </c>
      <c r="BL188" s="17" t="s">
        <v>157</v>
      </c>
      <c r="BM188" s="238" t="s">
        <v>1478</v>
      </c>
    </row>
    <row r="189" spans="1:47" s="2" customFormat="1" ht="12">
      <c r="A189" s="38"/>
      <c r="B189" s="39"/>
      <c r="C189" s="40"/>
      <c r="D189" s="240" t="s">
        <v>159</v>
      </c>
      <c r="E189" s="40"/>
      <c r="F189" s="241" t="s">
        <v>1479</v>
      </c>
      <c r="G189" s="40"/>
      <c r="H189" s="40"/>
      <c r="I189" s="242"/>
      <c r="J189" s="40"/>
      <c r="K189" s="40"/>
      <c r="L189" s="44"/>
      <c r="M189" s="243"/>
      <c r="N189" s="244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82</v>
      </c>
    </row>
    <row r="190" spans="1:51" s="14" customFormat="1" ht="12">
      <c r="A190" s="14"/>
      <c r="B190" s="256"/>
      <c r="C190" s="257"/>
      <c r="D190" s="240" t="s">
        <v>172</v>
      </c>
      <c r="E190" s="258" t="s">
        <v>1</v>
      </c>
      <c r="F190" s="259" t="s">
        <v>1475</v>
      </c>
      <c r="G190" s="257"/>
      <c r="H190" s="260">
        <v>12.48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172</v>
      </c>
      <c r="AU190" s="266" t="s">
        <v>82</v>
      </c>
      <c r="AV190" s="14" t="s">
        <v>82</v>
      </c>
      <c r="AW190" s="14" t="s">
        <v>30</v>
      </c>
      <c r="AX190" s="14" t="s">
        <v>80</v>
      </c>
      <c r="AY190" s="266" t="s">
        <v>150</v>
      </c>
    </row>
    <row r="191" spans="1:63" s="12" customFormat="1" ht="25.9" customHeight="1">
      <c r="A191" s="12"/>
      <c r="B191" s="211"/>
      <c r="C191" s="212"/>
      <c r="D191" s="213" t="s">
        <v>72</v>
      </c>
      <c r="E191" s="214" t="s">
        <v>936</v>
      </c>
      <c r="F191" s="214" t="s">
        <v>937</v>
      </c>
      <c r="G191" s="212"/>
      <c r="H191" s="212"/>
      <c r="I191" s="215"/>
      <c r="J191" s="216">
        <f>BK191</f>
        <v>0</v>
      </c>
      <c r="K191" s="212"/>
      <c r="L191" s="217"/>
      <c r="M191" s="218"/>
      <c r="N191" s="219"/>
      <c r="O191" s="219"/>
      <c r="P191" s="220">
        <f>SUM(P192:P217)</f>
        <v>0</v>
      </c>
      <c r="Q191" s="219"/>
      <c r="R191" s="220">
        <f>SUM(R192:R217)</f>
        <v>0</v>
      </c>
      <c r="S191" s="219"/>
      <c r="T191" s="221">
        <f>SUM(T192:T217)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157</v>
      </c>
      <c r="AT191" s="223" t="s">
        <v>72</v>
      </c>
      <c r="AU191" s="223" t="s">
        <v>73</v>
      </c>
      <c r="AY191" s="222" t="s">
        <v>150</v>
      </c>
      <c r="BK191" s="224">
        <f>SUM(BK192:BK217)</f>
        <v>0</v>
      </c>
    </row>
    <row r="192" spans="1:65" s="2" customFormat="1" ht="55.5" customHeight="1">
      <c r="A192" s="38"/>
      <c r="B192" s="39"/>
      <c r="C192" s="227" t="s">
        <v>275</v>
      </c>
      <c r="D192" s="227" t="s">
        <v>152</v>
      </c>
      <c r="E192" s="228" t="s">
        <v>938</v>
      </c>
      <c r="F192" s="229" t="s">
        <v>939</v>
      </c>
      <c r="G192" s="230" t="s">
        <v>184</v>
      </c>
      <c r="H192" s="231">
        <v>84.04</v>
      </c>
      <c r="I192" s="232"/>
      <c r="J192" s="233">
        <f>ROUND(I192*H192,2)</f>
        <v>0</v>
      </c>
      <c r="K192" s="229" t="s">
        <v>891</v>
      </c>
      <c r="L192" s="44"/>
      <c r="M192" s="234" t="s">
        <v>1</v>
      </c>
      <c r="N192" s="235" t="s">
        <v>38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940</v>
      </c>
      <c r="AT192" s="238" t="s">
        <v>152</v>
      </c>
      <c r="AU192" s="238" t="s">
        <v>80</v>
      </c>
      <c r="AY192" s="17" t="s">
        <v>150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80</v>
      </c>
      <c r="BK192" s="239">
        <f>ROUND(I192*H192,2)</f>
        <v>0</v>
      </c>
      <c r="BL192" s="17" t="s">
        <v>940</v>
      </c>
      <c r="BM192" s="238" t="s">
        <v>1480</v>
      </c>
    </row>
    <row r="193" spans="1:47" s="2" customFormat="1" ht="12">
      <c r="A193" s="38"/>
      <c r="B193" s="39"/>
      <c r="C193" s="40"/>
      <c r="D193" s="240" t="s">
        <v>159</v>
      </c>
      <c r="E193" s="40"/>
      <c r="F193" s="241" t="s">
        <v>942</v>
      </c>
      <c r="G193" s="40"/>
      <c r="H193" s="40"/>
      <c r="I193" s="242"/>
      <c r="J193" s="40"/>
      <c r="K193" s="40"/>
      <c r="L193" s="44"/>
      <c r="M193" s="243"/>
      <c r="N193" s="244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80</v>
      </c>
    </row>
    <row r="194" spans="1:51" s="13" customFormat="1" ht="12">
      <c r="A194" s="13"/>
      <c r="B194" s="246"/>
      <c r="C194" s="247"/>
      <c r="D194" s="240" t="s">
        <v>172</v>
      </c>
      <c r="E194" s="248" t="s">
        <v>1</v>
      </c>
      <c r="F194" s="249" t="s">
        <v>943</v>
      </c>
      <c r="G194" s="247"/>
      <c r="H194" s="248" t="s">
        <v>1</v>
      </c>
      <c r="I194" s="250"/>
      <c r="J194" s="247"/>
      <c r="K194" s="247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172</v>
      </c>
      <c r="AU194" s="255" t="s">
        <v>80</v>
      </c>
      <c r="AV194" s="13" t="s">
        <v>80</v>
      </c>
      <c r="AW194" s="13" t="s">
        <v>30</v>
      </c>
      <c r="AX194" s="13" t="s">
        <v>73</v>
      </c>
      <c r="AY194" s="255" t="s">
        <v>150</v>
      </c>
    </row>
    <row r="195" spans="1:51" s="14" customFormat="1" ht="12">
      <c r="A195" s="14"/>
      <c r="B195" s="256"/>
      <c r="C195" s="257"/>
      <c r="D195" s="240" t="s">
        <v>172</v>
      </c>
      <c r="E195" s="258" t="s">
        <v>1</v>
      </c>
      <c r="F195" s="259" t="s">
        <v>1481</v>
      </c>
      <c r="G195" s="257"/>
      <c r="H195" s="260">
        <v>84.04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172</v>
      </c>
      <c r="AU195" s="266" t="s">
        <v>80</v>
      </c>
      <c r="AV195" s="14" t="s">
        <v>82</v>
      </c>
      <c r="AW195" s="14" t="s">
        <v>30</v>
      </c>
      <c r="AX195" s="14" t="s">
        <v>80</v>
      </c>
      <c r="AY195" s="266" t="s">
        <v>150</v>
      </c>
    </row>
    <row r="196" spans="1:65" s="2" customFormat="1" ht="55.5" customHeight="1">
      <c r="A196" s="38"/>
      <c r="B196" s="39"/>
      <c r="C196" s="227" t="s">
        <v>282</v>
      </c>
      <c r="D196" s="227" t="s">
        <v>152</v>
      </c>
      <c r="E196" s="228" t="s">
        <v>945</v>
      </c>
      <c r="F196" s="229" t="s">
        <v>946</v>
      </c>
      <c r="G196" s="230" t="s">
        <v>184</v>
      </c>
      <c r="H196" s="231">
        <v>40</v>
      </c>
      <c r="I196" s="232"/>
      <c r="J196" s="233">
        <f>ROUND(I196*H196,2)</f>
        <v>0</v>
      </c>
      <c r="K196" s="229" t="s">
        <v>891</v>
      </c>
      <c r="L196" s="44"/>
      <c r="M196" s="234" t="s">
        <v>1</v>
      </c>
      <c r="N196" s="235" t="s">
        <v>38</v>
      </c>
      <c r="O196" s="91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940</v>
      </c>
      <c r="AT196" s="238" t="s">
        <v>152</v>
      </c>
      <c r="AU196" s="238" t="s">
        <v>80</v>
      </c>
      <c r="AY196" s="17" t="s">
        <v>150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80</v>
      </c>
      <c r="BK196" s="239">
        <f>ROUND(I196*H196,2)</f>
        <v>0</v>
      </c>
      <c r="BL196" s="17" t="s">
        <v>940</v>
      </c>
      <c r="BM196" s="238" t="s">
        <v>1482</v>
      </c>
    </row>
    <row r="197" spans="1:47" s="2" customFormat="1" ht="12">
      <c r="A197" s="38"/>
      <c r="B197" s="39"/>
      <c r="C197" s="40"/>
      <c r="D197" s="240" t="s">
        <v>159</v>
      </c>
      <c r="E197" s="40"/>
      <c r="F197" s="241" t="s">
        <v>948</v>
      </c>
      <c r="G197" s="40"/>
      <c r="H197" s="40"/>
      <c r="I197" s="242"/>
      <c r="J197" s="40"/>
      <c r="K197" s="40"/>
      <c r="L197" s="44"/>
      <c r="M197" s="243"/>
      <c r="N197" s="244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80</v>
      </c>
    </row>
    <row r="198" spans="1:51" s="13" customFormat="1" ht="12">
      <c r="A198" s="13"/>
      <c r="B198" s="246"/>
      <c r="C198" s="247"/>
      <c r="D198" s="240" t="s">
        <v>172</v>
      </c>
      <c r="E198" s="248" t="s">
        <v>1</v>
      </c>
      <c r="F198" s="249" t="s">
        <v>999</v>
      </c>
      <c r="G198" s="247"/>
      <c r="H198" s="248" t="s">
        <v>1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172</v>
      </c>
      <c r="AU198" s="255" t="s">
        <v>80</v>
      </c>
      <c r="AV198" s="13" t="s">
        <v>80</v>
      </c>
      <c r="AW198" s="13" t="s">
        <v>30</v>
      </c>
      <c r="AX198" s="13" t="s">
        <v>73</v>
      </c>
      <c r="AY198" s="255" t="s">
        <v>150</v>
      </c>
    </row>
    <row r="199" spans="1:51" s="14" customFormat="1" ht="12">
      <c r="A199" s="14"/>
      <c r="B199" s="256"/>
      <c r="C199" s="257"/>
      <c r="D199" s="240" t="s">
        <v>172</v>
      </c>
      <c r="E199" s="258" t="s">
        <v>1</v>
      </c>
      <c r="F199" s="259" t="s">
        <v>1483</v>
      </c>
      <c r="G199" s="257"/>
      <c r="H199" s="260">
        <v>40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172</v>
      </c>
      <c r="AU199" s="266" t="s">
        <v>80</v>
      </c>
      <c r="AV199" s="14" t="s">
        <v>82</v>
      </c>
      <c r="AW199" s="14" t="s">
        <v>30</v>
      </c>
      <c r="AX199" s="14" t="s">
        <v>80</v>
      </c>
      <c r="AY199" s="266" t="s">
        <v>150</v>
      </c>
    </row>
    <row r="200" spans="1:65" s="2" customFormat="1" ht="55.5" customHeight="1">
      <c r="A200" s="38"/>
      <c r="B200" s="39"/>
      <c r="C200" s="227" t="s">
        <v>287</v>
      </c>
      <c r="D200" s="227" t="s">
        <v>152</v>
      </c>
      <c r="E200" s="228" t="s">
        <v>1484</v>
      </c>
      <c r="F200" s="229" t="s">
        <v>1485</v>
      </c>
      <c r="G200" s="230" t="s">
        <v>184</v>
      </c>
      <c r="H200" s="231">
        <v>0.573</v>
      </c>
      <c r="I200" s="232"/>
      <c r="J200" s="233">
        <f>ROUND(I200*H200,2)</f>
        <v>0</v>
      </c>
      <c r="K200" s="229" t="s">
        <v>891</v>
      </c>
      <c r="L200" s="44"/>
      <c r="M200" s="234" t="s">
        <v>1</v>
      </c>
      <c r="N200" s="235" t="s">
        <v>38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940</v>
      </c>
      <c r="AT200" s="238" t="s">
        <v>152</v>
      </c>
      <c r="AU200" s="238" t="s">
        <v>80</v>
      </c>
      <c r="AY200" s="17" t="s">
        <v>150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80</v>
      </c>
      <c r="BK200" s="239">
        <f>ROUND(I200*H200,2)</f>
        <v>0</v>
      </c>
      <c r="BL200" s="17" t="s">
        <v>940</v>
      </c>
      <c r="BM200" s="238" t="s">
        <v>1486</v>
      </c>
    </row>
    <row r="201" spans="1:47" s="2" customFormat="1" ht="12">
      <c r="A201" s="38"/>
      <c r="B201" s="39"/>
      <c r="C201" s="40"/>
      <c r="D201" s="240" t="s">
        <v>159</v>
      </c>
      <c r="E201" s="40"/>
      <c r="F201" s="241" t="s">
        <v>1487</v>
      </c>
      <c r="G201" s="40"/>
      <c r="H201" s="40"/>
      <c r="I201" s="242"/>
      <c r="J201" s="40"/>
      <c r="K201" s="40"/>
      <c r="L201" s="44"/>
      <c r="M201" s="243"/>
      <c r="N201" s="244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80</v>
      </c>
    </row>
    <row r="202" spans="1:47" s="2" customFormat="1" ht="12">
      <c r="A202" s="38"/>
      <c r="B202" s="39"/>
      <c r="C202" s="40"/>
      <c r="D202" s="240" t="s">
        <v>170</v>
      </c>
      <c r="E202" s="40"/>
      <c r="F202" s="245" t="s">
        <v>1488</v>
      </c>
      <c r="G202" s="40"/>
      <c r="H202" s="40"/>
      <c r="I202" s="242"/>
      <c r="J202" s="40"/>
      <c r="K202" s="40"/>
      <c r="L202" s="44"/>
      <c r="M202" s="243"/>
      <c r="N202" s="244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170</v>
      </c>
      <c r="AU202" s="17" t="s">
        <v>80</v>
      </c>
    </row>
    <row r="203" spans="1:51" s="13" customFormat="1" ht="12">
      <c r="A203" s="13"/>
      <c r="B203" s="246"/>
      <c r="C203" s="247"/>
      <c r="D203" s="240" t="s">
        <v>172</v>
      </c>
      <c r="E203" s="248" t="s">
        <v>1</v>
      </c>
      <c r="F203" s="249" t="s">
        <v>1489</v>
      </c>
      <c r="G203" s="247"/>
      <c r="H203" s="248" t="s">
        <v>1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172</v>
      </c>
      <c r="AU203" s="255" t="s">
        <v>80</v>
      </c>
      <c r="AV203" s="13" t="s">
        <v>80</v>
      </c>
      <c r="AW203" s="13" t="s">
        <v>30</v>
      </c>
      <c r="AX203" s="13" t="s">
        <v>73</v>
      </c>
      <c r="AY203" s="255" t="s">
        <v>150</v>
      </c>
    </row>
    <row r="204" spans="1:51" s="14" customFormat="1" ht="12">
      <c r="A204" s="14"/>
      <c r="B204" s="256"/>
      <c r="C204" s="257"/>
      <c r="D204" s="240" t="s">
        <v>172</v>
      </c>
      <c r="E204" s="258" t="s">
        <v>1</v>
      </c>
      <c r="F204" s="259" t="s">
        <v>1490</v>
      </c>
      <c r="G204" s="257"/>
      <c r="H204" s="260">
        <v>0.467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6" t="s">
        <v>172</v>
      </c>
      <c r="AU204" s="266" t="s">
        <v>80</v>
      </c>
      <c r="AV204" s="14" t="s">
        <v>82</v>
      </c>
      <c r="AW204" s="14" t="s">
        <v>30</v>
      </c>
      <c r="AX204" s="14" t="s">
        <v>73</v>
      </c>
      <c r="AY204" s="266" t="s">
        <v>150</v>
      </c>
    </row>
    <row r="205" spans="1:51" s="14" customFormat="1" ht="12">
      <c r="A205" s="14"/>
      <c r="B205" s="256"/>
      <c r="C205" s="257"/>
      <c r="D205" s="240" t="s">
        <v>172</v>
      </c>
      <c r="E205" s="258" t="s">
        <v>1</v>
      </c>
      <c r="F205" s="259" t="s">
        <v>1491</v>
      </c>
      <c r="G205" s="257"/>
      <c r="H205" s="260">
        <v>0.106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172</v>
      </c>
      <c r="AU205" s="266" t="s">
        <v>80</v>
      </c>
      <c r="AV205" s="14" t="s">
        <v>82</v>
      </c>
      <c r="AW205" s="14" t="s">
        <v>30</v>
      </c>
      <c r="AX205" s="14" t="s">
        <v>73</v>
      </c>
      <c r="AY205" s="266" t="s">
        <v>150</v>
      </c>
    </row>
    <row r="206" spans="1:51" s="15" customFormat="1" ht="12">
      <c r="A206" s="15"/>
      <c r="B206" s="267"/>
      <c r="C206" s="268"/>
      <c r="D206" s="240" t="s">
        <v>172</v>
      </c>
      <c r="E206" s="269" t="s">
        <v>1</v>
      </c>
      <c r="F206" s="270" t="s">
        <v>204</v>
      </c>
      <c r="G206" s="268"/>
      <c r="H206" s="271">
        <v>0.573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7" t="s">
        <v>172</v>
      </c>
      <c r="AU206" s="277" t="s">
        <v>80</v>
      </c>
      <c r="AV206" s="15" t="s">
        <v>157</v>
      </c>
      <c r="AW206" s="15" t="s">
        <v>30</v>
      </c>
      <c r="AX206" s="15" t="s">
        <v>80</v>
      </c>
      <c r="AY206" s="277" t="s">
        <v>150</v>
      </c>
    </row>
    <row r="207" spans="1:65" s="2" customFormat="1" ht="21.75" customHeight="1">
      <c r="A207" s="38"/>
      <c r="B207" s="39"/>
      <c r="C207" s="227" t="s">
        <v>292</v>
      </c>
      <c r="D207" s="227" t="s">
        <v>152</v>
      </c>
      <c r="E207" s="228" t="s">
        <v>1492</v>
      </c>
      <c r="F207" s="229" t="s">
        <v>1493</v>
      </c>
      <c r="G207" s="230" t="s">
        <v>184</v>
      </c>
      <c r="H207" s="231">
        <v>0.573</v>
      </c>
      <c r="I207" s="232"/>
      <c r="J207" s="233">
        <f>ROUND(I207*H207,2)</f>
        <v>0</v>
      </c>
      <c r="K207" s="229" t="s">
        <v>891</v>
      </c>
      <c r="L207" s="44"/>
      <c r="M207" s="234" t="s">
        <v>1</v>
      </c>
      <c r="N207" s="235" t="s">
        <v>38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940</v>
      </c>
      <c r="AT207" s="238" t="s">
        <v>152</v>
      </c>
      <c r="AU207" s="238" t="s">
        <v>80</v>
      </c>
      <c r="AY207" s="17" t="s">
        <v>150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7" t="s">
        <v>80</v>
      </c>
      <c r="BK207" s="239">
        <f>ROUND(I207*H207,2)</f>
        <v>0</v>
      </c>
      <c r="BL207" s="17" t="s">
        <v>940</v>
      </c>
      <c r="BM207" s="238" t="s">
        <v>1494</v>
      </c>
    </row>
    <row r="208" spans="1:47" s="2" customFormat="1" ht="12">
      <c r="A208" s="38"/>
      <c r="B208" s="39"/>
      <c r="C208" s="40"/>
      <c r="D208" s="240" t="s">
        <v>159</v>
      </c>
      <c r="E208" s="40"/>
      <c r="F208" s="241" t="s">
        <v>1495</v>
      </c>
      <c r="G208" s="40"/>
      <c r="H208" s="40"/>
      <c r="I208" s="242"/>
      <c r="J208" s="40"/>
      <c r="K208" s="40"/>
      <c r="L208" s="44"/>
      <c r="M208" s="243"/>
      <c r="N208" s="244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80</v>
      </c>
    </row>
    <row r="209" spans="1:51" s="13" customFormat="1" ht="12">
      <c r="A209" s="13"/>
      <c r="B209" s="246"/>
      <c r="C209" s="247"/>
      <c r="D209" s="240" t="s">
        <v>172</v>
      </c>
      <c r="E209" s="248" t="s">
        <v>1</v>
      </c>
      <c r="F209" s="249" t="s">
        <v>1496</v>
      </c>
      <c r="G209" s="247"/>
      <c r="H209" s="248" t="s">
        <v>1</v>
      </c>
      <c r="I209" s="250"/>
      <c r="J209" s="247"/>
      <c r="K209" s="247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172</v>
      </c>
      <c r="AU209" s="255" t="s">
        <v>80</v>
      </c>
      <c r="AV209" s="13" t="s">
        <v>80</v>
      </c>
      <c r="AW209" s="13" t="s">
        <v>30</v>
      </c>
      <c r="AX209" s="13" t="s">
        <v>73</v>
      </c>
      <c r="AY209" s="255" t="s">
        <v>150</v>
      </c>
    </row>
    <row r="210" spans="1:51" s="14" customFormat="1" ht="12">
      <c r="A210" s="14"/>
      <c r="B210" s="256"/>
      <c r="C210" s="257"/>
      <c r="D210" s="240" t="s">
        <v>172</v>
      </c>
      <c r="E210" s="258" t="s">
        <v>1</v>
      </c>
      <c r="F210" s="259" t="s">
        <v>1490</v>
      </c>
      <c r="G210" s="257"/>
      <c r="H210" s="260">
        <v>0.467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172</v>
      </c>
      <c r="AU210" s="266" t="s">
        <v>80</v>
      </c>
      <c r="AV210" s="14" t="s">
        <v>82</v>
      </c>
      <c r="AW210" s="14" t="s">
        <v>30</v>
      </c>
      <c r="AX210" s="14" t="s">
        <v>73</v>
      </c>
      <c r="AY210" s="266" t="s">
        <v>150</v>
      </c>
    </row>
    <row r="211" spans="1:51" s="14" customFormat="1" ht="12">
      <c r="A211" s="14"/>
      <c r="B211" s="256"/>
      <c r="C211" s="257"/>
      <c r="D211" s="240" t="s">
        <v>172</v>
      </c>
      <c r="E211" s="258" t="s">
        <v>1</v>
      </c>
      <c r="F211" s="259" t="s">
        <v>1491</v>
      </c>
      <c r="G211" s="257"/>
      <c r="H211" s="260">
        <v>0.106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172</v>
      </c>
      <c r="AU211" s="266" t="s">
        <v>80</v>
      </c>
      <c r="AV211" s="14" t="s">
        <v>82</v>
      </c>
      <c r="AW211" s="14" t="s">
        <v>30</v>
      </c>
      <c r="AX211" s="14" t="s">
        <v>73</v>
      </c>
      <c r="AY211" s="266" t="s">
        <v>150</v>
      </c>
    </row>
    <row r="212" spans="1:51" s="15" customFormat="1" ht="12">
      <c r="A212" s="15"/>
      <c r="B212" s="267"/>
      <c r="C212" s="268"/>
      <c r="D212" s="240" t="s">
        <v>172</v>
      </c>
      <c r="E212" s="269" t="s">
        <v>1</v>
      </c>
      <c r="F212" s="270" t="s">
        <v>204</v>
      </c>
      <c r="G212" s="268"/>
      <c r="H212" s="271">
        <v>0.573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172</v>
      </c>
      <c r="AU212" s="277" t="s">
        <v>80</v>
      </c>
      <c r="AV212" s="15" t="s">
        <v>157</v>
      </c>
      <c r="AW212" s="15" t="s">
        <v>30</v>
      </c>
      <c r="AX212" s="15" t="s">
        <v>80</v>
      </c>
      <c r="AY212" s="277" t="s">
        <v>150</v>
      </c>
    </row>
    <row r="213" spans="1:65" s="2" customFormat="1" ht="33" customHeight="1">
      <c r="A213" s="38"/>
      <c r="B213" s="39"/>
      <c r="C213" s="227" t="s">
        <v>7</v>
      </c>
      <c r="D213" s="227" t="s">
        <v>152</v>
      </c>
      <c r="E213" s="228" t="s">
        <v>1497</v>
      </c>
      <c r="F213" s="229" t="s">
        <v>1498</v>
      </c>
      <c r="G213" s="230" t="s">
        <v>155</v>
      </c>
      <c r="H213" s="231">
        <v>2</v>
      </c>
      <c r="I213" s="232"/>
      <c r="J213" s="233">
        <f>ROUND(I213*H213,2)</f>
        <v>0</v>
      </c>
      <c r="K213" s="229" t="s">
        <v>891</v>
      </c>
      <c r="L213" s="44"/>
      <c r="M213" s="234" t="s">
        <v>1</v>
      </c>
      <c r="N213" s="235" t="s">
        <v>38</v>
      </c>
      <c r="O213" s="91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940</v>
      </c>
      <c r="AT213" s="238" t="s">
        <v>152</v>
      </c>
      <c r="AU213" s="238" t="s">
        <v>80</v>
      </c>
      <c r="AY213" s="17" t="s">
        <v>150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80</v>
      </c>
      <c r="BK213" s="239">
        <f>ROUND(I213*H213,2)</f>
        <v>0</v>
      </c>
      <c r="BL213" s="17" t="s">
        <v>940</v>
      </c>
      <c r="BM213" s="238" t="s">
        <v>1499</v>
      </c>
    </row>
    <row r="214" spans="1:47" s="2" customFormat="1" ht="12">
      <c r="A214" s="38"/>
      <c r="B214" s="39"/>
      <c r="C214" s="40"/>
      <c r="D214" s="240" t="s">
        <v>159</v>
      </c>
      <c r="E214" s="40"/>
      <c r="F214" s="241" t="s">
        <v>1500</v>
      </c>
      <c r="G214" s="40"/>
      <c r="H214" s="40"/>
      <c r="I214" s="242"/>
      <c r="J214" s="40"/>
      <c r="K214" s="40"/>
      <c r="L214" s="44"/>
      <c r="M214" s="243"/>
      <c r="N214" s="244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80</v>
      </c>
    </row>
    <row r="215" spans="1:51" s="14" customFormat="1" ht="12">
      <c r="A215" s="14"/>
      <c r="B215" s="256"/>
      <c r="C215" s="257"/>
      <c r="D215" s="240" t="s">
        <v>172</v>
      </c>
      <c r="E215" s="258" t="s">
        <v>1</v>
      </c>
      <c r="F215" s="259" t="s">
        <v>1501</v>
      </c>
      <c r="G215" s="257"/>
      <c r="H215" s="260">
        <v>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172</v>
      </c>
      <c r="AU215" s="266" t="s">
        <v>80</v>
      </c>
      <c r="AV215" s="14" t="s">
        <v>82</v>
      </c>
      <c r="AW215" s="14" t="s">
        <v>30</v>
      </c>
      <c r="AX215" s="14" t="s">
        <v>80</v>
      </c>
      <c r="AY215" s="266" t="s">
        <v>150</v>
      </c>
    </row>
    <row r="216" spans="1:65" s="2" customFormat="1" ht="16.5" customHeight="1">
      <c r="A216" s="38"/>
      <c r="B216" s="39"/>
      <c r="C216" s="227" t="s">
        <v>302</v>
      </c>
      <c r="D216" s="227" t="s">
        <v>152</v>
      </c>
      <c r="E216" s="228" t="s">
        <v>951</v>
      </c>
      <c r="F216" s="229" t="s">
        <v>952</v>
      </c>
      <c r="G216" s="230" t="s">
        <v>184</v>
      </c>
      <c r="H216" s="231">
        <v>40</v>
      </c>
      <c r="I216" s="232"/>
      <c r="J216" s="233">
        <f>ROUND(I216*H216,2)</f>
        <v>0</v>
      </c>
      <c r="K216" s="229" t="s">
        <v>891</v>
      </c>
      <c r="L216" s="44"/>
      <c r="M216" s="234" t="s">
        <v>1</v>
      </c>
      <c r="N216" s="235" t="s">
        <v>38</v>
      </c>
      <c r="O216" s="91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940</v>
      </c>
      <c r="AT216" s="238" t="s">
        <v>152</v>
      </c>
      <c r="AU216" s="238" t="s">
        <v>80</v>
      </c>
      <c r="AY216" s="17" t="s">
        <v>150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80</v>
      </c>
      <c r="BK216" s="239">
        <f>ROUND(I216*H216,2)</f>
        <v>0</v>
      </c>
      <c r="BL216" s="17" t="s">
        <v>940</v>
      </c>
      <c r="BM216" s="238" t="s">
        <v>1502</v>
      </c>
    </row>
    <row r="217" spans="1:47" s="2" customFormat="1" ht="12">
      <c r="A217" s="38"/>
      <c r="B217" s="39"/>
      <c r="C217" s="40"/>
      <c r="D217" s="240" t="s">
        <v>159</v>
      </c>
      <c r="E217" s="40"/>
      <c r="F217" s="241" t="s">
        <v>954</v>
      </c>
      <c r="G217" s="40"/>
      <c r="H217" s="40"/>
      <c r="I217" s="242"/>
      <c r="J217" s="40"/>
      <c r="K217" s="40"/>
      <c r="L217" s="44"/>
      <c r="M217" s="243"/>
      <c r="N217" s="244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80</v>
      </c>
    </row>
    <row r="218" spans="1:63" s="12" customFormat="1" ht="25.9" customHeight="1">
      <c r="A218" s="12"/>
      <c r="B218" s="211"/>
      <c r="C218" s="212"/>
      <c r="D218" s="213" t="s">
        <v>72</v>
      </c>
      <c r="E218" s="214" t="s">
        <v>365</v>
      </c>
      <c r="F218" s="214" t="s">
        <v>366</v>
      </c>
      <c r="G218" s="212"/>
      <c r="H218" s="212"/>
      <c r="I218" s="215"/>
      <c r="J218" s="216">
        <f>BK218</f>
        <v>0</v>
      </c>
      <c r="K218" s="212"/>
      <c r="L218" s="217"/>
      <c r="M218" s="218"/>
      <c r="N218" s="219"/>
      <c r="O218" s="219"/>
      <c r="P218" s="220">
        <f>SUM(P219:P226)</f>
        <v>0</v>
      </c>
      <c r="Q218" s="219"/>
      <c r="R218" s="220">
        <f>SUM(R219:R226)</f>
        <v>0</v>
      </c>
      <c r="S218" s="219"/>
      <c r="T218" s="221">
        <f>SUM(T219:T226)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2" t="s">
        <v>181</v>
      </c>
      <c r="AT218" s="223" t="s">
        <v>72</v>
      </c>
      <c r="AU218" s="223" t="s">
        <v>73</v>
      </c>
      <c r="AY218" s="222" t="s">
        <v>150</v>
      </c>
      <c r="BK218" s="224">
        <f>SUM(BK219:BK226)</f>
        <v>0</v>
      </c>
    </row>
    <row r="219" spans="1:65" s="2" customFormat="1" ht="33" customHeight="1">
      <c r="A219" s="38"/>
      <c r="B219" s="39"/>
      <c r="C219" s="227" t="s">
        <v>307</v>
      </c>
      <c r="D219" s="227" t="s">
        <v>152</v>
      </c>
      <c r="E219" s="228" t="s">
        <v>1503</v>
      </c>
      <c r="F219" s="229" t="s">
        <v>1504</v>
      </c>
      <c r="G219" s="230" t="s">
        <v>155</v>
      </c>
      <c r="H219" s="231">
        <v>1</v>
      </c>
      <c r="I219" s="232"/>
      <c r="J219" s="233">
        <f>ROUND(I219*H219,2)</f>
        <v>0</v>
      </c>
      <c r="K219" s="229" t="s">
        <v>891</v>
      </c>
      <c r="L219" s="44"/>
      <c r="M219" s="234" t="s">
        <v>1</v>
      </c>
      <c r="N219" s="235" t="s">
        <v>38</v>
      </c>
      <c r="O219" s="91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157</v>
      </c>
      <c r="AT219" s="238" t="s">
        <v>152</v>
      </c>
      <c r="AU219" s="238" t="s">
        <v>80</v>
      </c>
      <c r="AY219" s="17" t="s">
        <v>150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80</v>
      </c>
      <c r="BK219" s="239">
        <f>ROUND(I219*H219,2)</f>
        <v>0</v>
      </c>
      <c r="BL219" s="17" t="s">
        <v>157</v>
      </c>
      <c r="BM219" s="238" t="s">
        <v>1505</v>
      </c>
    </row>
    <row r="220" spans="1:47" s="2" customFormat="1" ht="12">
      <c r="A220" s="38"/>
      <c r="B220" s="39"/>
      <c r="C220" s="40"/>
      <c r="D220" s="240" t="s">
        <v>159</v>
      </c>
      <c r="E220" s="40"/>
      <c r="F220" s="241" t="s">
        <v>1506</v>
      </c>
      <c r="G220" s="40"/>
      <c r="H220" s="40"/>
      <c r="I220" s="242"/>
      <c r="J220" s="40"/>
      <c r="K220" s="40"/>
      <c r="L220" s="44"/>
      <c r="M220" s="243"/>
      <c r="N220" s="244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80</v>
      </c>
    </row>
    <row r="221" spans="1:47" s="2" customFormat="1" ht="12">
      <c r="A221" s="38"/>
      <c r="B221" s="39"/>
      <c r="C221" s="40"/>
      <c r="D221" s="240" t="s">
        <v>170</v>
      </c>
      <c r="E221" s="40"/>
      <c r="F221" s="245" t="s">
        <v>1507</v>
      </c>
      <c r="G221" s="40"/>
      <c r="H221" s="40"/>
      <c r="I221" s="242"/>
      <c r="J221" s="40"/>
      <c r="K221" s="40"/>
      <c r="L221" s="44"/>
      <c r="M221" s="243"/>
      <c r="N221" s="244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170</v>
      </c>
      <c r="AU221" s="17" t="s">
        <v>80</v>
      </c>
    </row>
    <row r="222" spans="1:65" s="2" customFormat="1" ht="33" customHeight="1">
      <c r="A222" s="38"/>
      <c r="B222" s="39"/>
      <c r="C222" s="227" t="s">
        <v>312</v>
      </c>
      <c r="D222" s="227" t="s">
        <v>152</v>
      </c>
      <c r="E222" s="228" t="s">
        <v>955</v>
      </c>
      <c r="F222" s="229" t="s">
        <v>956</v>
      </c>
      <c r="G222" s="230" t="s">
        <v>932</v>
      </c>
      <c r="H222" s="231">
        <v>1.5</v>
      </c>
      <c r="I222" s="232"/>
      <c r="J222" s="233">
        <f>ROUND(I222*H222,2)</f>
        <v>0</v>
      </c>
      <c r="K222" s="229" t="s">
        <v>891</v>
      </c>
      <c r="L222" s="44"/>
      <c r="M222" s="234" t="s">
        <v>1</v>
      </c>
      <c r="N222" s="235" t="s">
        <v>38</v>
      </c>
      <c r="O222" s="91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8" t="s">
        <v>157</v>
      </c>
      <c r="AT222" s="238" t="s">
        <v>152</v>
      </c>
      <c r="AU222" s="238" t="s">
        <v>80</v>
      </c>
      <c r="AY222" s="17" t="s">
        <v>150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7" t="s">
        <v>80</v>
      </c>
      <c r="BK222" s="239">
        <f>ROUND(I222*H222,2)</f>
        <v>0</v>
      </c>
      <c r="BL222" s="17" t="s">
        <v>157</v>
      </c>
      <c r="BM222" s="238" t="s">
        <v>1508</v>
      </c>
    </row>
    <row r="223" spans="1:47" s="2" customFormat="1" ht="12">
      <c r="A223" s="38"/>
      <c r="B223" s="39"/>
      <c r="C223" s="40"/>
      <c r="D223" s="240" t="s">
        <v>159</v>
      </c>
      <c r="E223" s="40"/>
      <c r="F223" s="241" t="s">
        <v>958</v>
      </c>
      <c r="G223" s="40"/>
      <c r="H223" s="40"/>
      <c r="I223" s="242"/>
      <c r="J223" s="40"/>
      <c r="K223" s="40"/>
      <c r="L223" s="44"/>
      <c r="M223" s="243"/>
      <c r="N223" s="244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159</v>
      </c>
      <c r="AU223" s="17" t="s">
        <v>80</v>
      </c>
    </row>
    <row r="224" spans="1:47" s="2" customFormat="1" ht="12">
      <c r="A224" s="38"/>
      <c r="B224" s="39"/>
      <c r="C224" s="40"/>
      <c r="D224" s="240" t="s">
        <v>170</v>
      </c>
      <c r="E224" s="40"/>
      <c r="F224" s="245" t="s">
        <v>1509</v>
      </c>
      <c r="G224" s="40"/>
      <c r="H224" s="40"/>
      <c r="I224" s="242"/>
      <c r="J224" s="40"/>
      <c r="K224" s="40"/>
      <c r="L224" s="44"/>
      <c r="M224" s="243"/>
      <c r="N224" s="244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170</v>
      </c>
      <c r="AU224" s="17" t="s">
        <v>80</v>
      </c>
    </row>
    <row r="225" spans="1:51" s="13" customFormat="1" ht="12">
      <c r="A225" s="13"/>
      <c r="B225" s="246"/>
      <c r="C225" s="247"/>
      <c r="D225" s="240" t="s">
        <v>172</v>
      </c>
      <c r="E225" s="248" t="s">
        <v>1</v>
      </c>
      <c r="F225" s="249" t="s">
        <v>1510</v>
      </c>
      <c r="G225" s="247"/>
      <c r="H225" s="248" t="s">
        <v>1</v>
      </c>
      <c r="I225" s="250"/>
      <c r="J225" s="247"/>
      <c r="K225" s="247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172</v>
      </c>
      <c r="AU225" s="255" t="s">
        <v>80</v>
      </c>
      <c r="AV225" s="13" t="s">
        <v>80</v>
      </c>
      <c r="AW225" s="13" t="s">
        <v>30</v>
      </c>
      <c r="AX225" s="13" t="s">
        <v>73</v>
      </c>
      <c r="AY225" s="255" t="s">
        <v>150</v>
      </c>
    </row>
    <row r="226" spans="1:51" s="14" customFormat="1" ht="12">
      <c r="A226" s="14"/>
      <c r="B226" s="256"/>
      <c r="C226" s="257"/>
      <c r="D226" s="240" t="s">
        <v>172</v>
      </c>
      <c r="E226" s="258" t="s">
        <v>1</v>
      </c>
      <c r="F226" s="259" t="s">
        <v>1470</v>
      </c>
      <c r="G226" s="257"/>
      <c r="H226" s="260">
        <v>1.5</v>
      </c>
      <c r="I226" s="261"/>
      <c r="J226" s="257"/>
      <c r="K226" s="257"/>
      <c r="L226" s="262"/>
      <c r="M226" s="293"/>
      <c r="N226" s="294"/>
      <c r="O226" s="294"/>
      <c r="P226" s="294"/>
      <c r="Q226" s="294"/>
      <c r="R226" s="294"/>
      <c r="S226" s="294"/>
      <c r="T226" s="29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6" t="s">
        <v>172</v>
      </c>
      <c r="AU226" s="266" t="s">
        <v>80</v>
      </c>
      <c r="AV226" s="14" t="s">
        <v>82</v>
      </c>
      <c r="AW226" s="14" t="s">
        <v>30</v>
      </c>
      <c r="AX226" s="14" t="s">
        <v>80</v>
      </c>
      <c r="AY226" s="266" t="s">
        <v>150</v>
      </c>
    </row>
    <row r="227" spans="1:31" s="2" customFormat="1" ht="6.95" customHeight="1">
      <c r="A227" s="38"/>
      <c r="B227" s="66"/>
      <c r="C227" s="67"/>
      <c r="D227" s="67"/>
      <c r="E227" s="67"/>
      <c r="F227" s="67"/>
      <c r="G227" s="67"/>
      <c r="H227" s="67"/>
      <c r="I227" s="67"/>
      <c r="J227" s="67"/>
      <c r="K227" s="67"/>
      <c r="L227" s="44"/>
      <c r="M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</sheetData>
  <sheetProtection password="CC35" sheet="1" objects="1" scenarios="1" formatColumns="0" formatRows="0" autoFilter="0"/>
  <autoFilter ref="C127:K22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982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1511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ROUND((SUM(BE124:BE137)),2)</f>
        <v>0</v>
      </c>
      <c r="G35" s="38"/>
      <c r="H35" s="38"/>
      <c r="I35" s="165">
        <v>0.21</v>
      </c>
      <c r="J35" s="164">
        <f>ROUND(((SUM(BE124:BE137))*I35),2)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ROUND((SUM(BF124:BF137)),2)</f>
        <v>0</v>
      </c>
      <c r="G36" s="38"/>
      <c r="H36" s="38"/>
      <c r="I36" s="165">
        <v>0.15</v>
      </c>
      <c r="J36" s="164">
        <f>ROUND(((SUM(BF124:BF137))*I36),2)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ROUND((SUM(BG124:BG137)),2)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ROUND((SUM(BH124:BH137)),2)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ROUND((SUM(BI124:BI137)),2)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982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002 - VRN - km 12,570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363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962</v>
      </c>
      <c r="E100" s="197"/>
      <c r="F100" s="197"/>
      <c r="G100" s="197"/>
      <c r="H100" s="197"/>
      <c r="I100" s="197"/>
      <c r="J100" s="198">
        <f>J126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364</v>
      </c>
      <c r="E101" s="197"/>
      <c r="F101" s="197"/>
      <c r="G101" s="197"/>
      <c r="H101" s="197"/>
      <c r="I101" s="197"/>
      <c r="J101" s="198">
        <f>J130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963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4" t="str">
        <f>E7</f>
        <v>Oprava mostu v km 12,570 v úseku Protivec - Bochov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4" t="s">
        <v>982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002 - VRN - km 12,570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 xml:space="preserve"> </v>
      </c>
      <c r="G118" s="40"/>
      <c r="H118" s="40"/>
      <c r="I118" s="32" t="s">
        <v>22</v>
      </c>
      <c r="J118" s="79" t="str">
        <f>IF(J14="","",J14)</f>
        <v>4. 5. 2021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E17</f>
        <v xml:space="preserve"> </v>
      </c>
      <c r="G120" s="40"/>
      <c r="H120" s="40"/>
      <c r="I120" s="32" t="s">
        <v>29</v>
      </c>
      <c r="J120" s="36" t="str">
        <f>E23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IF(E20="","",E20)</f>
        <v>Vyplň údaj</v>
      </c>
      <c r="G121" s="40"/>
      <c r="H121" s="40"/>
      <c r="I121" s="32" t="s">
        <v>31</v>
      </c>
      <c r="J121" s="36" t="str">
        <f>E26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0"/>
      <c r="B123" s="201"/>
      <c r="C123" s="202" t="s">
        <v>136</v>
      </c>
      <c r="D123" s="203" t="s">
        <v>58</v>
      </c>
      <c r="E123" s="203" t="s">
        <v>54</v>
      </c>
      <c r="F123" s="203" t="s">
        <v>55</v>
      </c>
      <c r="G123" s="203" t="s">
        <v>137</v>
      </c>
      <c r="H123" s="203" t="s">
        <v>138</v>
      </c>
      <c r="I123" s="203" t="s">
        <v>139</v>
      </c>
      <c r="J123" s="203" t="s">
        <v>126</v>
      </c>
      <c r="K123" s="204" t="s">
        <v>140</v>
      </c>
      <c r="L123" s="205"/>
      <c r="M123" s="100" t="s">
        <v>1</v>
      </c>
      <c r="N123" s="101" t="s">
        <v>37</v>
      </c>
      <c r="O123" s="101" t="s">
        <v>141</v>
      </c>
      <c r="P123" s="101" t="s">
        <v>142</v>
      </c>
      <c r="Q123" s="101" t="s">
        <v>143</v>
      </c>
      <c r="R123" s="101" t="s">
        <v>144</v>
      </c>
      <c r="S123" s="101" t="s">
        <v>145</v>
      </c>
      <c r="T123" s="102" t="s">
        <v>146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8"/>
      <c r="B124" s="39"/>
      <c r="C124" s="107" t="s">
        <v>147</v>
      </c>
      <c r="D124" s="40"/>
      <c r="E124" s="40"/>
      <c r="F124" s="40"/>
      <c r="G124" s="40"/>
      <c r="H124" s="40"/>
      <c r="I124" s="40"/>
      <c r="J124" s="206">
        <f>BK124</f>
        <v>0</v>
      </c>
      <c r="K124" s="40"/>
      <c r="L124" s="44"/>
      <c r="M124" s="103"/>
      <c r="N124" s="207"/>
      <c r="O124" s="104"/>
      <c r="P124" s="208">
        <f>P125</f>
        <v>0</v>
      </c>
      <c r="Q124" s="104"/>
      <c r="R124" s="208">
        <f>R125</f>
        <v>0</v>
      </c>
      <c r="S124" s="104"/>
      <c r="T124" s="209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128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72</v>
      </c>
      <c r="E125" s="214" t="s">
        <v>365</v>
      </c>
      <c r="F125" s="214" t="s">
        <v>366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P126+P130+P134</f>
        <v>0</v>
      </c>
      <c r="Q125" s="219"/>
      <c r="R125" s="220">
        <f>R126+R130+R134</f>
        <v>0</v>
      </c>
      <c r="S125" s="219"/>
      <c r="T125" s="221">
        <f>T126+T130+T134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181</v>
      </c>
      <c r="AT125" s="223" t="s">
        <v>72</v>
      </c>
      <c r="AU125" s="223" t="s">
        <v>73</v>
      </c>
      <c r="AY125" s="222" t="s">
        <v>150</v>
      </c>
      <c r="BK125" s="224">
        <f>BK126+BK130+BK134</f>
        <v>0</v>
      </c>
    </row>
    <row r="126" spans="1:63" s="12" customFormat="1" ht="22.8" customHeight="1">
      <c r="A126" s="12"/>
      <c r="B126" s="211"/>
      <c r="C126" s="212"/>
      <c r="D126" s="213" t="s">
        <v>72</v>
      </c>
      <c r="E126" s="225" t="s">
        <v>964</v>
      </c>
      <c r="F126" s="225" t="s">
        <v>965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SUM(P127:P129)</f>
        <v>0</v>
      </c>
      <c r="Q126" s="219"/>
      <c r="R126" s="220">
        <f>SUM(R127:R129)</f>
        <v>0</v>
      </c>
      <c r="S126" s="219"/>
      <c r="T126" s="22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181</v>
      </c>
      <c r="AT126" s="223" t="s">
        <v>72</v>
      </c>
      <c r="AU126" s="223" t="s">
        <v>80</v>
      </c>
      <c r="AY126" s="222" t="s">
        <v>150</v>
      </c>
      <c r="BK126" s="224">
        <f>SUM(BK127:BK129)</f>
        <v>0</v>
      </c>
    </row>
    <row r="127" spans="1:65" s="2" customFormat="1" ht="16.5" customHeight="1">
      <c r="A127" s="38"/>
      <c r="B127" s="39"/>
      <c r="C127" s="227" t="s">
        <v>80</v>
      </c>
      <c r="D127" s="227" t="s">
        <v>152</v>
      </c>
      <c r="E127" s="228" t="s">
        <v>970</v>
      </c>
      <c r="F127" s="229" t="s">
        <v>971</v>
      </c>
      <c r="G127" s="230" t="s">
        <v>370</v>
      </c>
      <c r="H127" s="231">
        <v>1</v>
      </c>
      <c r="I127" s="232"/>
      <c r="J127" s="233">
        <f>ROUND(I127*H127,2)</f>
        <v>0</v>
      </c>
      <c r="K127" s="229" t="s">
        <v>156</v>
      </c>
      <c r="L127" s="44"/>
      <c r="M127" s="234" t="s">
        <v>1</v>
      </c>
      <c r="N127" s="235" t="s">
        <v>38</v>
      </c>
      <c r="O127" s="91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371</v>
      </c>
      <c r="AT127" s="238" t="s">
        <v>152</v>
      </c>
      <c r="AU127" s="238" t="s">
        <v>82</v>
      </c>
      <c r="AY127" s="17" t="s">
        <v>150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80</v>
      </c>
      <c r="BK127" s="239">
        <f>ROUND(I127*H127,2)</f>
        <v>0</v>
      </c>
      <c r="BL127" s="17" t="s">
        <v>371</v>
      </c>
      <c r="BM127" s="238" t="s">
        <v>1512</v>
      </c>
    </row>
    <row r="128" spans="1:47" s="2" customFormat="1" ht="12">
      <c r="A128" s="38"/>
      <c r="B128" s="39"/>
      <c r="C128" s="40"/>
      <c r="D128" s="240" t="s">
        <v>159</v>
      </c>
      <c r="E128" s="40"/>
      <c r="F128" s="241" t="s">
        <v>971</v>
      </c>
      <c r="G128" s="40"/>
      <c r="H128" s="40"/>
      <c r="I128" s="242"/>
      <c r="J128" s="40"/>
      <c r="K128" s="40"/>
      <c r="L128" s="44"/>
      <c r="M128" s="243"/>
      <c r="N128" s="244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82</v>
      </c>
    </row>
    <row r="129" spans="1:47" s="2" customFormat="1" ht="12">
      <c r="A129" s="38"/>
      <c r="B129" s="39"/>
      <c r="C129" s="40"/>
      <c r="D129" s="240" t="s">
        <v>170</v>
      </c>
      <c r="E129" s="40"/>
      <c r="F129" s="245" t="s">
        <v>1513</v>
      </c>
      <c r="G129" s="40"/>
      <c r="H129" s="40"/>
      <c r="I129" s="242"/>
      <c r="J129" s="40"/>
      <c r="K129" s="40"/>
      <c r="L129" s="44"/>
      <c r="M129" s="243"/>
      <c r="N129" s="24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63" s="12" customFormat="1" ht="22.8" customHeight="1">
      <c r="A130" s="12"/>
      <c r="B130" s="211"/>
      <c r="C130" s="212"/>
      <c r="D130" s="213" t="s">
        <v>72</v>
      </c>
      <c r="E130" s="225" t="s">
        <v>367</v>
      </c>
      <c r="F130" s="225" t="s">
        <v>368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SUM(P131:P133)</f>
        <v>0</v>
      </c>
      <c r="Q130" s="219"/>
      <c r="R130" s="220">
        <f>SUM(R131:R133)</f>
        <v>0</v>
      </c>
      <c r="S130" s="219"/>
      <c r="T130" s="22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181</v>
      </c>
      <c r="AT130" s="223" t="s">
        <v>72</v>
      </c>
      <c r="AU130" s="223" t="s">
        <v>80</v>
      </c>
      <c r="AY130" s="222" t="s">
        <v>150</v>
      </c>
      <c r="BK130" s="224">
        <f>SUM(BK131:BK133)</f>
        <v>0</v>
      </c>
    </row>
    <row r="131" spans="1:65" s="2" customFormat="1" ht="16.5" customHeight="1">
      <c r="A131" s="38"/>
      <c r="B131" s="39"/>
      <c r="C131" s="227" t="s">
        <v>82</v>
      </c>
      <c r="D131" s="227" t="s">
        <v>152</v>
      </c>
      <c r="E131" s="228" t="s">
        <v>369</v>
      </c>
      <c r="F131" s="229" t="s">
        <v>368</v>
      </c>
      <c r="G131" s="230" t="s">
        <v>370</v>
      </c>
      <c r="H131" s="231">
        <v>1</v>
      </c>
      <c r="I131" s="232"/>
      <c r="J131" s="233">
        <f>ROUND(I131*H131,2)</f>
        <v>0</v>
      </c>
      <c r="K131" s="229" t="s">
        <v>156</v>
      </c>
      <c r="L131" s="44"/>
      <c r="M131" s="234" t="s">
        <v>1</v>
      </c>
      <c r="N131" s="235" t="s">
        <v>38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371</v>
      </c>
      <c r="AT131" s="238" t="s">
        <v>152</v>
      </c>
      <c r="AU131" s="238" t="s">
        <v>82</v>
      </c>
      <c r="AY131" s="17" t="s">
        <v>150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80</v>
      </c>
      <c r="BK131" s="239">
        <f>ROUND(I131*H131,2)</f>
        <v>0</v>
      </c>
      <c r="BL131" s="17" t="s">
        <v>371</v>
      </c>
      <c r="BM131" s="238" t="s">
        <v>1514</v>
      </c>
    </row>
    <row r="132" spans="1:47" s="2" customFormat="1" ht="12">
      <c r="A132" s="38"/>
      <c r="B132" s="39"/>
      <c r="C132" s="40"/>
      <c r="D132" s="240" t="s">
        <v>159</v>
      </c>
      <c r="E132" s="40"/>
      <c r="F132" s="241" t="s">
        <v>368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82</v>
      </c>
    </row>
    <row r="133" spans="1:47" s="2" customFormat="1" ht="12">
      <c r="A133" s="38"/>
      <c r="B133" s="39"/>
      <c r="C133" s="40"/>
      <c r="D133" s="240" t="s">
        <v>170</v>
      </c>
      <c r="E133" s="40"/>
      <c r="F133" s="245" t="s">
        <v>490</v>
      </c>
      <c r="G133" s="40"/>
      <c r="H133" s="40"/>
      <c r="I133" s="242"/>
      <c r="J133" s="40"/>
      <c r="K133" s="40"/>
      <c r="L133" s="44"/>
      <c r="M133" s="243"/>
      <c r="N133" s="244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170</v>
      </c>
      <c r="AU133" s="17" t="s">
        <v>82</v>
      </c>
    </row>
    <row r="134" spans="1:63" s="12" customFormat="1" ht="22.8" customHeight="1">
      <c r="A134" s="12"/>
      <c r="B134" s="211"/>
      <c r="C134" s="212"/>
      <c r="D134" s="213" t="s">
        <v>72</v>
      </c>
      <c r="E134" s="225" t="s">
        <v>976</v>
      </c>
      <c r="F134" s="225" t="s">
        <v>977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SUM(P135:P137)</f>
        <v>0</v>
      </c>
      <c r="Q134" s="219"/>
      <c r="R134" s="220">
        <f>SUM(R135:R137)</f>
        <v>0</v>
      </c>
      <c r="S134" s="219"/>
      <c r="T134" s="221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181</v>
      </c>
      <c r="AT134" s="223" t="s">
        <v>72</v>
      </c>
      <c r="AU134" s="223" t="s">
        <v>80</v>
      </c>
      <c r="AY134" s="222" t="s">
        <v>150</v>
      </c>
      <c r="BK134" s="224">
        <f>SUM(BK135:BK137)</f>
        <v>0</v>
      </c>
    </row>
    <row r="135" spans="1:65" s="2" customFormat="1" ht="16.5" customHeight="1">
      <c r="A135" s="38"/>
      <c r="B135" s="39"/>
      <c r="C135" s="227" t="s">
        <v>102</v>
      </c>
      <c r="D135" s="227" t="s">
        <v>152</v>
      </c>
      <c r="E135" s="228" t="s">
        <v>978</v>
      </c>
      <c r="F135" s="229" t="s">
        <v>979</v>
      </c>
      <c r="G135" s="230" t="s">
        <v>370</v>
      </c>
      <c r="H135" s="231">
        <v>1</v>
      </c>
      <c r="I135" s="232"/>
      <c r="J135" s="233">
        <f>ROUND(I135*H135,2)</f>
        <v>0</v>
      </c>
      <c r="K135" s="229" t="s">
        <v>156</v>
      </c>
      <c r="L135" s="44"/>
      <c r="M135" s="234" t="s">
        <v>1</v>
      </c>
      <c r="N135" s="235" t="s">
        <v>38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157</v>
      </c>
      <c r="AT135" s="238" t="s">
        <v>152</v>
      </c>
      <c r="AU135" s="238" t="s">
        <v>82</v>
      </c>
      <c r="AY135" s="17" t="s">
        <v>150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80</v>
      </c>
      <c r="BK135" s="239">
        <f>ROUND(I135*H135,2)</f>
        <v>0</v>
      </c>
      <c r="BL135" s="17" t="s">
        <v>157</v>
      </c>
      <c r="BM135" s="238" t="s">
        <v>1515</v>
      </c>
    </row>
    <row r="136" spans="1:47" s="2" customFormat="1" ht="12">
      <c r="A136" s="38"/>
      <c r="B136" s="39"/>
      <c r="C136" s="40"/>
      <c r="D136" s="240" t="s">
        <v>159</v>
      </c>
      <c r="E136" s="40"/>
      <c r="F136" s="241" t="s">
        <v>979</v>
      </c>
      <c r="G136" s="40"/>
      <c r="H136" s="40"/>
      <c r="I136" s="242"/>
      <c r="J136" s="40"/>
      <c r="K136" s="40"/>
      <c r="L136" s="44"/>
      <c r="M136" s="243"/>
      <c r="N136" s="24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82</v>
      </c>
    </row>
    <row r="137" spans="1:47" s="2" customFormat="1" ht="12">
      <c r="A137" s="38"/>
      <c r="B137" s="39"/>
      <c r="C137" s="40"/>
      <c r="D137" s="240" t="s">
        <v>170</v>
      </c>
      <c r="E137" s="40"/>
      <c r="F137" s="245" t="s">
        <v>1516</v>
      </c>
      <c r="G137" s="40"/>
      <c r="H137" s="40"/>
      <c r="I137" s="242"/>
      <c r="J137" s="40"/>
      <c r="K137" s="40"/>
      <c r="L137" s="44"/>
      <c r="M137" s="288"/>
      <c r="N137" s="289"/>
      <c r="O137" s="290"/>
      <c r="P137" s="290"/>
      <c r="Q137" s="290"/>
      <c r="R137" s="290"/>
      <c r="S137" s="290"/>
      <c r="T137" s="291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170</v>
      </c>
      <c r="AU137" s="17" t="s">
        <v>82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123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ROUND((SUM(BE126:BE266)),2)</f>
        <v>0</v>
      </c>
      <c r="G35" s="38"/>
      <c r="H35" s="38"/>
      <c r="I35" s="165">
        <v>0.21</v>
      </c>
      <c r="J35" s="164">
        <f>ROUND(((SUM(BE126:BE266))*I35),2)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ROUND((SUM(BF126:BF266)),2)</f>
        <v>0</v>
      </c>
      <c r="G36" s="38"/>
      <c r="H36" s="38"/>
      <c r="I36" s="165">
        <v>0.15</v>
      </c>
      <c r="J36" s="164">
        <f>ROUND(((SUM(BF126:BF266))*I36),2)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ROUND((SUM(BG126:BG266)),2)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ROUND((SUM(BH126:BH266)),2)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ROUND((SUM(BI126:BI266)),2)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121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001 - ZRN - km 5,315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129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130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131</v>
      </c>
      <c r="E101" s="197"/>
      <c r="F101" s="197"/>
      <c r="G101" s="197"/>
      <c r="H101" s="197"/>
      <c r="I101" s="197"/>
      <c r="J101" s="198">
        <f>J140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132</v>
      </c>
      <c r="E102" s="197"/>
      <c r="F102" s="197"/>
      <c r="G102" s="197"/>
      <c r="H102" s="197"/>
      <c r="I102" s="197"/>
      <c r="J102" s="198">
        <f>J158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133</v>
      </c>
      <c r="E103" s="197"/>
      <c r="F103" s="197"/>
      <c r="G103" s="197"/>
      <c r="H103" s="197"/>
      <c r="I103" s="197"/>
      <c r="J103" s="198">
        <f>J253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134</v>
      </c>
      <c r="E104" s="197"/>
      <c r="F104" s="197"/>
      <c r="G104" s="197"/>
      <c r="H104" s="197"/>
      <c r="I104" s="197"/>
      <c r="J104" s="198">
        <f>J263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Oprava mostu v km 12,570 v úseku Protivec - Bochov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4" t="s">
        <v>121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001 - ZRN - km 5,315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 xml:space="preserve"> </v>
      </c>
      <c r="G120" s="40"/>
      <c r="H120" s="40"/>
      <c r="I120" s="32" t="s">
        <v>22</v>
      </c>
      <c r="J120" s="79" t="str">
        <f>IF(J14="","",J14)</f>
        <v>4. 5. 2021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29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32" t="s">
        <v>31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136</v>
      </c>
      <c r="D125" s="203" t="s">
        <v>58</v>
      </c>
      <c r="E125" s="203" t="s">
        <v>54</v>
      </c>
      <c r="F125" s="203" t="s">
        <v>55</v>
      </c>
      <c r="G125" s="203" t="s">
        <v>137</v>
      </c>
      <c r="H125" s="203" t="s">
        <v>138</v>
      </c>
      <c r="I125" s="203" t="s">
        <v>139</v>
      </c>
      <c r="J125" s="203" t="s">
        <v>126</v>
      </c>
      <c r="K125" s="204" t="s">
        <v>140</v>
      </c>
      <c r="L125" s="205"/>
      <c r="M125" s="100" t="s">
        <v>1</v>
      </c>
      <c r="N125" s="101" t="s">
        <v>37</v>
      </c>
      <c r="O125" s="101" t="s">
        <v>141</v>
      </c>
      <c r="P125" s="101" t="s">
        <v>142</v>
      </c>
      <c r="Q125" s="101" t="s">
        <v>143</v>
      </c>
      <c r="R125" s="101" t="s">
        <v>144</v>
      </c>
      <c r="S125" s="101" t="s">
        <v>145</v>
      </c>
      <c r="T125" s="102" t="s">
        <v>146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147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2.9603887159999998</v>
      </c>
      <c r="S126" s="104"/>
      <c r="T126" s="209">
        <f>T127</f>
        <v>4.258023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128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148</v>
      </c>
      <c r="F127" s="214" t="s">
        <v>149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P128+P140+P158+P253+P263</f>
        <v>0</v>
      </c>
      <c r="Q127" s="219"/>
      <c r="R127" s="220">
        <f>R128+R140+R158+R253+R263</f>
        <v>2.9603887159999998</v>
      </c>
      <c r="S127" s="219"/>
      <c r="T127" s="221">
        <f>T128+T140+T158+T253+T263</f>
        <v>4.258023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80</v>
      </c>
      <c r="AT127" s="223" t="s">
        <v>72</v>
      </c>
      <c r="AU127" s="223" t="s">
        <v>73</v>
      </c>
      <c r="AY127" s="222" t="s">
        <v>150</v>
      </c>
      <c r="BK127" s="224">
        <f>BK128+BK140+BK158+BK253+BK263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80</v>
      </c>
      <c r="F128" s="225" t="s">
        <v>151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SUM(P129:P139)</f>
        <v>0</v>
      </c>
      <c r="Q128" s="219"/>
      <c r="R128" s="220">
        <f>SUM(R129:R139)</f>
        <v>0</v>
      </c>
      <c r="S128" s="219"/>
      <c r="T128" s="221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80</v>
      </c>
      <c r="AT128" s="223" t="s">
        <v>72</v>
      </c>
      <c r="AU128" s="223" t="s">
        <v>80</v>
      </c>
      <c r="AY128" s="222" t="s">
        <v>150</v>
      </c>
      <c r="BK128" s="224">
        <f>SUM(BK129:BK139)</f>
        <v>0</v>
      </c>
    </row>
    <row r="129" spans="1:65" s="2" customFormat="1" ht="12">
      <c r="A129" s="38"/>
      <c r="B129" s="39"/>
      <c r="C129" s="227" t="s">
        <v>80</v>
      </c>
      <c r="D129" s="227" t="s">
        <v>152</v>
      </c>
      <c r="E129" s="228" t="s">
        <v>153</v>
      </c>
      <c r="F129" s="229" t="s">
        <v>154</v>
      </c>
      <c r="G129" s="230" t="s">
        <v>155</v>
      </c>
      <c r="H129" s="231">
        <v>1</v>
      </c>
      <c r="I129" s="232"/>
      <c r="J129" s="233">
        <f>ROUND(I129*H129,2)</f>
        <v>0</v>
      </c>
      <c r="K129" s="229" t="s">
        <v>156</v>
      </c>
      <c r="L129" s="44"/>
      <c r="M129" s="234" t="s">
        <v>1</v>
      </c>
      <c r="N129" s="235" t="s">
        <v>38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157</v>
      </c>
      <c r="AT129" s="238" t="s">
        <v>152</v>
      </c>
      <c r="AU129" s="238" t="s">
        <v>82</v>
      </c>
      <c r="AY129" s="17" t="s">
        <v>150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80</v>
      </c>
      <c r="BK129" s="239">
        <f>ROUND(I129*H129,2)</f>
        <v>0</v>
      </c>
      <c r="BL129" s="17" t="s">
        <v>157</v>
      </c>
      <c r="BM129" s="238" t="s">
        <v>158</v>
      </c>
    </row>
    <row r="130" spans="1:47" s="2" customFormat="1" ht="12">
      <c r="A130" s="38"/>
      <c r="B130" s="39"/>
      <c r="C130" s="40"/>
      <c r="D130" s="240" t="s">
        <v>159</v>
      </c>
      <c r="E130" s="40"/>
      <c r="F130" s="241" t="s">
        <v>160</v>
      </c>
      <c r="G130" s="40"/>
      <c r="H130" s="40"/>
      <c r="I130" s="242"/>
      <c r="J130" s="40"/>
      <c r="K130" s="40"/>
      <c r="L130" s="44"/>
      <c r="M130" s="243"/>
      <c r="N130" s="244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82</v>
      </c>
    </row>
    <row r="131" spans="1:65" s="2" customFormat="1" ht="12">
      <c r="A131" s="38"/>
      <c r="B131" s="39"/>
      <c r="C131" s="227" t="s">
        <v>82</v>
      </c>
      <c r="D131" s="227" t="s">
        <v>152</v>
      </c>
      <c r="E131" s="228" t="s">
        <v>161</v>
      </c>
      <c r="F131" s="229" t="s">
        <v>162</v>
      </c>
      <c r="G131" s="230" t="s">
        <v>155</v>
      </c>
      <c r="H131" s="231">
        <v>1</v>
      </c>
      <c r="I131" s="232"/>
      <c r="J131" s="233">
        <f>ROUND(I131*H131,2)</f>
        <v>0</v>
      </c>
      <c r="K131" s="229" t="s">
        <v>156</v>
      </c>
      <c r="L131" s="44"/>
      <c r="M131" s="234" t="s">
        <v>1</v>
      </c>
      <c r="N131" s="235" t="s">
        <v>38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157</v>
      </c>
      <c r="AT131" s="238" t="s">
        <v>152</v>
      </c>
      <c r="AU131" s="238" t="s">
        <v>82</v>
      </c>
      <c r="AY131" s="17" t="s">
        <v>150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80</v>
      </c>
      <c r="BK131" s="239">
        <f>ROUND(I131*H131,2)</f>
        <v>0</v>
      </c>
      <c r="BL131" s="17" t="s">
        <v>157</v>
      </c>
      <c r="BM131" s="238" t="s">
        <v>163</v>
      </c>
    </row>
    <row r="132" spans="1:47" s="2" customFormat="1" ht="12">
      <c r="A132" s="38"/>
      <c r="B132" s="39"/>
      <c r="C132" s="40"/>
      <c r="D132" s="240" t="s">
        <v>159</v>
      </c>
      <c r="E132" s="40"/>
      <c r="F132" s="241" t="s">
        <v>164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82</v>
      </c>
    </row>
    <row r="133" spans="1:65" s="2" customFormat="1" ht="12">
      <c r="A133" s="38"/>
      <c r="B133" s="39"/>
      <c r="C133" s="227" t="s">
        <v>102</v>
      </c>
      <c r="D133" s="227" t="s">
        <v>152</v>
      </c>
      <c r="E133" s="228" t="s">
        <v>165</v>
      </c>
      <c r="F133" s="229" t="s">
        <v>166</v>
      </c>
      <c r="G133" s="230" t="s">
        <v>167</v>
      </c>
      <c r="H133" s="231">
        <v>6</v>
      </c>
      <c r="I133" s="232"/>
      <c r="J133" s="233">
        <f>ROUND(I133*H133,2)</f>
        <v>0</v>
      </c>
      <c r="K133" s="229" t="s">
        <v>156</v>
      </c>
      <c r="L133" s="44"/>
      <c r="M133" s="234" t="s">
        <v>1</v>
      </c>
      <c r="N133" s="235" t="s">
        <v>38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157</v>
      </c>
      <c r="AT133" s="238" t="s">
        <v>152</v>
      </c>
      <c r="AU133" s="238" t="s">
        <v>82</v>
      </c>
      <c r="AY133" s="17" t="s">
        <v>150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80</v>
      </c>
      <c r="BK133" s="239">
        <f>ROUND(I133*H133,2)</f>
        <v>0</v>
      </c>
      <c r="BL133" s="17" t="s">
        <v>157</v>
      </c>
      <c r="BM133" s="238" t="s">
        <v>168</v>
      </c>
    </row>
    <row r="134" spans="1:47" s="2" customFormat="1" ht="12">
      <c r="A134" s="38"/>
      <c r="B134" s="39"/>
      <c r="C134" s="40"/>
      <c r="D134" s="240" t="s">
        <v>159</v>
      </c>
      <c r="E134" s="40"/>
      <c r="F134" s="241" t="s">
        <v>169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82</v>
      </c>
    </row>
    <row r="135" spans="1:47" s="2" customFormat="1" ht="12">
      <c r="A135" s="38"/>
      <c r="B135" s="39"/>
      <c r="C135" s="40"/>
      <c r="D135" s="240" t="s">
        <v>170</v>
      </c>
      <c r="E135" s="40"/>
      <c r="F135" s="245" t="s">
        <v>171</v>
      </c>
      <c r="G135" s="40"/>
      <c r="H135" s="40"/>
      <c r="I135" s="242"/>
      <c r="J135" s="40"/>
      <c r="K135" s="40"/>
      <c r="L135" s="44"/>
      <c r="M135" s="243"/>
      <c r="N135" s="244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46"/>
      <c r="C136" s="247"/>
      <c r="D136" s="240" t="s">
        <v>172</v>
      </c>
      <c r="E136" s="248" t="s">
        <v>1</v>
      </c>
      <c r="F136" s="249" t="s">
        <v>173</v>
      </c>
      <c r="G136" s="247"/>
      <c r="H136" s="248" t="s">
        <v>1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172</v>
      </c>
      <c r="AU136" s="255" t="s">
        <v>82</v>
      </c>
      <c r="AV136" s="13" t="s">
        <v>80</v>
      </c>
      <c r="AW136" s="13" t="s">
        <v>30</v>
      </c>
      <c r="AX136" s="13" t="s">
        <v>73</v>
      </c>
      <c r="AY136" s="255" t="s">
        <v>150</v>
      </c>
    </row>
    <row r="137" spans="1:51" s="14" customFormat="1" ht="12">
      <c r="A137" s="14"/>
      <c r="B137" s="256"/>
      <c r="C137" s="257"/>
      <c r="D137" s="240" t="s">
        <v>172</v>
      </c>
      <c r="E137" s="258" t="s">
        <v>1</v>
      </c>
      <c r="F137" s="259" t="s">
        <v>174</v>
      </c>
      <c r="G137" s="257"/>
      <c r="H137" s="260">
        <v>6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6" t="s">
        <v>172</v>
      </c>
      <c r="AU137" s="266" t="s">
        <v>82</v>
      </c>
      <c r="AV137" s="14" t="s">
        <v>82</v>
      </c>
      <c r="AW137" s="14" t="s">
        <v>30</v>
      </c>
      <c r="AX137" s="14" t="s">
        <v>80</v>
      </c>
      <c r="AY137" s="266" t="s">
        <v>150</v>
      </c>
    </row>
    <row r="138" spans="1:65" s="2" customFormat="1" ht="16.5" customHeight="1">
      <c r="A138" s="38"/>
      <c r="B138" s="39"/>
      <c r="C138" s="227" t="s">
        <v>157</v>
      </c>
      <c r="D138" s="227" t="s">
        <v>152</v>
      </c>
      <c r="E138" s="228" t="s">
        <v>175</v>
      </c>
      <c r="F138" s="229" t="s">
        <v>176</v>
      </c>
      <c r="G138" s="230" t="s">
        <v>177</v>
      </c>
      <c r="H138" s="231">
        <v>20</v>
      </c>
      <c r="I138" s="232"/>
      <c r="J138" s="233">
        <f>ROUND(I138*H138,2)</f>
        <v>0</v>
      </c>
      <c r="K138" s="229" t="s">
        <v>156</v>
      </c>
      <c r="L138" s="44"/>
      <c r="M138" s="234" t="s">
        <v>1</v>
      </c>
      <c r="N138" s="235" t="s">
        <v>38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157</v>
      </c>
      <c r="AT138" s="238" t="s">
        <v>152</v>
      </c>
      <c r="AU138" s="238" t="s">
        <v>82</v>
      </c>
      <c r="AY138" s="17" t="s">
        <v>150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80</v>
      </c>
      <c r="BK138" s="239">
        <f>ROUND(I138*H138,2)</f>
        <v>0</v>
      </c>
      <c r="BL138" s="17" t="s">
        <v>157</v>
      </c>
      <c r="BM138" s="238" t="s">
        <v>178</v>
      </c>
    </row>
    <row r="139" spans="1:47" s="2" customFormat="1" ht="12">
      <c r="A139" s="38"/>
      <c r="B139" s="39"/>
      <c r="C139" s="40"/>
      <c r="D139" s="240" t="s">
        <v>159</v>
      </c>
      <c r="E139" s="40"/>
      <c r="F139" s="241" t="s">
        <v>179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82</v>
      </c>
    </row>
    <row r="140" spans="1:63" s="12" customFormat="1" ht="22.8" customHeight="1">
      <c r="A140" s="12"/>
      <c r="B140" s="211"/>
      <c r="C140" s="212"/>
      <c r="D140" s="213" t="s">
        <v>72</v>
      </c>
      <c r="E140" s="225" t="s">
        <v>157</v>
      </c>
      <c r="F140" s="225" t="s">
        <v>180</v>
      </c>
      <c r="G140" s="212"/>
      <c r="H140" s="212"/>
      <c r="I140" s="215"/>
      <c r="J140" s="226">
        <f>BK140</f>
        <v>0</v>
      </c>
      <c r="K140" s="212"/>
      <c r="L140" s="217"/>
      <c r="M140" s="218"/>
      <c r="N140" s="219"/>
      <c r="O140" s="219"/>
      <c r="P140" s="220">
        <f>SUM(P141:P157)</f>
        <v>0</v>
      </c>
      <c r="Q140" s="219"/>
      <c r="R140" s="220">
        <f>SUM(R141:R157)</f>
        <v>0</v>
      </c>
      <c r="S140" s="219"/>
      <c r="T140" s="221">
        <f>SUM(T141:T157)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80</v>
      </c>
      <c r="AT140" s="223" t="s">
        <v>72</v>
      </c>
      <c r="AU140" s="223" t="s">
        <v>80</v>
      </c>
      <c r="AY140" s="222" t="s">
        <v>150</v>
      </c>
      <c r="BK140" s="224">
        <f>SUM(BK141:BK157)</f>
        <v>0</v>
      </c>
    </row>
    <row r="141" spans="1:65" s="2" customFormat="1" ht="12">
      <c r="A141" s="38"/>
      <c r="B141" s="39"/>
      <c r="C141" s="227" t="s">
        <v>181</v>
      </c>
      <c r="D141" s="227" t="s">
        <v>152</v>
      </c>
      <c r="E141" s="228" t="s">
        <v>182</v>
      </c>
      <c r="F141" s="229" t="s">
        <v>183</v>
      </c>
      <c r="G141" s="230" t="s">
        <v>184</v>
      </c>
      <c r="H141" s="231">
        <v>0.013</v>
      </c>
      <c r="I141" s="232"/>
      <c r="J141" s="233">
        <f>ROUND(I141*H141,2)</f>
        <v>0</v>
      </c>
      <c r="K141" s="229" t="s">
        <v>156</v>
      </c>
      <c r="L141" s="44"/>
      <c r="M141" s="234" t="s">
        <v>1</v>
      </c>
      <c r="N141" s="235" t="s">
        <v>38</v>
      </c>
      <c r="O141" s="91"/>
      <c r="P141" s="236">
        <f>O141*H141</f>
        <v>0</v>
      </c>
      <c r="Q141" s="236">
        <v>1.060664</v>
      </c>
      <c r="R141" s="236">
        <f>Q141*H141</f>
        <v>0.013788632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157</v>
      </c>
      <c r="AT141" s="238" t="s">
        <v>152</v>
      </c>
      <c r="AU141" s="238" t="s">
        <v>82</v>
      </c>
      <c r="AY141" s="17" t="s">
        <v>150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80</v>
      </c>
      <c r="BK141" s="239">
        <f>ROUND(I141*H141,2)</f>
        <v>0</v>
      </c>
      <c r="BL141" s="17" t="s">
        <v>157</v>
      </c>
      <c r="BM141" s="238" t="s">
        <v>185</v>
      </c>
    </row>
    <row r="142" spans="1:47" s="2" customFormat="1" ht="12">
      <c r="A142" s="38"/>
      <c r="B142" s="39"/>
      <c r="C142" s="40"/>
      <c r="D142" s="240" t="s">
        <v>159</v>
      </c>
      <c r="E142" s="40"/>
      <c r="F142" s="241" t="s">
        <v>186</v>
      </c>
      <c r="G142" s="40"/>
      <c r="H142" s="40"/>
      <c r="I142" s="242"/>
      <c r="J142" s="40"/>
      <c r="K142" s="40"/>
      <c r="L142" s="44"/>
      <c r="M142" s="243"/>
      <c r="N142" s="244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82</v>
      </c>
    </row>
    <row r="143" spans="1:51" s="13" customFormat="1" ht="12">
      <c r="A143" s="13"/>
      <c r="B143" s="246"/>
      <c r="C143" s="247"/>
      <c r="D143" s="240" t="s">
        <v>172</v>
      </c>
      <c r="E143" s="248" t="s">
        <v>1</v>
      </c>
      <c r="F143" s="249" t="s">
        <v>187</v>
      </c>
      <c r="G143" s="247"/>
      <c r="H143" s="248" t="s">
        <v>1</v>
      </c>
      <c r="I143" s="250"/>
      <c r="J143" s="247"/>
      <c r="K143" s="247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172</v>
      </c>
      <c r="AU143" s="255" t="s">
        <v>82</v>
      </c>
      <c r="AV143" s="13" t="s">
        <v>80</v>
      </c>
      <c r="AW143" s="13" t="s">
        <v>30</v>
      </c>
      <c r="AX143" s="13" t="s">
        <v>73</v>
      </c>
      <c r="AY143" s="255" t="s">
        <v>150</v>
      </c>
    </row>
    <row r="144" spans="1:51" s="14" customFormat="1" ht="12">
      <c r="A144" s="14"/>
      <c r="B144" s="256"/>
      <c r="C144" s="257"/>
      <c r="D144" s="240" t="s">
        <v>172</v>
      </c>
      <c r="E144" s="258" t="s">
        <v>1</v>
      </c>
      <c r="F144" s="259" t="s">
        <v>188</v>
      </c>
      <c r="G144" s="257"/>
      <c r="H144" s="260">
        <v>0.013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172</v>
      </c>
      <c r="AU144" s="266" t="s">
        <v>82</v>
      </c>
      <c r="AV144" s="14" t="s">
        <v>82</v>
      </c>
      <c r="AW144" s="14" t="s">
        <v>30</v>
      </c>
      <c r="AX144" s="14" t="s">
        <v>80</v>
      </c>
      <c r="AY144" s="266" t="s">
        <v>150</v>
      </c>
    </row>
    <row r="145" spans="1:65" s="2" customFormat="1" ht="33" customHeight="1">
      <c r="A145" s="38"/>
      <c r="B145" s="39"/>
      <c r="C145" s="227" t="s">
        <v>189</v>
      </c>
      <c r="D145" s="227" t="s">
        <v>152</v>
      </c>
      <c r="E145" s="228" t="s">
        <v>190</v>
      </c>
      <c r="F145" s="229" t="s">
        <v>191</v>
      </c>
      <c r="G145" s="230" t="s">
        <v>177</v>
      </c>
      <c r="H145" s="231">
        <v>17.19</v>
      </c>
      <c r="I145" s="232"/>
      <c r="J145" s="233">
        <f>ROUND(I145*H145,2)</f>
        <v>0</v>
      </c>
      <c r="K145" s="229" t="s">
        <v>156</v>
      </c>
      <c r="L145" s="44"/>
      <c r="M145" s="234" t="s">
        <v>1</v>
      </c>
      <c r="N145" s="235" t="s">
        <v>38</v>
      </c>
      <c r="O145" s="91"/>
      <c r="P145" s="236">
        <f>O145*H145</f>
        <v>0</v>
      </c>
      <c r="Q145" s="236">
        <v>1.031199</v>
      </c>
      <c r="R145" s="236">
        <f>Q145*H145</f>
        <v>17.72631081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157</v>
      </c>
      <c r="AT145" s="238" t="s">
        <v>152</v>
      </c>
      <c r="AU145" s="238" t="s">
        <v>82</v>
      </c>
      <c r="AY145" s="17" t="s">
        <v>150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80</v>
      </c>
      <c r="BK145" s="239">
        <f>ROUND(I145*H145,2)</f>
        <v>0</v>
      </c>
      <c r="BL145" s="17" t="s">
        <v>157</v>
      </c>
      <c r="BM145" s="238" t="s">
        <v>192</v>
      </c>
    </row>
    <row r="146" spans="1:47" s="2" customFormat="1" ht="12">
      <c r="A146" s="38"/>
      <c r="B146" s="39"/>
      <c r="C146" s="40"/>
      <c r="D146" s="240" t="s">
        <v>159</v>
      </c>
      <c r="E146" s="40"/>
      <c r="F146" s="241" t="s">
        <v>193</v>
      </c>
      <c r="G146" s="40"/>
      <c r="H146" s="40"/>
      <c r="I146" s="242"/>
      <c r="J146" s="40"/>
      <c r="K146" s="40"/>
      <c r="L146" s="44"/>
      <c r="M146" s="243"/>
      <c r="N146" s="24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82</v>
      </c>
    </row>
    <row r="147" spans="1:51" s="13" customFormat="1" ht="12">
      <c r="A147" s="13"/>
      <c r="B147" s="246"/>
      <c r="C147" s="247"/>
      <c r="D147" s="240" t="s">
        <v>172</v>
      </c>
      <c r="E147" s="248" t="s">
        <v>1</v>
      </c>
      <c r="F147" s="249" t="s">
        <v>194</v>
      </c>
      <c r="G147" s="247"/>
      <c r="H147" s="248" t="s">
        <v>1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172</v>
      </c>
      <c r="AU147" s="255" t="s">
        <v>82</v>
      </c>
      <c r="AV147" s="13" t="s">
        <v>80</v>
      </c>
      <c r="AW147" s="13" t="s">
        <v>30</v>
      </c>
      <c r="AX147" s="13" t="s">
        <v>73</v>
      </c>
      <c r="AY147" s="255" t="s">
        <v>150</v>
      </c>
    </row>
    <row r="148" spans="1:51" s="14" customFormat="1" ht="12">
      <c r="A148" s="14"/>
      <c r="B148" s="256"/>
      <c r="C148" s="257"/>
      <c r="D148" s="240" t="s">
        <v>172</v>
      </c>
      <c r="E148" s="258" t="s">
        <v>1</v>
      </c>
      <c r="F148" s="259" t="s">
        <v>195</v>
      </c>
      <c r="G148" s="257"/>
      <c r="H148" s="260">
        <v>1.68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172</v>
      </c>
      <c r="AU148" s="266" t="s">
        <v>82</v>
      </c>
      <c r="AV148" s="14" t="s">
        <v>82</v>
      </c>
      <c r="AW148" s="14" t="s">
        <v>30</v>
      </c>
      <c r="AX148" s="14" t="s">
        <v>73</v>
      </c>
      <c r="AY148" s="266" t="s">
        <v>150</v>
      </c>
    </row>
    <row r="149" spans="1:51" s="13" customFormat="1" ht="12">
      <c r="A149" s="13"/>
      <c r="B149" s="246"/>
      <c r="C149" s="247"/>
      <c r="D149" s="240" t="s">
        <v>172</v>
      </c>
      <c r="E149" s="248" t="s">
        <v>1</v>
      </c>
      <c r="F149" s="249" t="s">
        <v>196</v>
      </c>
      <c r="G149" s="247"/>
      <c r="H149" s="248" t="s">
        <v>1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172</v>
      </c>
      <c r="AU149" s="255" t="s">
        <v>82</v>
      </c>
      <c r="AV149" s="13" t="s">
        <v>80</v>
      </c>
      <c r="AW149" s="13" t="s">
        <v>30</v>
      </c>
      <c r="AX149" s="13" t="s">
        <v>73</v>
      </c>
      <c r="AY149" s="255" t="s">
        <v>150</v>
      </c>
    </row>
    <row r="150" spans="1:51" s="14" customFormat="1" ht="12">
      <c r="A150" s="14"/>
      <c r="B150" s="256"/>
      <c r="C150" s="257"/>
      <c r="D150" s="240" t="s">
        <v>172</v>
      </c>
      <c r="E150" s="258" t="s">
        <v>1</v>
      </c>
      <c r="F150" s="259" t="s">
        <v>197</v>
      </c>
      <c r="G150" s="257"/>
      <c r="H150" s="260">
        <v>2.625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172</v>
      </c>
      <c r="AU150" s="266" t="s">
        <v>82</v>
      </c>
      <c r="AV150" s="14" t="s">
        <v>82</v>
      </c>
      <c r="AW150" s="14" t="s">
        <v>30</v>
      </c>
      <c r="AX150" s="14" t="s">
        <v>73</v>
      </c>
      <c r="AY150" s="266" t="s">
        <v>150</v>
      </c>
    </row>
    <row r="151" spans="1:51" s="14" customFormat="1" ht="12">
      <c r="A151" s="14"/>
      <c r="B151" s="256"/>
      <c r="C151" s="257"/>
      <c r="D151" s="240" t="s">
        <v>172</v>
      </c>
      <c r="E151" s="258" t="s">
        <v>1</v>
      </c>
      <c r="F151" s="259" t="s">
        <v>198</v>
      </c>
      <c r="G151" s="257"/>
      <c r="H151" s="260">
        <v>5.15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172</v>
      </c>
      <c r="AU151" s="266" t="s">
        <v>82</v>
      </c>
      <c r="AV151" s="14" t="s">
        <v>82</v>
      </c>
      <c r="AW151" s="14" t="s">
        <v>30</v>
      </c>
      <c r="AX151" s="14" t="s">
        <v>73</v>
      </c>
      <c r="AY151" s="266" t="s">
        <v>150</v>
      </c>
    </row>
    <row r="152" spans="1:51" s="14" customFormat="1" ht="12">
      <c r="A152" s="14"/>
      <c r="B152" s="256"/>
      <c r="C152" s="257"/>
      <c r="D152" s="240" t="s">
        <v>172</v>
      </c>
      <c r="E152" s="258" t="s">
        <v>1</v>
      </c>
      <c r="F152" s="259" t="s">
        <v>199</v>
      </c>
      <c r="G152" s="257"/>
      <c r="H152" s="260">
        <v>1.445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172</v>
      </c>
      <c r="AU152" s="266" t="s">
        <v>82</v>
      </c>
      <c r="AV152" s="14" t="s">
        <v>82</v>
      </c>
      <c r="AW152" s="14" t="s">
        <v>30</v>
      </c>
      <c r="AX152" s="14" t="s">
        <v>73</v>
      </c>
      <c r="AY152" s="266" t="s">
        <v>150</v>
      </c>
    </row>
    <row r="153" spans="1:51" s="14" customFormat="1" ht="12">
      <c r="A153" s="14"/>
      <c r="B153" s="256"/>
      <c r="C153" s="257"/>
      <c r="D153" s="240" t="s">
        <v>172</v>
      </c>
      <c r="E153" s="258" t="s">
        <v>1</v>
      </c>
      <c r="F153" s="259" t="s">
        <v>200</v>
      </c>
      <c r="G153" s="257"/>
      <c r="H153" s="260">
        <v>2.25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172</v>
      </c>
      <c r="AU153" s="266" t="s">
        <v>82</v>
      </c>
      <c r="AV153" s="14" t="s">
        <v>82</v>
      </c>
      <c r="AW153" s="14" t="s">
        <v>30</v>
      </c>
      <c r="AX153" s="14" t="s">
        <v>73</v>
      </c>
      <c r="AY153" s="266" t="s">
        <v>150</v>
      </c>
    </row>
    <row r="154" spans="1:51" s="13" customFormat="1" ht="12">
      <c r="A154" s="13"/>
      <c r="B154" s="246"/>
      <c r="C154" s="247"/>
      <c r="D154" s="240" t="s">
        <v>172</v>
      </c>
      <c r="E154" s="248" t="s">
        <v>1</v>
      </c>
      <c r="F154" s="249" t="s">
        <v>201</v>
      </c>
      <c r="G154" s="247"/>
      <c r="H154" s="248" t="s">
        <v>1</v>
      </c>
      <c r="I154" s="250"/>
      <c r="J154" s="247"/>
      <c r="K154" s="247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172</v>
      </c>
      <c r="AU154" s="255" t="s">
        <v>82</v>
      </c>
      <c r="AV154" s="13" t="s">
        <v>80</v>
      </c>
      <c r="AW154" s="13" t="s">
        <v>30</v>
      </c>
      <c r="AX154" s="13" t="s">
        <v>73</v>
      </c>
      <c r="AY154" s="255" t="s">
        <v>150</v>
      </c>
    </row>
    <row r="155" spans="1:51" s="14" customFormat="1" ht="12">
      <c r="A155" s="14"/>
      <c r="B155" s="256"/>
      <c r="C155" s="257"/>
      <c r="D155" s="240" t="s">
        <v>172</v>
      </c>
      <c r="E155" s="258" t="s">
        <v>1</v>
      </c>
      <c r="F155" s="259" t="s">
        <v>202</v>
      </c>
      <c r="G155" s="257"/>
      <c r="H155" s="260">
        <v>2.04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172</v>
      </c>
      <c r="AU155" s="266" t="s">
        <v>82</v>
      </c>
      <c r="AV155" s="14" t="s">
        <v>82</v>
      </c>
      <c r="AW155" s="14" t="s">
        <v>30</v>
      </c>
      <c r="AX155" s="14" t="s">
        <v>73</v>
      </c>
      <c r="AY155" s="266" t="s">
        <v>150</v>
      </c>
    </row>
    <row r="156" spans="1:51" s="14" customFormat="1" ht="12">
      <c r="A156" s="14"/>
      <c r="B156" s="256"/>
      <c r="C156" s="257"/>
      <c r="D156" s="240" t="s">
        <v>172</v>
      </c>
      <c r="E156" s="258" t="s">
        <v>1</v>
      </c>
      <c r="F156" s="259" t="s">
        <v>203</v>
      </c>
      <c r="G156" s="257"/>
      <c r="H156" s="260">
        <v>2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172</v>
      </c>
      <c r="AU156" s="266" t="s">
        <v>82</v>
      </c>
      <c r="AV156" s="14" t="s">
        <v>82</v>
      </c>
      <c r="AW156" s="14" t="s">
        <v>30</v>
      </c>
      <c r="AX156" s="14" t="s">
        <v>73</v>
      </c>
      <c r="AY156" s="266" t="s">
        <v>150</v>
      </c>
    </row>
    <row r="157" spans="1:51" s="15" customFormat="1" ht="12">
      <c r="A157" s="15"/>
      <c r="B157" s="267"/>
      <c r="C157" s="268"/>
      <c r="D157" s="240" t="s">
        <v>172</v>
      </c>
      <c r="E157" s="269" t="s">
        <v>1</v>
      </c>
      <c r="F157" s="270" t="s">
        <v>204</v>
      </c>
      <c r="G157" s="268"/>
      <c r="H157" s="271">
        <v>17.19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172</v>
      </c>
      <c r="AU157" s="277" t="s">
        <v>82</v>
      </c>
      <c r="AV157" s="15" t="s">
        <v>157</v>
      </c>
      <c r="AW157" s="15" t="s">
        <v>30</v>
      </c>
      <c r="AX157" s="15" t="s">
        <v>80</v>
      </c>
      <c r="AY157" s="277" t="s">
        <v>150</v>
      </c>
    </row>
    <row r="158" spans="1:63" s="12" customFormat="1" ht="22.8" customHeight="1">
      <c r="A158" s="12"/>
      <c r="B158" s="211"/>
      <c r="C158" s="212"/>
      <c r="D158" s="213" t="s">
        <v>72</v>
      </c>
      <c r="E158" s="225" t="s">
        <v>205</v>
      </c>
      <c r="F158" s="225" t="s">
        <v>206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SUM(P159:P252)</f>
        <v>0</v>
      </c>
      <c r="Q158" s="219"/>
      <c r="R158" s="220">
        <f>SUM(R159:R252)</f>
        <v>2.9603887159999998</v>
      </c>
      <c r="S158" s="219"/>
      <c r="T158" s="221">
        <f>SUM(T159:T252)</f>
        <v>4.258023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80</v>
      </c>
      <c r="AT158" s="223" t="s">
        <v>72</v>
      </c>
      <c r="AU158" s="223" t="s">
        <v>80</v>
      </c>
      <c r="AY158" s="222" t="s">
        <v>150</v>
      </c>
      <c r="BK158" s="224">
        <f>SUM(BK159:BK252)</f>
        <v>0</v>
      </c>
    </row>
    <row r="159" spans="1:65" s="2" customFormat="1" ht="12">
      <c r="A159" s="38"/>
      <c r="B159" s="39"/>
      <c r="C159" s="227" t="s">
        <v>207</v>
      </c>
      <c r="D159" s="227" t="s">
        <v>152</v>
      </c>
      <c r="E159" s="228" t="s">
        <v>208</v>
      </c>
      <c r="F159" s="229" t="s">
        <v>209</v>
      </c>
      <c r="G159" s="230" t="s">
        <v>167</v>
      </c>
      <c r="H159" s="231">
        <v>0.672</v>
      </c>
      <c r="I159" s="232"/>
      <c r="J159" s="233">
        <f>ROUND(I159*H159,2)</f>
        <v>0</v>
      </c>
      <c r="K159" s="229" t="s">
        <v>156</v>
      </c>
      <c r="L159" s="44"/>
      <c r="M159" s="234" t="s">
        <v>1</v>
      </c>
      <c r="N159" s="235" t="s">
        <v>38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0.001</v>
      </c>
      <c r="T159" s="237">
        <f>S159*H159</f>
        <v>0.0006720000000000001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157</v>
      </c>
      <c r="AT159" s="238" t="s">
        <v>152</v>
      </c>
      <c r="AU159" s="238" t="s">
        <v>82</v>
      </c>
      <c r="AY159" s="17" t="s">
        <v>150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80</v>
      </c>
      <c r="BK159" s="239">
        <f>ROUND(I159*H159,2)</f>
        <v>0</v>
      </c>
      <c r="BL159" s="17" t="s">
        <v>157</v>
      </c>
      <c r="BM159" s="238" t="s">
        <v>210</v>
      </c>
    </row>
    <row r="160" spans="1:47" s="2" customFormat="1" ht="12">
      <c r="A160" s="38"/>
      <c r="B160" s="39"/>
      <c r="C160" s="40"/>
      <c r="D160" s="240" t="s">
        <v>159</v>
      </c>
      <c r="E160" s="40"/>
      <c r="F160" s="241" t="s">
        <v>211</v>
      </c>
      <c r="G160" s="40"/>
      <c r="H160" s="40"/>
      <c r="I160" s="242"/>
      <c r="J160" s="40"/>
      <c r="K160" s="40"/>
      <c r="L160" s="44"/>
      <c r="M160" s="243"/>
      <c r="N160" s="244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82</v>
      </c>
    </row>
    <row r="161" spans="1:47" s="2" customFormat="1" ht="12">
      <c r="A161" s="38"/>
      <c r="B161" s="39"/>
      <c r="C161" s="40"/>
      <c r="D161" s="240" t="s">
        <v>170</v>
      </c>
      <c r="E161" s="40"/>
      <c r="F161" s="245" t="s">
        <v>171</v>
      </c>
      <c r="G161" s="40"/>
      <c r="H161" s="40"/>
      <c r="I161" s="242"/>
      <c r="J161" s="40"/>
      <c r="K161" s="40"/>
      <c r="L161" s="44"/>
      <c r="M161" s="243"/>
      <c r="N161" s="244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170</v>
      </c>
      <c r="AU161" s="17" t="s">
        <v>82</v>
      </c>
    </row>
    <row r="162" spans="1:51" s="14" customFormat="1" ht="12">
      <c r="A162" s="14"/>
      <c r="B162" s="256"/>
      <c r="C162" s="257"/>
      <c r="D162" s="240" t="s">
        <v>172</v>
      </c>
      <c r="E162" s="258" t="s">
        <v>1</v>
      </c>
      <c r="F162" s="259" t="s">
        <v>212</v>
      </c>
      <c r="G162" s="257"/>
      <c r="H162" s="260">
        <v>0.672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6" t="s">
        <v>172</v>
      </c>
      <c r="AU162" s="266" t="s">
        <v>82</v>
      </c>
      <c r="AV162" s="14" t="s">
        <v>82</v>
      </c>
      <c r="AW162" s="14" t="s">
        <v>30</v>
      </c>
      <c r="AX162" s="14" t="s">
        <v>80</v>
      </c>
      <c r="AY162" s="266" t="s">
        <v>150</v>
      </c>
    </row>
    <row r="163" spans="1:65" s="2" customFormat="1" ht="12">
      <c r="A163" s="38"/>
      <c r="B163" s="39"/>
      <c r="C163" s="227" t="s">
        <v>213</v>
      </c>
      <c r="D163" s="227" t="s">
        <v>152</v>
      </c>
      <c r="E163" s="228" t="s">
        <v>214</v>
      </c>
      <c r="F163" s="229" t="s">
        <v>215</v>
      </c>
      <c r="G163" s="230" t="s">
        <v>167</v>
      </c>
      <c r="H163" s="231">
        <v>5</v>
      </c>
      <c r="I163" s="232"/>
      <c r="J163" s="233">
        <f>ROUND(I163*H163,2)</f>
        <v>0</v>
      </c>
      <c r="K163" s="229" t="s">
        <v>156</v>
      </c>
      <c r="L163" s="44"/>
      <c r="M163" s="234" t="s">
        <v>1</v>
      </c>
      <c r="N163" s="235" t="s">
        <v>38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0.001</v>
      </c>
      <c r="T163" s="237">
        <f>S163*H163</f>
        <v>0.005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157</v>
      </c>
      <c r="AT163" s="238" t="s">
        <v>152</v>
      </c>
      <c r="AU163" s="238" t="s">
        <v>82</v>
      </c>
      <c r="AY163" s="17" t="s">
        <v>150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80</v>
      </c>
      <c r="BK163" s="239">
        <f>ROUND(I163*H163,2)</f>
        <v>0</v>
      </c>
      <c r="BL163" s="17" t="s">
        <v>157</v>
      </c>
      <c r="BM163" s="238" t="s">
        <v>216</v>
      </c>
    </row>
    <row r="164" spans="1:47" s="2" customFormat="1" ht="12">
      <c r="A164" s="38"/>
      <c r="B164" s="39"/>
      <c r="C164" s="40"/>
      <c r="D164" s="240" t="s">
        <v>159</v>
      </c>
      <c r="E164" s="40"/>
      <c r="F164" s="241" t="s">
        <v>217</v>
      </c>
      <c r="G164" s="40"/>
      <c r="H164" s="40"/>
      <c r="I164" s="242"/>
      <c r="J164" s="40"/>
      <c r="K164" s="40"/>
      <c r="L164" s="44"/>
      <c r="M164" s="243"/>
      <c r="N164" s="244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82</v>
      </c>
    </row>
    <row r="165" spans="1:47" s="2" customFormat="1" ht="12">
      <c r="A165" s="38"/>
      <c r="B165" s="39"/>
      <c r="C165" s="40"/>
      <c r="D165" s="240" t="s">
        <v>170</v>
      </c>
      <c r="E165" s="40"/>
      <c r="F165" s="245" t="s">
        <v>171</v>
      </c>
      <c r="G165" s="40"/>
      <c r="H165" s="40"/>
      <c r="I165" s="242"/>
      <c r="J165" s="40"/>
      <c r="K165" s="40"/>
      <c r="L165" s="44"/>
      <c r="M165" s="243"/>
      <c r="N165" s="244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170</v>
      </c>
      <c r="AU165" s="17" t="s">
        <v>82</v>
      </c>
    </row>
    <row r="166" spans="1:51" s="14" customFormat="1" ht="12">
      <c r="A166" s="14"/>
      <c r="B166" s="256"/>
      <c r="C166" s="257"/>
      <c r="D166" s="240" t="s">
        <v>172</v>
      </c>
      <c r="E166" s="258" t="s">
        <v>1</v>
      </c>
      <c r="F166" s="259" t="s">
        <v>218</v>
      </c>
      <c r="G166" s="257"/>
      <c r="H166" s="260">
        <v>5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172</v>
      </c>
      <c r="AU166" s="266" t="s">
        <v>82</v>
      </c>
      <c r="AV166" s="14" t="s">
        <v>82</v>
      </c>
      <c r="AW166" s="14" t="s">
        <v>30</v>
      </c>
      <c r="AX166" s="14" t="s">
        <v>80</v>
      </c>
      <c r="AY166" s="266" t="s">
        <v>150</v>
      </c>
    </row>
    <row r="167" spans="1:65" s="2" customFormat="1" ht="12">
      <c r="A167" s="38"/>
      <c r="B167" s="39"/>
      <c r="C167" s="227" t="s">
        <v>205</v>
      </c>
      <c r="D167" s="227" t="s">
        <v>152</v>
      </c>
      <c r="E167" s="228" t="s">
        <v>219</v>
      </c>
      <c r="F167" s="229" t="s">
        <v>220</v>
      </c>
      <c r="G167" s="230" t="s">
        <v>177</v>
      </c>
      <c r="H167" s="231">
        <v>53.74</v>
      </c>
      <c r="I167" s="232"/>
      <c r="J167" s="233">
        <f>ROUND(I167*H167,2)</f>
        <v>0</v>
      </c>
      <c r="K167" s="229" t="s">
        <v>156</v>
      </c>
      <c r="L167" s="44"/>
      <c r="M167" s="234" t="s">
        <v>1</v>
      </c>
      <c r="N167" s="235" t="s">
        <v>38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157</v>
      </c>
      <c r="AT167" s="238" t="s">
        <v>152</v>
      </c>
      <c r="AU167" s="238" t="s">
        <v>82</v>
      </c>
      <c r="AY167" s="17" t="s">
        <v>150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80</v>
      </c>
      <c r="BK167" s="239">
        <f>ROUND(I167*H167,2)</f>
        <v>0</v>
      </c>
      <c r="BL167" s="17" t="s">
        <v>157</v>
      </c>
      <c r="BM167" s="238" t="s">
        <v>221</v>
      </c>
    </row>
    <row r="168" spans="1:47" s="2" customFormat="1" ht="12">
      <c r="A168" s="38"/>
      <c r="B168" s="39"/>
      <c r="C168" s="40"/>
      <c r="D168" s="240" t="s">
        <v>159</v>
      </c>
      <c r="E168" s="40"/>
      <c r="F168" s="241" t="s">
        <v>220</v>
      </c>
      <c r="G168" s="40"/>
      <c r="H168" s="40"/>
      <c r="I168" s="242"/>
      <c r="J168" s="40"/>
      <c r="K168" s="40"/>
      <c r="L168" s="44"/>
      <c r="M168" s="243"/>
      <c r="N168" s="244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82</v>
      </c>
    </row>
    <row r="169" spans="1:51" s="13" customFormat="1" ht="12">
      <c r="A169" s="13"/>
      <c r="B169" s="246"/>
      <c r="C169" s="247"/>
      <c r="D169" s="240" t="s">
        <v>172</v>
      </c>
      <c r="E169" s="248" t="s">
        <v>1</v>
      </c>
      <c r="F169" s="249" t="s">
        <v>222</v>
      </c>
      <c r="G169" s="247"/>
      <c r="H169" s="248" t="s">
        <v>1</v>
      </c>
      <c r="I169" s="250"/>
      <c r="J169" s="247"/>
      <c r="K169" s="247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172</v>
      </c>
      <c r="AU169" s="255" t="s">
        <v>82</v>
      </c>
      <c r="AV169" s="13" t="s">
        <v>80</v>
      </c>
      <c r="AW169" s="13" t="s">
        <v>30</v>
      </c>
      <c r="AX169" s="13" t="s">
        <v>73</v>
      </c>
      <c r="AY169" s="255" t="s">
        <v>150</v>
      </c>
    </row>
    <row r="170" spans="1:51" s="14" customFormat="1" ht="12">
      <c r="A170" s="14"/>
      <c r="B170" s="256"/>
      <c r="C170" s="257"/>
      <c r="D170" s="240" t="s">
        <v>172</v>
      </c>
      <c r="E170" s="258" t="s">
        <v>1</v>
      </c>
      <c r="F170" s="259" t="s">
        <v>223</v>
      </c>
      <c r="G170" s="257"/>
      <c r="H170" s="260">
        <v>8.96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172</v>
      </c>
      <c r="AU170" s="266" t="s">
        <v>82</v>
      </c>
      <c r="AV170" s="14" t="s">
        <v>82</v>
      </c>
      <c r="AW170" s="14" t="s">
        <v>30</v>
      </c>
      <c r="AX170" s="14" t="s">
        <v>73</v>
      </c>
      <c r="AY170" s="266" t="s">
        <v>150</v>
      </c>
    </row>
    <row r="171" spans="1:51" s="13" customFormat="1" ht="12">
      <c r="A171" s="13"/>
      <c r="B171" s="246"/>
      <c r="C171" s="247"/>
      <c r="D171" s="240" t="s">
        <v>172</v>
      </c>
      <c r="E171" s="248" t="s">
        <v>1</v>
      </c>
      <c r="F171" s="249" t="s">
        <v>224</v>
      </c>
      <c r="G171" s="247"/>
      <c r="H171" s="248" t="s">
        <v>1</v>
      </c>
      <c r="I171" s="250"/>
      <c r="J171" s="247"/>
      <c r="K171" s="247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172</v>
      </c>
      <c r="AU171" s="255" t="s">
        <v>82</v>
      </c>
      <c r="AV171" s="13" t="s">
        <v>80</v>
      </c>
      <c r="AW171" s="13" t="s">
        <v>30</v>
      </c>
      <c r="AX171" s="13" t="s">
        <v>73</v>
      </c>
      <c r="AY171" s="255" t="s">
        <v>150</v>
      </c>
    </row>
    <row r="172" spans="1:51" s="14" customFormat="1" ht="12">
      <c r="A172" s="14"/>
      <c r="B172" s="256"/>
      <c r="C172" s="257"/>
      <c r="D172" s="240" t="s">
        <v>172</v>
      </c>
      <c r="E172" s="258" t="s">
        <v>1</v>
      </c>
      <c r="F172" s="259" t="s">
        <v>225</v>
      </c>
      <c r="G172" s="257"/>
      <c r="H172" s="260">
        <v>3.36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172</v>
      </c>
      <c r="AU172" s="266" t="s">
        <v>82</v>
      </c>
      <c r="AV172" s="14" t="s">
        <v>82</v>
      </c>
      <c r="AW172" s="14" t="s">
        <v>30</v>
      </c>
      <c r="AX172" s="14" t="s">
        <v>73</v>
      </c>
      <c r="AY172" s="266" t="s">
        <v>150</v>
      </c>
    </row>
    <row r="173" spans="1:51" s="13" customFormat="1" ht="12">
      <c r="A173" s="13"/>
      <c r="B173" s="246"/>
      <c r="C173" s="247"/>
      <c r="D173" s="240" t="s">
        <v>172</v>
      </c>
      <c r="E173" s="248" t="s">
        <v>1</v>
      </c>
      <c r="F173" s="249" t="s">
        <v>226</v>
      </c>
      <c r="G173" s="247"/>
      <c r="H173" s="248" t="s">
        <v>1</v>
      </c>
      <c r="I173" s="250"/>
      <c r="J173" s="247"/>
      <c r="K173" s="247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172</v>
      </c>
      <c r="AU173" s="255" t="s">
        <v>82</v>
      </c>
      <c r="AV173" s="13" t="s">
        <v>80</v>
      </c>
      <c r="AW173" s="13" t="s">
        <v>30</v>
      </c>
      <c r="AX173" s="13" t="s">
        <v>73</v>
      </c>
      <c r="AY173" s="255" t="s">
        <v>150</v>
      </c>
    </row>
    <row r="174" spans="1:51" s="14" customFormat="1" ht="12">
      <c r="A174" s="14"/>
      <c r="B174" s="256"/>
      <c r="C174" s="257"/>
      <c r="D174" s="240" t="s">
        <v>172</v>
      </c>
      <c r="E174" s="258" t="s">
        <v>1</v>
      </c>
      <c r="F174" s="259" t="s">
        <v>227</v>
      </c>
      <c r="G174" s="257"/>
      <c r="H174" s="260">
        <v>7.64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172</v>
      </c>
      <c r="AU174" s="266" t="s">
        <v>82</v>
      </c>
      <c r="AV174" s="14" t="s">
        <v>82</v>
      </c>
      <c r="AW174" s="14" t="s">
        <v>30</v>
      </c>
      <c r="AX174" s="14" t="s">
        <v>73</v>
      </c>
      <c r="AY174" s="266" t="s">
        <v>150</v>
      </c>
    </row>
    <row r="175" spans="1:51" s="13" customFormat="1" ht="12">
      <c r="A175" s="13"/>
      <c r="B175" s="246"/>
      <c r="C175" s="247"/>
      <c r="D175" s="240" t="s">
        <v>172</v>
      </c>
      <c r="E175" s="248" t="s">
        <v>1</v>
      </c>
      <c r="F175" s="249" t="s">
        <v>228</v>
      </c>
      <c r="G175" s="247"/>
      <c r="H175" s="248" t="s">
        <v>1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172</v>
      </c>
      <c r="AU175" s="255" t="s">
        <v>82</v>
      </c>
      <c r="AV175" s="13" t="s">
        <v>80</v>
      </c>
      <c r="AW175" s="13" t="s">
        <v>30</v>
      </c>
      <c r="AX175" s="13" t="s">
        <v>73</v>
      </c>
      <c r="AY175" s="255" t="s">
        <v>150</v>
      </c>
    </row>
    <row r="176" spans="1:51" s="14" customFormat="1" ht="12">
      <c r="A176" s="14"/>
      <c r="B176" s="256"/>
      <c r="C176" s="257"/>
      <c r="D176" s="240" t="s">
        <v>172</v>
      </c>
      <c r="E176" s="258" t="s">
        <v>1</v>
      </c>
      <c r="F176" s="259" t="s">
        <v>229</v>
      </c>
      <c r="G176" s="257"/>
      <c r="H176" s="260">
        <v>7.48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172</v>
      </c>
      <c r="AU176" s="266" t="s">
        <v>82</v>
      </c>
      <c r="AV176" s="14" t="s">
        <v>82</v>
      </c>
      <c r="AW176" s="14" t="s">
        <v>30</v>
      </c>
      <c r="AX176" s="14" t="s">
        <v>73</v>
      </c>
      <c r="AY176" s="266" t="s">
        <v>150</v>
      </c>
    </row>
    <row r="177" spans="1:51" s="13" customFormat="1" ht="12">
      <c r="A177" s="13"/>
      <c r="B177" s="246"/>
      <c r="C177" s="247"/>
      <c r="D177" s="240" t="s">
        <v>172</v>
      </c>
      <c r="E177" s="248" t="s">
        <v>1</v>
      </c>
      <c r="F177" s="249" t="s">
        <v>230</v>
      </c>
      <c r="G177" s="247"/>
      <c r="H177" s="248" t="s">
        <v>1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172</v>
      </c>
      <c r="AU177" s="255" t="s">
        <v>82</v>
      </c>
      <c r="AV177" s="13" t="s">
        <v>80</v>
      </c>
      <c r="AW177" s="13" t="s">
        <v>30</v>
      </c>
      <c r="AX177" s="13" t="s">
        <v>73</v>
      </c>
      <c r="AY177" s="255" t="s">
        <v>150</v>
      </c>
    </row>
    <row r="178" spans="1:51" s="14" customFormat="1" ht="12">
      <c r="A178" s="14"/>
      <c r="B178" s="256"/>
      <c r="C178" s="257"/>
      <c r="D178" s="240" t="s">
        <v>172</v>
      </c>
      <c r="E178" s="258" t="s">
        <v>1</v>
      </c>
      <c r="F178" s="259" t="s">
        <v>225</v>
      </c>
      <c r="G178" s="257"/>
      <c r="H178" s="260">
        <v>3.36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172</v>
      </c>
      <c r="AU178" s="266" t="s">
        <v>82</v>
      </c>
      <c r="AV178" s="14" t="s">
        <v>82</v>
      </c>
      <c r="AW178" s="14" t="s">
        <v>30</v>
      </c>
      <c r="AX178" s="14" t="s">
        <v>73</v>
      </c>
      <c r="AY178" s="266" t="s">
        <v>150</v>
      </c>
    </row>
    <row r="179" spans="1:51" s="14" customFormat="1" ht="12">
      <c r="A179" s="14"/>
      <c r="B179" s="256"/>
      <c r="C179" s="257"/>
      <c r="D179" s="240" t="s">
        <v>172</v>
      </c>
      <c r="E179" s="258" t="s">
        <v>1</v>
      </c>
      <c r="F179" s="259" t="s">
        <v>231</v>
      </c>
      <c r="G179" s="257"/>
      <c r="H179" s="260">
        <v>18.44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6" t="s">
        <v>172</v>
      </c>
      <c r="AU179" s="266" t="s">
        <v>82</v>
      </c>
      <c r="AV179" s="14" t="s">
        <v>82</v>
      </c>
      <c r="AW179" s="14" t="s">
        <v>30</v>
      </c>
      <c r="AX179" s="14" t="s">
        <v>73</v>
      </c>
      <c r="AY179" s="266" t="s">
        <v>150</v>
      </c>
    </row>
    <row r="180" spans="1:51" s="14" customFormat="1" ht="12">
      <c r="A180" s="14"/>
      <c r="B180" s="256"/>
      <c r="C180" s="257"/>
      <c r="D180" s="240" t="s">
        <v>172</v>
      </c>
      <c r="E180" s="258" t="s">
        <v>1</v>
      </c>
      <c r="F180" s="259" t="s">
        <v>232</v>
      </c>
      <c r="G180" s="257"/>
      <c r="H180" s="260">
        <v>4.5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172</v>
      </c>
      <c r="AU180" s="266" t="s">
        <v>82</v>
      </c>
      <c r="AV180" s="14" t="s">
        <v>82</v>
      </c>
      <c r="AW180" s="14" t="s">
        <v>30</v>
      </c>
      <c r="AX180" s="14" t="s">
        <v>73</v>
      </c>
      <c r="AY180" s="266" t="s">
        <v>150</v>
      </c>
    </row>
    <row r="181" spans="1:51" s="15" customFormat="1" ht="12">
      <c r="A181" s="15"/>
      <c r="B181" s="267"/>
      <c r="C181" s="268"/>
      <c r="D181" s="240" t="s">
        <v>172</v>
      </c>
      <c r="E181" s="269" t="s">
        <v>1</v>
      </c>
      <c r="F181" s="270" t="s">
        <v>204</v>
      </c>
      <c r="G181" s="268"/>
      <c r="H181" s="271">
        <v>53.74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7" t="s">
        <v>172</v>
      </c>
      <c r="AU181" s="277" t="s">
        <v>82</v>
      </c>
      <c r="AV181" s="15" t="s">
        <v>157</v>
      </c>
      <c r="AW181" s="15" t="s">
        <v>30</v>
      </c>
      <c r="AX181" s="15" t="s">
        <v>80</v>
      </c>
      <c r="AY181" s="277" t="s">
        <v>150</v>
      </c>
    </row>
    <row r="182" spans="1:65" s="2" customFormat="1" ht="12">
      <c r="A182" s="38"/>
      <c r="B182" s="39"/>
      <c r="C182" s="227" t="s">
        <v>233</v>
      </c>
      <c r="D182" s="227" t="s">
        <v>152</v>
      </c>
      <c r="E182" s="228" t="s">
        <v>234</v>
      </c>
      <c r="F182" s="229" t="s">
        <v>235</v>
      </c>
      <c r="G182" s="230" t="s">
        <v>177</v>
      </c>
      <c r="H182" s="231">
        <v>15.12</v>
      </c>
      <c r="I182" s="232"/>
      <c r="J182" s="233">
        <f>ROUND(I182*H182,2)</f>
        <v>0</v>
      </c>
      <c r="K182" s="229" t="s">
        <v>156</v>
      </c>
      <c r="L182" s="44"/>
      <c r="M182" s="234" t="s">
        <v>1</v>
      </c>
      <c r="N182" s="235" t="s">
        <v>38</v>
      </c>
      <c r="O182" s="91"/>
      <c r="P182" s="236">
        <f>O182*H182</f>
        <v>0</v>
      </c>
      <c r="Q182" s="236">
        <v>0.048</v>
      </c>
      <c r="R182" s="236">
        <f>Q182*H182</f>
        <v>0.72576</v>
      </c>
      <c r="S182" s="236">
        <v>0.048</v>
      </c>
      <c r="T182" s="237">
        <f>S182*H182</f>
        <v>0.72576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157</v>
      </c>
      <c r="AT182" s="238" t="s">
        <v>152</v>
      </c>
      <c r="AU182" s="238" t="s">
        <v>82</v>
      </c>
      <c r="AY182" s="17" t="s">
        <v>150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80</v>
      </c>
      <c r="BK182" s="239">
        <f>ROUND(I182*H182,2)</f>
        <v>0</v>
      </c>
      <c r="BL182" s="17" t="s">
        <v>157</v>
      </c>
      <c r="BM182" s="238" t="s">
        <v>236</v>
      </c>
    </row>
    <row r="183" spans="1:47" s="2" customFormat="1" ht="12">
      <c r="A183" s="38"/>
      <c r="B183" s="39"/>
      <c r="C183" s="40"/>
      <c r="D183" s="240" t="s">
        <v>159</v>
      </c>
      <c r="E183" s="40"/>
      <c r="F183" s="241" t="s">
        <v>237</v>
      </c>
      <c r="G183" s="40"/>
      <c r="H183" s="40"/>
      <c r="I183" s="242"/>
      <c r="J183" s="40"/>
      <c r="K183" s="40"/>
      <c r="L183" s="44"/>
      <c r="M183" s="243"/>
      <c r="N183" s="244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82</v>
      </c>
    </row>
    <row r="184" spans="1:51" s="13" customFormat="1" ht="12">
      <c r="A184" s="13"/>
      <c r="B184" s="246"/>
      <c r="C184" s="247"/>
      <c r="D184" s="240" t="s">
        <v>172</v>
      </c>
      <c r="E184" s="248" t="s">
        <v>1</v>
      </c>
      <c r="F184" s="249" t="s">
        <v>226</v>
      </c>
      <c r="G184" s="247"/>
      <c r="H184" s="248" t="s">
        <v>1</v>
      </c>
      <c r="I184" s="250"/>
      <c r="J184" s="247"/>
      <c r="K184" s="247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172</v>
      </c>
      <c r="AU184" s="255" t="s">
        <v>82</v>
      </c>
      <c r="AV184" s="13" t="s">
        <v>80</v>
      </c>
      <c r="AW184" s="13" t="s">
        <v>30</v>
      </c>
      <c r="AX184" s="13" t="s">
        <v>73</v>
      </c>
      <c r="AY184" s="255" t="s">
        <v>150</v>
      </c>
    </row>
    <row r="185" spans="1:51" s="14" customFormat="1" ht="12">
      <c r="A185" s="14"/>
      <c r="B185" s="256"/>
      <c r="C185" s="257"/>
      <c r="D185" s="240" t="s">
        <v>172</v>
      </c>
      <c r="E185" s="258" t="s">
        <v>1</v>
      </c>
      <c r="F185" s="259" t="s">
        <v>227</v>
      </c>
      <c r="G185" s="257"/>
      <c r="H185" s="260">
        <v>7.64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172</v>
      </c>
      <c r="AU185" s="266" t="s">
        <v>82</v>
      </c>
      <c r="AV185" s="14" t="s">
        <v>82</v>
      </c>
      <c r="AW185" s="14" t="s">
        <v>30</v>
      </c>
      <c r="AX185" s="14" t="s">
        <v>73</v>
      </c>
      <c r="AY185" s="266" t="s">
        <v>150</v>
      </c>
    </row>
    <row r="186" spans="1:51" s="13" customFormat="1" ht="12">
      <c r="A186" s="13"/>
      <c r="B186" s="246"/>
      <c r="C186" s="247"/>
      <c r="D186" s="240" t="s">
        <v>172</v>
      </c>
      <c r="E186" s="248" t="s">
        <v>1</v>
      </c>
      <c r="F186" s="249" t="s">
        <v>228</v>
      </c>
      <c r="G186" s="247"/>
      <c r="H186" s="248" t="s">
        <v>1</v>
      </c>
      <c r="I186" s="250"/>
      <c r="J186" s="247"/>
      <c r="K186" s="247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172</v>
      </c>
      <c r="AU186" s="255" t="s">
        <v>82</v>
      </c>
      <c r="AV186" s="13" t="s">
        <v>80</v>
      </c>
      <c r="AW186" s="13" t="s">
        <v>30</v>
      </c>
      <c r="AX186" s="13" t="s">
        <v>73</v>
      </c>
      <c r="AY186" s="255" t="s">
        <v>150</v>
      </c>
    </row>
    <row r="187" spans="1:51" s="14" customFormat="1" ht="12">
      <c r="A187" s="14"/>
      <c r="B187" s="256"/>
      <c r="C187" s="257"/>
      <c r="D187" s="240" t="s">
        <v>172</v>
      </c>
      <c r="E187" s="258" t="s">
        <v>1</v>
      </c>
      <c r="F187" s="259" t="s">
        <v>229</v>
      </c>
      <c r="G187" s="257"/>
      <c r="H187" s="260">
        <v>7.48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6" t="s">
        <v>172</v>
      </c>
      <c r="AU187" s="266" t="s">
        <v>82</v>
      </c>
      <c r="AV187" s="14" t="s">
        <v>82</v>
      </c>
      <c r="AW187" s="14" t="s">
        <v>30</v>
      </c>
      <c r="AX187" s="14" t="s">
        <v>73</v>
      </c>
      <c r="AY187" s="266" t="s">
        <v>150</v>
      </c>
    </row>
    <row r="188" spans="1:51" s="15" customFormat="1" ht="12">
      <c r="A188" s="15"/>
      <c r="B188" s="267"/>
      <c r="C188" s="268"/>
      <c r="D188" s="240" t="s">
        <v>172</v>
      </c>
      <c r="E188" s="269" t="s">
        <v>1</v>
      </c>
      <c r="F188" s="270" t="s">
        <v>204</v>
      </c>
      <c r="G188" s="268"/>
      <c r="H188" s="271">
        <v>15.12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7" t="s">
        <v>172</v>
      </c>
      <c r="AU188" s="277" t="s">
        <v>82</v>
      </c>
      <c r="AV188" s="15" t="s">
        <v>157</v>
      </c>
      <c r="AW188" s="15" t="s">
        <v>30</v>
      </c>
      <c r="AX188" s="15" t="s">
        <v>80</v>
      </c>
      <c r="AY188" s="277" t="s">
        <v>150</v>
      </c>
    </row>
    <row r="189" spans="1:65" s="2" customFormat="1" ht="12">
      <c r="A189" s="38"/>
      <c r="B189" s="39"/>
      <c r="C189" s="227" t="s">
        <v>238</v>
      </c>
      <c r="D189" s="227" t="s">
        <v>152</v>
      </c>
      <c r="E189" s="228" t="s">
        <v>239</v>
      </c>
      <c r="F189" s="229" t="s">
        <v>240</v>
      </c>
      <c r="G189" s="230" t="s">
        <v>177</v>
      </c>
      <c r="H189" s="231">
        <v>20.79</v>
      </c>
      <c r="I189" s="232"/>
      <c r="J189" s="233">
        <f>ROUND(I189*H189,2)</f>
        <v>0</v>
      </c>
      <c r="K189" s="229" t="s">
        <v>156</v>
      </c>
      <c r="L189" s="44"/>
      <c r="M189" s="234" t="s">
        <v>1</v>
      </c>
      <c r="N189" s="235" t="s">
        <v>38</v>
      </c>
      <c r="O189" s="91"/>
      <c r="P189" s="236">
        <f>O189*H189</f>
        <v>0</v>
      </c>
      <c r="Q189" s="236">
        <v>0</v>
      </c>
      <c r="R189" s="236">
        <f>Q189*H189</f>
        <v>0</v>
      </c>
      <c r="S189" s="236">
        <v>0.0233</v>
      </c>
      <c r="T189" s="237">
        <f>S189*H189</f>
        <v>0.48440700000000003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157</v>
      </c>
      <c r="AT189" s="238" t="s">
        <v>152</v>
      </c>
      <c r="AU189" s="238" t="s">
        <v>82</v>
      </c>
      <c r="AY189" s="17" t="s">
        <v>150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80</v>
      </c>
      <c r="BK189" s="239">
        <f>ROUND(I189*H189,2)</f>
        <v>0</v>
      </c>
      <c r="BL189" s="17" t="s">
        <v>157</v>
      </c>
      <c r="BM189" s="238" t="s">
        <v>241</v>
      </c>
    </row>
    <row r="190" spans="1:47" s="2" customFormat="1" ht="12">
      <c r="A190" s="38"/>
      <c r="B190" s="39"/>
      <c r="C190" s="40"/>
      <c r="D190" s="240" t="s">
        <v>159</v>
      </c>
      <c r="E190" s="40"/>
      <c r="F190" s="241" t="s">
        <v>242</v>
      </c>
      <c r="G190" s="40"/>
      <c r="H190" s="40"/>
      <c r="I190" s="242"/>
      <c r="J190" s="40"/>
      <c r="K190" s="40"/>
      <c r="L190" s="44"/>
      <c r="M190" s="243"/>
      <c r="N190" s="244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82</v>
      </c>
    </row>
    <row r="191" spans="1:51" s="13" customFormat="1" ht="12">
      <c r="A191" s="13"/>
      <c r="B191" s="246"/>
      <c r="C191" s="247"/>
      <c r="D191" s="240" t="s">
        <v>172</v>
      </c>
      <c r="E191" s="248" t="s">
        <v>1</v>
      </c>
      <c r="F191" s="249" t="s">
        <v>226</v>
      </c>
      <c r="G191" s="247"/>
      <c r="H191" s="248" t="s">
        <v>1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172</v>
      </c>
      <c r="AU191" s="255" t="s">
        <v>82</v>
      </c>
      <c r="AV191" s="13" t="s">
        <v>80</v>
      </c>
      <c r="AW191" s="13" t="s">
        <v>30</v>
      </c>
      <c r="AX191" s="13" t="s">
        <v>73</v>
      </c>
      <c r="AY191" s="255" t="s">
        <v>150</v>
      </c>
    </row>
    <row r="192" spans="1:51" s="14" customFormat="1" ht="12">
      <c r="A192" s="14"/>
      <c r="B192" s="256"/>
      <c r="C192" s="257"/>
      <c r="D192" s="240" t="s">
        <v>172</v>
      </c>
      <c r="E192" s="258" t="s">
        <v>1</v>
      </c>
      <c r="F192" s="259" t="s">
        <v>227</v>
      </c>
      <c r="G192" s="257"/>
      <c r="H192" s="260">
        <v>7.64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6" t="s">
        <v>172</v>
      </c>
      <c r="AU192" s="266" t="s">
        <v>82</v>
      </c>
      <c r="AV192" s="14" t="s">
        <v>82</v>
      </c>
      <c r="AW192" s="14" t="s">
        <v>30</v>
      </c>
      <c r="AX192" s="14" t="s">
        <v>73</v>
      </c>
      <c r="AY192" s="266" t="s">
        <v>150</v>
      </c>
    </row>
    <row r="193" spans="1:51" s="13" customFormat="1" ht="12">
      <c r="A193" s="13"/>
      <c r="B193" s="246"/>
      <c r="C193" s="247"/>
      <c r="D193" s="240" t="s">
        <v>172</v>
      </c>
      <c r="E193" s="248" t="s">
        <v>1</v>
      </c>
      <c r="F193" s="249" t="s">
        <v>243</v>
      </c>
      <c r="G193" s="247"/>
      <c r="H193" s="248" t="s">
        <v>1</v>
      </c>
      <c r="I193" s="250"/>
      <c r="J193" s="247"/>
      <c r="K193" s="247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172</v>
      </c>
      <c r="AU193" s="255" t="s">
        <v>82</v>
      </c>
      <c r="AV193" s="13" t="s">
        <v>80</v>
      </c>
      <c r="AW193" s="13" t="s">
        <v>30</v>
      </c>
      <c r="AX193" s="13" t="s">
        <v>73</v>
      </c>
      <c r="AY193" s="255" t="s">
        <v>150</v>
      </c>
    </row>
    <row r="194" spans="1:51" s="14" customFormat="1" ht="12">
      <c r="A194" s="14"/>
      <c r="B194" s="256"/>
      <c r="C194" s="257"/>
      <c r="D194" s="240" t="s">
        <v>172</v>
      </c>
      <c r="E194" s="258" t="s">
        <v>1</v>
      </c>
      <c r="F194" s="259" t="s">
        <v>195</v>
      </c>
      <c r="G194" s="257"/>
      <c r="H194" s="260">
        <v>1.68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172</v>
      </c>
      <c r="AU194" s="266" t="s">
        <v>82</v>
      </c>
      <c r="AV194" s="14" t="s">
        <v>82</v>
      </c>
      <c r="AW194" s="14" t="s">
        <v>30</v>
      </c>
      <c r="AX194" s="14" t="s">
        <v>73</v>
      </c>
      <c r="AY194" s="266" t="s">
        <v>150</v>
      </c>
    </row>
    <row r="195" spans="1:51" s="14" customFormat="1" ht="12">
      <c r="A195" s="14"/>
      <c r="B195" s="256"/>
      <c r="C195" s="257"/>
      <c r="D195" s="240" t="s">
        <v>172</v>
      </c>
      <c r="E195" s="258" t="s">
        <v>1</v>
      </c>
      <c r="F195" s="259" t="s">
        <v>244</v>
      </c>
      <c r="G195" s="257"/>
      <c r="H195" s="260">
        <v>9.22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172</v>
      </c>
      <c r="AU195" s="266" t="s">
        <v>82</v>
      </c>
      <c r="AV195" s="14" t="s">
        <v>82</v>
      </c>
      <c r="AW195" s="14" t="s">
        <v>30</v>
      </c>
      <c r="AX195" s="14" t="s">
        <v>73</v>
      </c>
      <c r="AY195" s="266" t="s">
        <v>150</v>
      </c>
    </row>
    <row r="196" spans="1:51" s="14" customFormat="1" ht="12">
      <c r="A196" s="14"/>
      <c r="B196" s="256"/>
      <c r="C196" s="257"/>
      <c r="D196" s="240" t="s">
        <v>172</v>
      </c>
      <c r="E196" s="258" t="s">
        <v>1</v>
      </c>
      <c r="F196" s="259" t="s">
        <v>200</v>
      </c>
      <c r="G196" s="257"/>
      <c r="H196" s="260">
        <v>2.25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172</v>
      </c>
      <c r="AU196" s="266" t="s">
        <v>82</v>
      </c>
      <c r="AV196" s="14" t="s">
        <v>82</v>
      </c>
      <c r="AW196" s="14" t="s">
        <v>30</v>
      </c>
      <c r="AX196" s="14" t="s">
        <v>73</v>
      </c>
      <c r="AY196" s="266" t="s">
        <v>150</v>
      </c>
    </row>
    <row r="197" spans="1:51" s="15" customFormat="1" ht="12">
      <c r="A197" s="15"/>
      <c r="B197" s="267"/>
      <c r="C197" s="268"/>
      <c r="D197" s="240" t="s">
        <v>172</v>
      </c>
      <c r="E197" s="269" t="s">
        <v>1</v>
      </c>
      <c r="F197" s="270" t="s">
        <v>204</v>
      </c>
      <c r="G197" s="268"/>
      <c r="H197" s="271">
        <v>20.79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7" t="s">
        <v>172</v>
      </c>
      <c r="AU197" s="277" t="s">
        <v>82</v>
      </c>
      <c r="AV197" s="15" t="s">
        <v>157</v>
      </c>
      <c r="AW197" s="15" t="s">
        <v>30</v>
      </c>
      <c r="AX197" s="15" t="s">
        <v>80</v>
      </c>
      <c r="AY197" s="277" t="s">
        <v>150</v>
      </c>
    </row>
    <row r="198" spans="1:65" s="2" customFormat="1" ht="12">
      <c r="A198" s="38"/>
      <c r="B198" s="39"/>
      <c r="C198" s="227" t="s">
        <v>245</v>
      </c>
      <c r="D198" s="227" t="s">
        <v>152</v>
      </c>
      <c r="E198" s="228" t="s">
        <v>246</v>
      </c>
      <c r="F198" s="229" t="s">
        <v>247</v>
      </c>
      <c r="G198" s="230" t="s">
        <v>177</v>
      </c>
      <c r="H198" s="231">
        <v>6.96</v>
      </c>
      <c r="I198" s="232"/>
      <c r="J198" s="233">
        <f>ROUND(I198*H198,2)</f>
        <v>0</v>
      </c>
      <c r="K198" s="229" t="s">
        <v>156</v>
      </c>
      <c r="L198" s="44"/>
      <c r="M198" s="234" t="s">
        <v>1</v>
      </c>
      <c r="N198" s="235" t="s">
        <v>38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0.0779</v>
      </c>
      <c r="T198" s="237">
        <f>S198*H198</f>
        <v>0.542184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157</v>
      </c>
      <c r="AT198" s="238" t="s">
        <v>152</v>
      </c>
      <c r="AU198" s="238" t="s">
        <v>82</v>
      </c>
      <c r="AY198" s="17" t="s">
        <v>150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80</v>
      </c>
      <c r="BK198" s="239">
        <f>ROUND(I198*H198,2)</f>
        <v>0</v>
      </c>
      <c r="BL198" s="17" t="s">
        <v>157</v>
      </c>
      <c r="BM198" s="238" t="s">
        <v>248</v>
      </c>
    </row>
    <row r="199" spans="1:47" s="2" customFormat="1" ht="12">
      <c r="A199" s="38"/>
      <c r="B199" s="39"/>
      <c r="C199" s="40"/>
      <c r="D199" s="240" t="s">
        <v>159</v>
      </c>
      <c r="E199" s="40"/>
      <c r="F199" s="241" t="s">
        <v>249</v>
      </c>
      <c r="G199" s="40"/>
      <c r="H199" s="40"/>
      <c r="I199" s="242"/>
      <c r="J199" s="40"/>
      <c r="K199" s="40"/>
      <c r="L199" s="44"/>
      <c r="M199" s="243"/>
      <c r="N199" s="244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82</v>
      </c>
    </row>
    <row r="200" spans="1:51" s="13" customFormat="1" ht="12">
      <c r="A200" s="13"/>
      <c r="B200" s="246"/>
      <c r="C200" s="247"/>
      <c r="D200" s="240" t="s">
        <v>172</v>
      </c>
      <c r="E200" s="248" t="s">
        <v>1</v>
      </c>
      <c r="F200" s="249" t="s">
        <v>222</v>
      </c>
      <c r="G200" s="247"/>
      <c r="H200" s="248" t="s">
        <v>1</v>
      </c>
      <c r="I200" s="250"/>
      <c r="J200" s="247"/>
      <c r="K200" s="247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172</v>
      </c>
      <c r="AU200" s="255" t="s">
        <v>82</v>
      </c>
      <c r="AV200" s="13" t="s">
        <v>80</v>
      </c>
      <c r="AW200" s="13" t="s">
        <v>30</v>
      </c>
      <c r="AX200" s="13" t="s">
        <v>73</v>
      </c>
      <c r="AY200" s="255" t="s">
        <v>150</v>
      </c>
    </row>
    <row r="201" spans="1:51" s="14" customFormat="1" ht="12">
      <c r="A201" s="14"/>
      <c r="B201" s="256"/>
      <c r="C201" s="257"/>
      <c r="D201" s="240" t="s">
        <v>172</v>
      </c>
      <c r="E201" s="258" t="s">
        <v>1</v>
      </c>
      <c r="F201" s="259" t="s">
        <v>250</v>
      </c>
      <c r="G201" s="257"/>
      <c r="H201" s="260">
        <v>6.96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172</v>
      </c>
      <c r="AU201" s="266" t="s">
        <v>82</v>
      </c>
      <c r="AV201" s="14" t="s">
        <v>82</v>
      </c>
      <c r="AW201" s="14" t="s">
        <v>30</v>
      </c>
      <c r="AX201" s="14" t="s">
        <v>80</v>
      </c>
      <c r="AY201" s="266" t="s">
        <v>150</v>
      </c>
    </row>
    <row r="202" spans="1:65" s="2" customFormat="1" ht="12">
      <c r="A202" s="38"/>
      <c r="B202" s="39"/>
      <c r="C202" s="227" t="s">
        <v>251</v>
      </c>
      <c r="D202" s="227" t="s">
        <v>152</v>
      </c>
      <c r="E202" s="228" t="s">
        <v>252</v>
      </c>
      <c r="F202" s="229" t="s">
        <v>253</v>
      </c>
      <c r="G202" s="230" t="s">
        <v>177</v>
      </c>
      <c r="H202" s="231">
        <v>6.96</v>
      </c>
      <c r="I202" s="232"/>
      <c r="J202" s="233">
        <f>ROUND(I202*H202,2)</f>
        <v>0</v>
      </c>
      <c r="K202" s="229" t="s">
        <v>156</v>
      </c>
      <c r="L202" s="44"/>
      <c r="M202" s="234" t="s">
        <v>1</v>
      </c>
      <c r="N202" s="235" t="s">
        <v>38</v>
      </c>
      <c r="O202" s="91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157</v>
      </c>
      <c r="AT202" s="238" t="s">
        <v>152</v>
      </c>
      <c r="AU202" s="238" t="s">
        <v>82</v>
      </c>
      <c r="AY202" s="17" t="s">
        <v>150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80</v>
      </c>
      <c r="BK202" s="239">
        <f>ROUND(I202*H202,2)</f>
        <v>0</v>
      </c>
      <c r="BL202" s="17" t="s">
        <v>157</v>
      </c>
      <c r="BM202" s="238" t="s">
        <v>254</v>
      </c>
    </row>
    <row r="203" spans="1:47" s="2" customFormat="1" ht="12">
      <c r="A203" s="38"/>
      <c r="B203" s="39"/>
      <c r="C203" s="40"/>
      <c r="D203" s="240" t="s">
        <v>159</v>
      </c>
      <c r="E203" s="40"/>
      <c r="F203" s="241" t="s">
        <v>255</v>
      </c>
      <c r="G203" s="40"/>
      <c r="H203" s="40"/>
      <c r="I203" s="242"/>
      <c r="J203" s="40"/>
      <c r="K203" s="40"/>
      <c r="L203" s="44"/>
      <c r="M203" s="243"/>
      <c r="N203" s="244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82</v>
      </c>
    </row>
    <row r="204" spans="1:65" s="2" customFormat="1" ht="12">
      <c r="A204" s="38"/>
      <c r="B204" s="39"/>
      <c r="C204" s="227" t="s">
        <v>256</v>
      </c>
      <c r="D204" s="227" t="s">
        <v>152</v>
      </c>
      <c r="E204" s="228" t="s">
        <v>257</v>
      </c>
      <c r="F204" s="229" t="s">
        <v>258</v>
      </c>
      <c r="G204" s="230" t="s">
        <v>177</v>
      </c>
      <c r="H204" s="231">
        <v>6.96</v>
      </c>
      <c r="I204" s="232"/>
      <c r="J204" s="233">
        <f>ROUND(I204*H204,2)</f>
        <v>0</v>
      </c>
      <c r="K204" s="229" t="s">
        <v>156</v>
      </c>
      <c r="L204" s="44"/>
      <c r="M204" s="234" t="s">
        <v>1</v>
      </c>
      <c r="N204" s="235" t="s">
        <v>38</v>
      </c>
      <c r="O204" s="91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8" t="s">
        <v>157</v>
      </c>
      <c r="AT204" s="238" t="s">
        <v>152</v>
      </c>
      <c r="AU204" s="238" t="s">
        <v>82</v>
      </c>
      <c r="AY204" s="17" t="s">
        <v>150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7" t="s">
        <v>80</v>
      </c>
      <c r="BK204" s="239">
        <f>ROUND(I204*H204,2)</f>
        <v>0</v>
      </c>
      <c r="BL204" s="17" t="s">
        <v>157</v>
      </c>
      <c r="BM204" s="238" t="s">
        <v>259</v>
      </c>
    </row>
    <row r="205" spans="1:47" s="2" customFormat="1" ht="12">
      <c r="A205" s="38"/>
      <c r="B205" s="39"/>
      <c r="C205" s="40"/>
      <c r="D205" s="240" t="s">
        <v>159</v>
      </c>
      <c r="E205" s="40"/>
      <c r="F205" s="241" t="s">
        <v>260</v>
      </c>
      <c r="G205" s="40"/>
      <c r="H205" s="40"/>
      <c r="I205" s="242"/>
      <c r="J205" s="40"/>
      <c r="K205" s="40"/>
      <c r="L205" s="44"/>
      <c r="M205" s="243"/>
      <c r="N205" s="244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82</v>
      </c>
    </row>
    <row r="206" spans="1:65" s="2" customFormat="1" ht="12">
      <c r="A206" s="38"/>
      <c r="B206" s="39"/>
      <c r="C206" s="227" t="s">
        <v>8</v>
      </c>
      <c r="D206" s="227" t="s">
        <v>152</v>
      </c>
      <c r="E206" s="228" t="s">
        <v>261</v>
      </c>
      <c r="F206" s="229" t="s">
        <v>262</v>
      </c>
      <c r="G206" s="230" t="s">
        <v>167</v>
      </c>
      <c r="H206" s="231">
        <v>1</v>
      </c>
      <c r="I206" s="232"/>
      <c r="J206" s="233">
        <f>ROUND(I206*H206,2)</f>
        <v>0</v>
      </c>
      <c r="K206" s="229" t="s">
        <v>156</v>
      </c>
      <c r="L206" s="44"/>
      <c r="M206" s="234" t="s">
        <v>1</v>
      </c>
      <c r="N206" s="235" t="s">
        <v>38</v>
      </c>
      <c r="O206" s="91"/>
      <c r="P206" s="236">
        <f>O206*H206</f>
        <v>0</v>
      </c>
      <c r="Q206" s="236">
        <v>0.50375</v>
      </c>
      <c r="R206" s="236">
        <f>Q206*H206</f>
        <v>0.50375</v>
      </c>
      <c r="S206" s="236">
        <v>2.5</v>
      </c>
      <c r="T206" s="237">
        <f>S206*H206</f>
        <v>2.5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157</v>
      </c>
      <c r="AT206" s="238" t="s">
        <v>152</v>
      </c>
      <c r="AU206" s="238" t="s">
        <v>82</v>
      </c>
      <c r="AY206" s="17" t="s">
        <v>150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80</v>
      </c>
      <c r="BK206" s="239">
        <f>ROUND(I206*H206,2)</f>
        <v>0</v>
      </c>
      <c r="BL206" s="17" t="s">
        <v>157</v>
      </c>
      <c r="BM206" s="238" t="s">
        <v>263</v>
      </c>
    </row>
    <row r="207" spans="1:47" s="2" customFormat="1" ht="12">
      <c r="A207" s="38"/>
      <c r="B207" s="39"/>
      <c r="C207" s="40"/>
      <c r="D207" s="240" t="s">
        <v>159</v>
      </c>
      <c r="E207" s="40"/>
      <c r="F207" s="241" t="s">
        <v>264</v>
      </c>
      <c r="G207" s="40"/>
      <c r="H207" s="40"/>
      <c r="I207" s="242"/>
      <c r="J207" s="40"/>
      <c r="K207" s="40"/>
      <c r="L207" s="44"/>
      <c r="M207" s="243"/>
      <c r="N207" s="244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159</v>
      </c>
      <c r="AU207" s="17" t="s">
        <v>82</v>
      </c>
    </row>
    <row r="208" spans="1:51" s="13" customFormat="1" ht="12">
      <c r="A208" s="13"/>
      <c r="B208" s="246"/>
      <c r="C208" s="247"/>
      <c r="D208" s="240" t="s">
        <v>172</v>
      </c>
      <c r="E208" s="248" t="s">
        <v>1</v>
      </c>
      <c r="F208" s="249" t="s">
        <v>265</v>
      </c>
      <c r="G208" s="247"/>
      <c r="H208" s="248" t="s">
        <v>1</v>
      </c>
      <c r="I208" s="250"/>
      <c r="J208" s="247"/>
      <c r="K208" s="247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172</v>
      </c>
      <c r="AU208" s="255" t="s">
        <v>82</v>
      </c>
      <c r="AV208" s="13" t="s">
        <v>80</v>
      </c>
      <c r="AW208" s="13" t="s">
        <v>30</v>
      </c>
      <c r="AX208" s="13" t="s">
        <v>73</v>
      </c>
      <c r="AY208" s="255" t="s">
        <v>150</v>
      </c>
    </row>
    <row r="209" spans="1:51" s="14" customFormat="1" ht="12">
      <c r="A209" s="14"/>
      <c r="B209" s="256"/>
      <c r="C209" s="257"/>
      <c r="D209" s="240" t="s">
        <v>172</v>
      </c>
      <c r="E209" s="258" t="s">
        <v>1</v>
      </c>
      <c r="F209" s="259" t="s">
        <v>266</v>
      </c>
      <c r="G209" s="257"/>
      <c r="H209" s="260">
        <v>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172</v>
      </c>
      <c r="AU209" s="266" t="s">
        <v>82</v>
      </c>
      <c r="AV209" s="14" t="s">
        <v>82</v>
      </c>
      <c r="AW209" s="14" t="s">
        <v>30</v>
      </c>
      <c r="AX209" s="14" t="s">
        <v>80</v>
      </c>
      <c r="AY209" s="266" t="s">
        <v>150</v>
      </c>
    </row>
    <row r="210" spans="1:65" s="2" customFormat="1" ht="16.5" customHeight="1">
      <c r="A210" s="38"/>
      <c r="B210" s="39"/>
      <c r="C210" s="278" t="s">
        <v>267</v>
      </c>
      <c r="D210" s="278" t="s">
        <v>268</v>
      </c>
      <c r="E210" s="279" t="s">
        <v>269</v>
      </c>
      <c r="F210" s="280" t="s">
        <v>270</v>
      </c>
      <c r="G210" s="281" t="s">
        <v>184</v>
      </c>
      <c r="H210" s="282">
        <v>0.5</v>
      </c>
      <c r="I210" s="283"/>
      <c r="J210" s="284">
        <f>ROUND(I210*H210,2)</f>
        <v>0</v>
      </c>
      <c r="K210" s="280" t="s">
        <v>156</v>
      </c>
      <c r="L210" s="285"/>
      <c r="M210" s="286" t="s">
        <v>1</v>
      </c>
      <c r="N210" s="287" t="s">
        <v>38</v>
      </c>
      <c r="O210" s="91"/>
      <c r="P210" s="236">
        <f>O210*H210</f>
        <v>0</v>
      </c>
      <c r="Q210" s="236">
        <v>1</v>
      </c>
      <c r="R210" s="236">
        <f>Q210*H210</f>
        <v>0.5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213</v>
      </c>
      <c r="AT210" s="238" t="s">
        <v>268</v>
      </c>
      <c r="AU210" s="238" t="s">
        <v>82</v>
      </c>
      <c r="AY210" s="17" t="s">
        <v>150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80</v>
      </c>
      <c r="BK210" s="239">
        <f>ROUND(I210*H210,2)</f>
        <v>0</v>
      </c>
      <c r="BL210" s="17" t="s">
        <v>157</v>
      </c>
      <c r="BM210" s="238" t="s">
        <v>271</v>
      </c>
    </row>
    <row r="211" spans="1:47" s="2" customFormat="1" ht="12">
      <c r="A211" s="38"/>
      <c r="B211" s="39"/>
      <c r="C211" s="40"/>
      <c r="D211" s="240" t="s">
        <v>159</v>
      </c>
      <c r="E211" s="40"/>
      <c r="F211" s="241" t="s">
        <v>270</v>
      </c>
      <c r="G211" s="40"/>
      <c r="H211" s="40"/>
      <c r="I211" s="242"/>
      <c r="J211" s="40"/>
      <c r="K211" s="40"/>
      <c r="L211" s="44"/>
      <c r="M211" s="243"/>
      <c r="N211" s="244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159</v>
      </c>
      <c r="AU211" s="17" t="s">
        <v>82</v>
      </c>
    </row>
    <row r="212" spans="1:51" s="13" customFormat="1" ht="12">
      <c r="A212" s="13"/>
      <c r="B212" s="246"/>
      <c r="C212" s="247"/>
      <c r="D212" s="240" t="s">
        <v>172</v>
      </c>
      <c r="E212" s="248" t="s">
        <v>1</v>
      </c>
      <c r="F212" s="249" t="s">
        <v>272</v>
      </c>
      <c r="G212" s="247"/>
      <c r="H212" s="248" t="s">
        <v>1</v>
      </c>
      <c r="I212" s="250"/>
      <c r="J212" s="247"/>
      <c r="K212" s="247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172</v>
      </c>
      <c r="AU212" s="255" t="s">
        <v>82</v>
      </c>
      <c r="AV212" s="13" t="s">
        <v>80</v>
      </c>
      <c r="AW212" s="13" t="s">
        <v>30</v>
      </c>
      <c r="AX212" s="13" t="s">
        <v>73</v>
      </c>
      <c r="AY212" s="255" t="s">
        <v>150</v>
      </c>
    </row>
    <row r="213" spans="1:51" s="13" customFormat="1" ht="12">
      <c r="A213" s="13"/>
      <c r="B213" s="246"/>
      <c r="C213" s="247"/>
      <c r="D213" s="240" t="s">
        <v>172</v>
      </c>
      <c r="E213" s="248" t="s">
        <v>1</v>
      </c>
      <c r="F213" s="249" t="s">
        <v>273</v>
      </c>
      <c r="G213" s="247"/>
      <c r="H213" s="248" t="s">
        <v>1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172</v>
      </c>
      <c r="AU213" s="255" t="s">
        <v>82</v>
      </c>
      <c r="AV213" s="13" t="s">
        <v>80</v>
      </c>
      <c r="AW213" s="13" t="s">
        <v>30</v>
      </c>
      <c r="AX213" s="13" t="s">
        <v>73</v>
      </c>
      <c r="AY213" s="255" t="s">
        <v>150</v>
      </c>
    </row>
    <row r="214" spans="1:51" s="14" customFormat="1" ht="12">
      <c r="A214" s="14"/>
      <c r="B214" s="256"/>
      <c r="C214" s="257"/>
      <c r="D214" s="240" t="s">
        <v>172</v>
      </c>
      <c r="E214" s="258" t="s">
        <v>1</v>
      </c>
      <c r="F214" s="259" t="s">
        <v>274</v>
      </c>
      <c r="G214" s="257"/>
      <c r="H214" s="260">
        <v>0.5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6" t="s">
        <v>172</v>
      </c>
      <c r="AU214" s="266" t="s">
        <v>82</v>
      </c>
      <c r="AV214" s="14" t="s">
        <v>82</v>
      </c>
      <c r="AW214" s="14" t="s">
        <v>30</v>
      </c>
      <c r="AX214" s="14" t="s">
        <v>80</v>
      </c>
      <c r="AY214" s="266" t="s">
        <v>150</v>
      </c>
    </row>
    <row r="215" spans="1:65" s="2" customFormat="1" ht="12">
      <c r="A215" s="38"/>
      <c r="B215" s="39"/>
      <c r="C215" s="227" t="s">
        <v>275</v>
      </c>
      <c r="D215" s="227" t="s">
        <v>152</v>
      </c>
      <c r="E215" s="228" t="s">
        <v>276</v>
      </c>
      <c r="F215" s="229" t="s">
        <v>277</v>
      </c>
      <c r="G215" s="230" t="s">
        <v>177</v>
      </c>
      <c r="H215" s="231">
        <v>22.79</v>
      </c>
      <c r="I215" s="232"/>
      <c r="J215" s="233">
        <f>ROUND(I215*H215,2)</f>
        <v>0</v>
      </c>
      <c r="K215" s="229" t="s">
        <v>156</v>
      </c>
      <c r="L215" s="44"/>
      <c r="M215" s="234" t="s">
        <v>1</v>
      </c>
      <c r="N215" s="235" t="s">
        <v>38</v>
      </c>
      <c r="O215" s="91"/>
      <c r="P215" s="236">
        <f>O215*H215</f>
        <v>0</v>
      </c>
      <c r="Q215" s="236">
        <v>0.0232444</v>
      </c>
      <c r="R215" s="236">
        <f>Q215*H215</f>
        <v>0.5297398759999999</v>
      </c>
      <c r="S215" s="236">
        <v>0</v>
      </c>
      <c r="T215" s="23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157</v>
      </c>
      <c r="AT215" s="238" t="s">
        <v>152</v>
      </c>
      <c r="AU215" s="238" t="s">
        <v>82</v>
      </c>
      <c r="AY215" s="17" t="s">
        <v>150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7" t="s">
        <v>80</v>
      </c>
      <c r="BK215" s="239">
        <f>ROUND(I215*H215,2)</f>
        <v>0</v>
      </c>
      <c r="BL215" s="17" t="s">
        <v>157</v>
      </c>
      <c r="BM215" s="238" t="s">
        <v>278</v>
      </c>
    </row>
    <row r="216" spans="1:47" s="2" customFormat="1" ht="12">
      <c r="A216" s="38"/>
      <c r="B216" s="39"/>
      <c r="C216" s="40"/>
      <c r="D216" s="240" t="s">
        <v>159</v>
      </c>
      <c r="E216" s="40"/>
      <c r="F216" s="241" t="s">
        <v>279</v>
      </c>
      <c r="G216" s="40"/>
      <c r="H216" s="40"/>
      <c r="I216" s="242"/>
      <c r="J216" s="40"/>
      <c r="K216" s="40"/>
      <c r="L216" s="44"/>
      <c r="M216" s="243"/>
      <c r="N216" s="244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82</v>
      </c>
    </row>
    <row r="217" spans="1:51" s="13" customFormat="1" ht="12">
      <c r="A217" s="13"/>
      <c r="B217" s="246"/>
      <c r="C217" s="247"/>
      <c r="D217" s="240" t="s">
        <v>172</v>
      </c>
      <c r="E217" s="248" t="s">
        <v>1</v>
      </c>
      <c r="F217" s="249" t="s">
        <v>226</v>
      </c>
      <c r="G217" s="247"/>
      <c r="H217" s="248" t="s">
        <v>1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172</v>
      </c>
      <c r="AU217" s="255" t="s">
        <v>82</v>
      </c>
      <c r="AV217" s="13" t="s">
        <v>80</v>
      </c>
      <c r="AW217" s="13" t="s">
        <v>30</v>
      </c>
      <c r="AX217" s="13" t="s">
        <v>73</v>
      </c>
      <c r="AY217" s="255" t="s">
        <v>150</v>
      </c>
    </row>
    <row r="218" spans="1:51" s="14" customFormat="1" ht="12">
      <c r="A218" s="14"/>
      <c r="B218" s="256"/>
      <c r="C218" s="257"/>
      <c r="D218" s="240" t="s">
        <v>172</v>
      </c>
      <c r="E218" s="258" t="s">
        <v>1</v>
      </c>
      <c r="F218" s="259" t="s">
        <v>227</v>
      </c>
      <c r="G218" s="257"/>
      <c r="H218" s="260">
        <v>7.64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172</v>
      </c>
      <c r="AU218" s="266" t="s">
        <v>82</v>
      </c>
      <c r="AV218" s="14" t="s">
        <v>82</v>
      </c>
      <c r="AW218" s="14" t="s">
        <v>30</v>
      </c>
      <c r="AX218" s="14" t="s">
        <v>73</v>
      </c>
      <c r="AY218" s="266" t="s">
        <v>150</v>
      </c>
    </row>
    <row r="219" spans="1:51" s="13" customFormat="1" ht="12">
      <c r="A219" s="13"/>
      <c r="B219" s="246"/>
      <c r="C219" s="247"/>
      <c r="D219" s="240" t="s">
        <v>172</v>
      </c>
      <c r="E219" s="248" t="s">
        <v>1</v>
      </c>
      <c r="F219" s="249" t="s">
        <v>243</v>
      </c>
      <c r="G219" s="247"/>
      <c r="H219" s="248" t="s">
        <v>1</v>
      </c>
      <c r="I219" s="250"/>
      <c r="J219" s="247"/>
      <c r="K219" s="247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172</v>
      </c>
      <c r="AU219" s="255" t="s">
        <v>82</v>
      </c>
      <c r="AV219" s="13" t="s">
        <v>80</v>
      </c>
      <c r="AW219" s="13" t="s">
        <v>30</v>
      </c>
      <c r="AX219" s="13" t="s">
        <v>73</v>
      </c>
      <c r="AY219" s="255" t="s">
        <v>150</v>
      </c>
    </row>
    <row r="220" spans="1:51" s="14" customFormat="1" ht="12">
      <c r="A220" s="14"/>
      <c r="B220" s="256"/>
      <c r="C220" s="257"/>
      <c r="D220" s="240" t="s">
        <v>172</v>
      </c>
      <c r="E220" s="258" t="s">
        <v>1</v>
      </c>
      <c r="F220" s="259" t="s">
        <v>195</v>
      </c>
      <c r="G220" s="257"/>
      <c r="H220" s="260">
        <v>1.68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6" t="s">
        <v>172</v>
      </c>
      <c r="AU220" s="266" t="s">
        <v>82</v>
      </c>
      <c r="AV220" s="14" t="s">
        <v>82</v>
      </c>
      <c r="AW220" s="14" t="s">
        <v>30</v>
      </c>
      <c r="AX220" s="14" t="s">
        <v>73</v>
      </c>
      <c r="AY220" s="266" t="s">
        <v>150</v>
      </c>
    </row>
    <row r="221" spans="1:51" s="14" customFormat="1" ht="12">
      <c r="A221" s="14"/>
      <c r="B221" s="256"/>
      <c r="C221" s="257"/>
      <c r="D221" s="240" t="s">
        <v>172</v>
      </c>
      <c r="E221" s="258" t="s">
        <v>1</v>
      </c>
      <c r="F221" s="259" t="s">
        <v>244</v>
      </c>
      <c r="G221" s="257"/>
      <c r="H221" s="260">
        <v>9.22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172</v>
      </c>
      <c r="AU221" s="266" t="s">
        <v>82</v>
      </c>
      <c r="AV221" s="14" t="s">
        <v>82</v>
      </c>
      <c r="AW221" s="14" t="s">
        <v>30</v>
      </c>
      <c r="AX221" s="14" t="s">
        <v>73</v>
      </c>
      <c r="AY221" s="266" t="s">
        <v>150</v>
      </c>
    </row>
    <row r="222" spans="1:51" s="14" customFormat="1" ht="12">
      <c r="A222" s="14"/>
      <c r="B222" s="256"/>
      <c r="C222" s="257"/>
      <c r="D222" s="240" t="s">
        <v>172</v>
      </c>
      <c r="E222" s="258" t="s">
        <v>1</v>
      </c>
      <c r="F222" s="259" t="s">
        <v>200</v>
      </c>
      <c r="G222" s="257"/>
      <c r="H222" s="260">
        <v>2.25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172</v>
      </c>
      <c r="AU222" s="266" t="s">
        <v>82</v>
      </c>
      <c r="AV222" s="14" t="s">
        <v>82</v>
      </c>
      <c r="AW222" s="14" t="s">
        <v>30</v>
      </c>
      <c r="AX222" s="14" t="s">
        <v>73</v>
      </c>
      <c r="AY222" s="266" t="s">
        <v>150</v>
      </c>
    </row>
    <row r="223" spans="1:51" s="13" customFormat="1" ht="12">
      <c r="A223" s="13"/>
      <c r="B223" s="246"/>
      <c r="C223" s="247"/>
      <c r="D223" s="240" t="s">
        <v>172</v>
      </c>
      <c r="E223" s="248" t="s">
        <v>1</v>
      </c>
      <c r="F223" s="249" t="s">
        <v>280</v>
      </c>
      <c r="G223" s="247"/>
      <c r="H223" s="248" t="s">
        <v>1</v>
      </c>
      <c r="I223" s="250"/>
      <c r="J223" s="247"/>
      <c r="K223" s="247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172</v>
      </c>
      <c r="AU223" s="255" t="s">
        <v>82</v>
      </c>
      <c r="AV223" s="13" t="s">
        <v>80</v>
      </c>
      <c r="AW223" s="13" t="s">
        <v>30</v>
      </c>
      <c r="AX223" s="13" t="s">
        <v>73</v>
      </c>
      <c r="AY223" s="255" t="s">
        <v>150</v>
      </c>
    </row>
    <row r="224" spans="1:51" s="14" customFormat="1" ht="12">
      <c r="A224" s="14"/>
      <c r="B224" s="256"/>
      <c r="C224" s="257"/>
      <c r="D224" s="240" t="s">
        <v>172</v>
      </c>
      <c r="E224" s="258" t="s">
        <v>1</v>
      </c>
      <c r="F224" s="259" t="s">
        <v>281</v>
      </c>
      <c r="G224" s="257"/>
      <c r="H224" s="260">
        <v>2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172</v>
      </c>
      <c r="AU224" s="266" t="s">
        <v>82</v>
      </c>
      <c r="AV224" s="14" t="s">
        <v>82</v>
      </c>
      <c r="AW224" s="14" t="s">
        <v>30</v>
      </c>
      <c r="AX224" s="14" t="s">
        <v>73</v>
      </c>
      <c r="AY224" s="266" t="s">
        <v>150</v>
      </c>
    </row>
    <row r="225" spans="1:51" s="15" customFormat="1" ht="12">
      <c r="A225" s="15"/>
      <c r="B225" s="267"/>
      <c r="C225" s="268"/>
      <c r="D225" s="240" t="s">
        <v>172</v>
      </c>
      <c r="E225" s="269" t="s">
        <v>1</v>
      </c>
      <c r="F225" s="270" t="s">
        <v>204</v>
      </c>
      <c r="G225" s="268"/>
      <c r="H225" s="271">
        <v>22.79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7" t="s">
        <v>172</v>
      </c>
      <c r="AU225" s="277" t="s">
        <v>82</v>
      </c>
      <c r="AV225" s="15" t="s">
        <v>157</v>
      </c>
      <c r="AW225" s="15" t="s">
        <v>30</v>
      </c>
      <c r="AX225" s="15" t="s">
        <v>80</v>
      </c>
      <c r="AY225" s="277" t="s">
        <v>150</v>
      </c>
    </row>
    <row r="226" spans="1:65" s="2" customFormat="1" ht="12">
      <c r="A226" s="38"/>
      <c r="B226" s="39"/>
      <c r="C226" s="227" t="s">
        <v>282</v>
      </c>
      <c r="D226" s="227" t="s">
        <v>152</v>
      </c>
      <c r="E226" s="228" t="s">
        <v>283</v>
      </c>
      <c r="F226" s="229" t="s">
        <v>284</v>
      </c>
      <c r="G226" s="230" t="s">
        <v>177</v>
      </c>
      <c r="H226" s="231">
        <v>6.96</v>
      </c>
      <c r="I226" s="232"/>
      <c r="J226" s="233">
        <f>ROUND(I226*H226,2)</f>
        <v>0</v>
      </c>
      <c r="K226" s="229" t="s">
        <v>156</v>
      </c>
      <c r="L226" s="44"/>
      <c r="M226" s="234" t="s">
        <v>1</v>
      </c>
      <c r="N226" s="235" t="s">
        <v>38</v>
      </c>
      <c r="O226" s="91"/>
      <c r="P226" s="236">
        <f>O226*H226</f>
        <v>0</v>
      </c>
      <c r="Q226" s="236">
        <v>0.078164</v>
      </c>
      <c r="R226" s="236">
        <f>Q226*H226</f>
        <v>0.54402144</v>
      </c>
      <c r="S226" s="236">
        <v>0</v>
      </c>
      <c r="T226" s="23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157</v>
      </c>
      <c r="AT226" s="238" t="s">
        <v>152</v>
      </c>
      <c r="AU226" s="238" t="s">
        <v>82</v>
      </c>
      <c r="AY226" s="17" t="s">
        <v>150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80</v>
      </c>
      <c r="BK226" s="239">
        <f>ROUND(I226*H226,2)</f>
        <v>0</v>
      </c>
      <c r="BL226" s="17" t="s">
        <v>157</v>
      </c>
      <c r="BM226" s="238" t="s">
        <v>285</v>
      </c>
    </row>
    <row r="227" spans="1:47" s="2" customFormat="1" ht="12">
      <c r="A227" s="38"/>
      <c r="B227" s="39"/>
      <c r="C227" s="40"/>
      <c r="D227" s="240" t="s">
        <v>159</v>
      </c>
      <c r="E227" s="40"/>
      <c r="F227" s="241" t="s">
        <v>286</v>
      </c>
      <c r="G227" s="40"/>
      <c r="H227" s="40"/>
      <c r="I227" s="242"/>
      <c r="J227" s="40"/>
      <c r="K227" s="40"/>
      <c r="L227" s="44"/>
      <c r="M227" s="243"/>
      <c r="N227" s="244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159</v>
      </c>
      <c r="AU227" s="17" t="s">
        <v>82</v>
      </c>
    </row>
    <row r="228" spans="1:51" s="13" customFormat="1" ht="12">
      <c r="A228" s="13"/>
      <c r="B228" s="246"/>
      <c r="C228" s="247"/>
      <c r="D228" s="240" t="s">
        <v>172</v>
      </c>
      <c r="E228" s="248" t="s">
        <v>1</v>
      </c>
      <c r="F228" s="249" t="s">
        <v>222</v>
      </c>
      <c r="G228" s="247"/>
      <c r="H228" s="248" t="s">
        <v>1</v>
      </c>
      <c r="I228" s="250"/>
      <c r="J228" s="247"/>
      <c r="K228" s="247"/>
      <c r="L228" s="251"/>
      <c r="M228" s="252"/>
      <c r="N228" s="253"/>
      <c r="O228" s="253"/>
      <c r="P228" s="253"/>
      <c r="Q228" s="253"/>
      <c r="R228" s="253"/>
      <c r="S228" s="253"/>
      <c r="T228" s="25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5" t="s">
        <v>172</v>
      </c>
      <c r="AU228" s="255" t="s">
        <v>82</v>
      </c>
      <c r="AV228" s="13" t="s">
        <v>80</v>
      </c>
      <c r="AW228" s="13" t="s">
        <v>30</v>
      </c>
      <c r="AX228" s="13" t="s">
        <v>73</v>
      </c>
      <c r="AY228" s="255" t="s">
        <v>150</v>
      </c>
    </row>
    <row r="229" spans="1:51" s="14" customFormat="1" ht="12">
      <c r="A229" s="14"/>
      <c r="B229" s="256"/>
      <c r="C229" s="257"/>
      <c r="D229" s="240" t="s">
        <v>172</v>
      </c>
      <c r="E229" s="258" t="s">
        <v>1</v>
      </c>
      <c r="F229" s="259" t="s">
        <v>250</v>
      </c>
      <c r="G229" s="257"/>
      <c r="H229" s="260">
        <v>6.96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6" t="s">
        <v>172</v>
      </c>
      <c r="AU229" s="266" t="s">
        <v>82</v>
      </c>
      <c r="AV229" s="14" t="s">
        <v>82</v>
      </c>
      <c r="AW229" s="14" t="s">
        <v>30</v>
      </c>
      <c r="AX229" s="14" t="s">
        <v>80</v>
      </c>
      <c r="AY229" s="266" t="s">
        <v>150</v>
      </c>
    </row>
    <row r="230" spans="1:65" s="2" customFormat="1" ht="12">
      <c r="A230" s="38"/>
      <c r="B230" s="39"/>
      <c r="C230" s="227" t="s">
        <v>287</v>
      </c>
      <c r="D230" s="227" t="s">
        <v>152</v>
      </c>
      <c r="E230" s="228" t="s">
        <v>288</v>
      </c>
      <c r="F230" s="229" t="s">
        <v>289</v>
      </c>
      <c r="G230" s="230" t="s">
        <v>177</v>
      </c>
      <c r="H230" s="231">
        <v>6.96</v>
      </c>
      <c r="I230" s="232"/>
      <c r="J230" s="233">
        <f>ROUND(I230*H230,2)</f>
        <v>0</v>
      </c>
      <c r="K230" s="229" t="s">
        <v>156</v>
      </c>
      <c r="L230" s="44"/>
      <c r="M230" s="234" t="s">
        <v>1</v>
      </c>
      <c r="N230" s="235" t="s">
        <v>38</v>
      </c>
      <c r="O230" s="91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157</v>
      </c>
      <c r="AT230" s="238" t="s">
        <v>152</v>
      </c>
      <c r="AU230" s="238" t="s">
        <v>82</v>
      </c>
      <c r="AY230" s="17" t="s">
        <v>150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80</v>
      </c>
      <c r="BK230" s="239">
        <f>ROUND(I230*H230,2)</f>
        <v>0</v>
      </c>
      <c r="BL230" s="17" t="s">
        <v>157</v>
      </c>
      <c r="BM230" s="238" t="s">
        <v>290</v>
      </c>
    </row>
    <row r="231" spans="1:47" s="2" customFormat="1" ht="12">
      <c r="A231" s="38"/>
      <c r="B231" s="39"/>
      <c r="C231" s="40"/>
      <c r="D231" s="240" t="s">
        <v>159</v>
      </c>
      <c r="E231" s="40"/>
      <c r="F231" s="241" t="s">
        <v>291</v>
      </c>
      <c r="G231" s="40"/>
      <c r="H231" s="40"/>
      <c r="I231" s="242"/>
      <c r="J231" s="40"/>
      <c r="K231" s="40"/>
      <c r="L231" s="44"/>
      <c r="M231" s="243"/>
      <c r="N231" s="244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82</v>
      </c>
    </row>
    <row r="232" spans="1:65" s="2" customFormat="1" ht="12">
      <c r="A232" s="38"/>
      <c r="B232" s="39"/>
      <c r="C232" s="227" t="s">
        <v>292</v>
      </c>
      <c r="D232" s="227" t="s">
        <v>152</v>
      </c>
      <c r="E232" s="228" t="s">
        <v>293</v>
      </c>
      <c r="F232" s="229" t="s">
        <v>294</v>
      </c>
      <c r="G232" s="230" t="s">
        <v>177</v>
      </c>
      <c r="H232" s="231">
        <v>6.96</v>
      </c>
      <c r="I232" s="232"/>
      <c r="J232" s="233">
        <f>ROUND(I232*H232,2)</f>
        <v>0</v>
      </c>
      <c r="K232" s="229" t="s">
        <v>156</v>
      </c>
      <c r="L232" s="44"/>
      <c r="M232" s="234" t="s">
        <v>1</v>
      </c>
      <c r="N232" s="235" t="s">
        <v>38</v>
      </c>
      <c r="O232" s="91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8" t="s">
        <v>157</v>
      </c>
      <c r="AT232" s="238" t="s">
        <v>152</v>
      </c>
      <c r="AU232" s="238" t="s">
        <v>82</v>
      </c>
      <c r="AY232" s="17" t="s">
        <v>150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7" t="s">
        <v>80</v>
      </c>
      <c r="BK232" s="239">
        <f>ROUND(I232*H232,2)</f>
        <v>0</v>
      </c>
      <c r="BL232" s="17" t="s">
        <v>157</v>
      </c>
      <c r="BM232" s="238" t="s">
        <v>295</v>
      </c>
    </row>
    <row r="233" spans="1:47" s="2" customFormat="1" ht="12">
      <c r="A233" s="38"/>
      <c r="B233" s="39"/>
      <c r="C233" s="40"/>
      <c r="D233" s="240" t="s">
        <v>159</v>
      </c>
      <c r="E233" s="40"/>
      <c r="F233" s="241" t="s">
        <v>296</v>
      </c>
      <c r="G233" s="40"/>
      <c r="H233" s="40"/>
      <c r="I233" s="242"/>
      <c r="J233" s="40"/>
      <c r="K233" s="40"/>
      <c r="L233" s="44"/>
      <c r="M233" s="243"/>
      <c r="N233" s="244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159</v>
      </c>
      <c r="AU233" s="17" t="s">
        <v>82</v>
      </c>
    </row>
    <row r="234" spans="1:65" s="2" customFormat="1" ht="12">
      <c r="A234" s="38"/>
      <c r="B234" s="39"/>
      <c r="C234" s="227" t="s">
        <v>7</v>
      </c>
      <c r="D234" s="227" t="s">
        <v>152</v>
      </c>
      <c r="E234" s="228" t="s">
        <v>297</v>
      </c>
      <c r="F234" s="229" t="s">
        <v>298</v>
      </c>
      <c r="G234" s="230" t="s">
        <v>177</v>
      </c>
      <c r="H234" s="231">
        <v>29.75</v>
      </c>
      <c r="I234" s="232"/>
      <c r="J234" s="233">
        <f>ROUND(I234*H234,2)</f>
        <v>0</v>
      </c>
      <c r="K234" s="229" t="s">
        <v>156</v>
      </c>
      <c r="L234" s="44"/>
      <c r="M234" s="234" t="s">
        <v>1</v>
      </c>
      <c r="N234" s="235" t="s">
        <v>38</v>
      </c>
      <c r="O234" s="91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157</v>
      </c>
      <c r="AT234" s="238" t="s">
        <v>152</v>
      </c>
      <c r="AU234" s="238" t="s">
        <v>82</v>
      </c>
      <c r="AY234" s="17" t="s">
        <v>150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80</v>
      </c>
      <c r="BK234" s="239">
        <f>ROUND(I234*H234,2)</f>
        <v>0</v>
      </c>
      <c r="BL234" s="17" t="s">
        <v>157</v>
      </c>
      <c r="BM234" s="238" t="s">
        <v>299</v>
      </c>
    </row>
    <row r="235" spans="1:47" s="2" customFormat="1" ht="12">
      <c r="A235" s="38"/>
      <c r="B235" s="39"/>
      <c r="C235" s="40"/>
      <c r="D235" s="240" t="s">
        <v>159</v>
      </c>
      <c r="E235" s="40"/>
      <c r="F235" s="241" t="s">
        <v>300</v>
      </c>
      <c r="G235" s="40"/>
      <c r="H235" s="40"/>
      <c r="I235" s="242"/>
      <c r="J235" s="40"/>
      <c r="K235" s="40"/>
      <c r="L235" s="44"/>
      <c r="M235" s="243"/>
      <c r="N235" s="244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159</v>
      </c>
      <c r="AU235" s="17" t="s">
        <v>82</v>
      </c>
    </row>
    <row r="236" spans="1:51" s="14" customFormat="1" ht="12">
      <c r="A236" s="14"/>
      <c r="B236" s="256"/>
      <c r="C236" s="257"/>
      <c r="D236" s="240" t="s">
        <v>172</v>
      </c>
      <c r="E236" s="258" t="s">
        <v>1</v>
      </c>
      <c r="F236" s="259" t="s">
        <v>301</v>
      </c>
      <c r="G236" s="257"/>
      <c r="H236" s="260">
        <v>29.75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6" t="s">
        <v>172</v>
      </c>
      <c r="AU236" s="266" t="s">
        <v>82</v>
      </c>
      <c r="AV236" s="14" t="s">
        <v>82</v>
      </c>
      <c r="AW236" s="14" t="s">
        <v>30</v>
      </c>
      <c r="AX236" s="14" t="s">
        <v>80</v>
      </c>
      <c r="AY236" s="266" t="s">
        <v>150</v>
      </c>
    </row>
    <row r="237" spans="1:65" s="2" customFormat="1" ht="21.75" customHeight="1">
      <c r="A237" s="38"/>
      <c r="B237" s="39"/>
      <c r="C237" s="227" t="s">
        <v>302</v>
      </c>
      <c r="D237" s="227" t="s">
        <v>152</v>
      </c>
      <c r="E237" s="228" t="s">
        <v>303</v>
      </c>
      <c r="F237" s="229" t="s">
        <v>304</v>
      </c>
      <c r="G237" s="230" t="s">
        <v>177</v>
      </c>
      <c r="H237" s="231">
        <v>6.96</v>
      </c>
      <c r="I237" s="232"/>
      <c r="J237" s="233">
        <f>ROUND(I237*H237,2)</f>
        <v>0</v>
      </c>
      <c r="K237" s="229" t="s">
        <v>156</v>
      </c>
      <c r="L237" s="44"/>
      <c r="M237" s="234" t="s">
        <v>1</v>
      </c>
      <c r="N237" s="235" t="s">
        <v>38</v>
      </c>
      <c r="O237" s="91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157</v>
      </c>
      <c r="AT237" s="238" t="s">
        <v>152</v>
      </c>
      <c r="AU237" s="238" t="s">
        <v>82</v>
      </c>
      <c r="AY237" s="17" t="s">
        <v>150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80</v>
      </c>
      <c r="BK237" s="239">
        <f>ROUND(I237*H237,2)</f>
        <v>0</v>
      </c>
      <c r="BL237" s="17" t="s">
        <v>157</v>
      </c>
      <c r="BM237" s="238" t="s">
        <v>305</v>
      </c>
    </row>
    <row r="238" spans="1:47" s="2" customFormat="1" ht="12">
      <c r="A238" s="38"/>
      <c r="B238" s="39"/>
      <c r="C238" s="40"/>
      <c r="D238" s="240" t="s">
        <v>159</v>
      </c>
      <c r="E238" s="40"/>
      <c r="F238" s="241" t="s">
        <v>306</v>
      </c>
      <c r="G238" s="40"/>
      <c r="H238" s="40"/>
      <c r="I238" s="242"/>
      <c r="J238" s="40"/>
      <c r="K238" s="40"/>
      <c r="L238" s="44"/>
      <c r="M238" s="243"/>
      <c r="N238" s="244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159</v>
      </c>
      <c r="AU238" s="17" t="s">
        <v>82</v>
      </c>
    </row>
    <row r="239" spans="1:65" s="2" customFormat="1" ht="12">
      <c r="A239" s="38"/>
      <c r="B239" s="39"/>
      <c r="C239" s="227" t="s">
        <v>307</v>
      </c>
      <c r="D239" s="227" t="s">
        <v>152</v>
      </c>
      <c r="E239" s="228" t="s">
        <v>308</v>
      </c>
      <c r="F239" s="229" t="s">
        <v>309</v>
      </c>
      <c r="G239" s="230" t="s">
        <v>177</v>
      </c>
      <c r="H239" s="231">
        <v>7.48</v>
      </c>
      <c r="I239" s="232"/>
      <c r="J239" s="233">
        <f>ROUND(I239*H239,2)</f>
        <v>0</v>
      </c>
      <c r="K239" s="229" t="s">
        <v>156</v>
      </c>
      <c r="L239" s="44"/>
      <c r="M239" s="234" t="s">
        <v>1</v>
      </c>
      <c r="N239" s="235" t="s">
        <v>38</v>
      </c>
      <c r="O239" s="91"/>
      <c r="P239" s="236">
        <f>O239*H239</f>
        <v>0</v>
      </c>
      <c r="Q239" s="236">
        <v>0.019425</v>
      </c>
      <c r="R239" s="236">
        <f>Q239*H239</f>
        <v>0.145299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157</v>
      </c>
      <c r="AT239" s="238" t="s">
        <v>152</v>
      </c>
      <c r="AU239" s="238" t="s">
        <v>82</v>
      </c>
      <c r="AY239" s="17" t="s">
        <v>150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80</v>
      </c>
      <c r="BK239" s="239">
        <f>ROUND(I239*H239,2)</f>
        <v>0</v>
      </c>
      <c r="BL239" s="17" t="s">
        <v>157</v>
      </c>
      <c r="BM239" s="238" t="s">
        <v>310</v>
      </c>
    </row>
    <row r="240" spans="1:47" s="2" customFormat="1" ht="12">
      <c r="A240" s="38"/>
      <c r="B240" s="39"/>
      <c r="C240" s="40"/>
      <c r="D240" s="240" t="s">
        <v>159</v>
      </c>
      <c r="E240" s="40"/>
      <c r="F240" s="241" t="s">
        <v>311</v>
      </c>
      <c r="G240" s="40"/>
      <c r="H240" s="40"/>
      <c r="I240" s="242"/>
      <c r="J240" s="40"/>
      <c r="K240" s="40"/>
      <c r="L240" s="44"/>
      <c r="M240" s="243"/>
      <c r="N240" s="244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159</v>
      </c>
      <c r="AU240" s="17" t="s">
        <v>82</v>
      </c>
    </row>
    <row r="241" spans="1:51" s="13" customFormat="1" ht="12">
      <c r="A241" s="13"/>
      <c r="B241" s="246"/>
      <c r="C241" s="247"/>
      <c r="D241" s="240" t="s">
        <v>172</v>
      </c>
      <c r="E241" s="248" t="s">
        <v>1</v>
      </c>
      <c r="F241" s="249" t="s">
        <v>228</v>
      </c>
      <c r="G241" s="247"/>
      <c r="H241" s="248" t="s">
        <v>1</v>
      </c>
      <c r="I241" s="250"/>
      <c r="J241" s="247"/>
      <c r="K241" s="247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172</v>
      </c>
      <c r="AU241" s="255" t="s">
        <v>82</v>
      </c>
      <c r="AV241" s="13" t="s">
        <v>80</v>
      </c>
      <c r="AW241" s="13" t="s">
        <v>30</v>
      </c>
      <c r="AX241" s="13" t="s">
        <v>73</v>
      </c>
      <c r="AY241" s="255" t="s">
        <v>150</v>
      </c>
    </row>
    <row r="242" spans="1:51" s="14" customFormat="1" ht="12">
      <c r="A242" s="14"/>
      <c r="B242" s="256"/>
      <c r="C242" s="257"/>
      <c r="D242" s="240" t="s">
        <v>172</v>
      </c>
      <c r="E242" s="258" t="s">
        <v>1</v>
      </c>
      <c r="F242" s="259" t="s">
        <v>229</v>
      </c>
      <c r="G242" s="257"/>
      <c r="H242" s="260">
        <v>7.48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172</v>
      </c>
      <c r="AU242" s="266" t="s">
        <v>82</v>
      </c>
      <c r="AV242" s="14" t="s">
        <v>82</v>
      </c>
      <c r="AW242" s="14" t="s">
        <v>30</v>
      </c>
      <c r="AX242" s="14" t="s">
        <v>80</v>
      </c>
      <c r="AY242" s="266" t="s">
        <v>150</v>
      </c>
    </row>
    <row r="243" spans="1:65" s="2" customFormat="1" ht="12">
      <c r="A243" s="38"/>
      <c r="B243" s="39"/>
      <c r="C243" s="227" t="s">
        <v>312</v>
      </c>
      <c r="D243" s="227" t="s">
        <v>152</v>
      </c>
      <c r="E243" s="228" t="s">
        <v>313</v>
      </c>
      <c r="F243" s="229" t="s">
        <v>314</v>
      </c>
      <c r="G243" s="230" t="s">
        <v>177</v>
      </c>
      <c r="H243" s="231">
        <v>7.48</v>
      </c>
      <c r="I243" s="232"/>
      <c r="J243" s="233">
        <f>ROUND(I243*H243,2)</f>
        <v>0</v>
      </c>
      <c r="K243" s="229" t="s">
        <v>156</v>
      </c>
      <c r="L243" s="44"/>
      <c r="M243" s="234" t="s">
        <v>1</v>
      </c>
      <c r="N243" s="235" t="s">
        <v>38</v>
      </c>
      <c r="O243" s="91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157</v>
      </c>
      <c r="AT243" s="238" t="s">
        <v>152</v>
      </c>
      <c r="AU243" s="238" t="s">
        <v>82</v>
      </c>
      <c r="AY243" s="17" t="s">
        <v>150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80</v>
      </c>
      <c r="BK243" s="239">
        <f>ROUND(I243*H243,2)</f>
        <v>0</v>
      </c>
      <c r="BL243" s="17" t="s">
        <v>157</v>
      </c>
      <c r="BM243" s="238" t="s">
        <v>315</v>
      </c>
    </row>
    <row r="244" spans="1:47" s="2" customFormat="1" ht="12">
      <c r="A244" s="38"/>
      <c r="B244" s="39"/>
      <c r="C244" s="40"/>
      <c r="D244" s="240" t="s">
        <v>159</v>
      </c>
      <c r="E244" s="40"/>
      <c r="F244" s="241" t="s">
        <v>316</v>
      </c>
      <c r="G244" s="40"/>
      <c r="H244" s="40"/>
      <c r="I244" s="242"/>
      <c r="J244" s="40"/>
      <c r="K244" s="40"/>
      <c r="L244" s="44"/>
      <c r="M244" s="243"/>
      <c r="N244" s="244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159</v>
      </c>
      <c r="AU244" s="17" t="s">
        <v>82</v>
      </c>
    </row>
    <row r="245" spans="1:65" s="2" customFormat="1" ht="12">
      <c r="A245" s="38"/>
      <c r="B245" s="39"/>
      <c r="C245" s="227" t="s">
        <v>317</v>
      </c>
      <c r="D245" s="227" t="s">
        <v>152</v>
      </c>
      <c r="E245" s="228" t="s">
        <v>318</v>
      </c>
      <c r="F245" s="229" t="s">
        <v>319</v>
      </c>
      <c r="G245" s="230" t="s">
        <v>177</v>
      </c>
      <c r="H245" s="231">
        <v>7.48</v>
      </c>
      <c r="I245" s="232"/>
      <c r="J245" s="233">
        <f>ROUND(I245*H245,2)</f>
        <v>0</v>
      </c>
      <c r="K245" s="229" t="s">
        <v>156</v>
      </c>
      <c r="L245" s="44"/>
      <c r="M245" s="234" t="s">
        <v>1</v>
      </c>
      <c r="N245" s="235" t="s">
        <v>38</v>
      </c>
      <c r="O245" s="91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8" t="s">
        <v>157</v>
      </c>
      <c r="AT245" s="238" t="s">
        <v>152</v>
      </c>
      <c r="AU245" s="238" t="s">
        <v>82</v>
      </c>
      <c r="AY245" s="17" t="s">
        <v>150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7" t="s">
        <v>80</v>
      </c>
      <c r="BK245" s="239">
        <f>ROUND(I245*H245,2)</f>
        <v>0</v>
      </c>
      <c r="BL245" s="17" t="s">
        <v>157</v>
      </c>
      <c r="BM245" s="238" t="s">
        <v>320</v>
      </c>
    </row>
    <row r="246" spans="1:47" s="2" customFormat="1" ht="12">
      <c r="A246" s="38"/>
      <c r="B246" s="39"/>
      <c r="C246" s="40"/>
      <c r="D246" s="240" t="s">
        <v>159</v>
      </c>
      <c r="E246" s="40"/>
      <c r="F246" s="241" t="s">
        <v>321</v>
      </c>
      <c r="G246" s="40"/>
      <c r="H246" s="40"/>
      <c r="I246" s="242"/>
      <c r="J246" s="40"/>
      <c r="K246" s="40"/>
      <c r="L246" s="44"/>
      <c r="M246" s="243"/>
      <c r="N246" s="244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159</v>
      </c>
      <c r="AU246" s="17" t="s">
        <v>82</v>
      </c>
    </row>
    <row r="247" spans="1:65" s="2" customFormat="1" ht="12">
      <c r="A247" s="38"/>
      <c r="B247" s="39"/>
      <c r="C247" s="227" t="s">
        <v>322</v>
      </c>
      <c r="D247" s="227" t="s">
        <v>152</v>
      </c>
      <c r="E247" s="228" t="s">
        <v>323</v>
      </c>
      <c r="F247" s="229" t="s">
        <v>324</v>
      </c>
      <c r="G247" s="230" t="s">
        <v>177</v>
      </c>
      <c r="H247" s="231">
        <v>7.48</v>
      </c>
      <c r="I247" s="232"/>
      <c r="J247" s="233">
        <f>ROUND(I247*H247,2)</f>
        <v>0</v>
      </c>
      <c r="K247" s="229" t="s">
        <v>156</v>
      </c>
      <c r="L247" s="44"/>
      <c r="M247" s="234" t="s">
        <v>1</v>
      </c>
      <c r="N247" s="235" t="s">
        <v>38</v>
      </c>
      <c r="O247" s="91"/>
      <c r="P247" s="236">
        <f>O247*H247</f>
        <v>0</v>
      </c>
      <c r="Q247" s="236">
        <v>0.00158</v>
      </c>
      <c r="R247" s="236">
        <f>Q247*H247</f>
        <v>0.011818400000000001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157</v>
      </c>
      <c r="AT247" s="238" t="s">
        <v>152</v>
      </c>
      <c r="AU247" s="238" t="s">
        <v>82</v>
      </c>
      <c r="AY247" s="17" t="s">
        <v>150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80</v>
      </c>
      <c r="BK247" s="239">
        <f>ROUND(I247*H247,2)</f>
        <v>0</v>
      </c>
      <c r="BL247" s="17" t="s">
        <v>157</v>
      </c>
      <c r="BM247" s="238" t="s">
        <v>325</v>
      </c>
    </row>
    <row r="248" spans="1:47" s="2" customFormat="1" ht="12">
      <c r="A248" s="38"/>
      <c r="B248" s="39"/>
      <c r="C248" s="40"/>
      <c r="D248" s="240" t="s">
        <v>159</v>
      </c>
      <c r="E248" s="40"/>
      <c r="F248" s="241" t="s">
        <v>326</v>
      </c>
      <c r="G248" s="40"/>
      <c r="H248" s="40"/>
      <c r="I248" s="242"/>
      <c r="J248" s="40"/>
      <c r="K248" s="40"/>
      <c r="L248" s="44"/>
      <c r="M248" s="243"/>
      <c r="N248" s="244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159</v>
      </c>
      <c r="AU248" s="17" t="s">
        <v>82</v>
      </c>
    </row>
    <row r="249" spans="1:51" s="13" customFormat="1" ht="12">
      <c r="A249" s="13"/>
      <c r="B249" s="246"/>
      <c r="C249" s="247"/>
      <c r="D249" s="240" t="s">
        <v>172</v>
      </c>
      <c r="E249" s="248" t="s">
        <v>1</v>
      </c>
      <c r="F249" s="249" t="s">
        <v>228</v>
      </c>
      <c r="G249" s="247"/>
      <c r="H249" s="248" t="s">
        <v>1</v>
      </c>
      <c r="I249" s="250"/>
      <c r="J249" s="247"/>
      <c r="K249" s="247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172</v>
      </c>
      <c r="AU249" s="255" t="s">
        <v>82</v>
      </c>
      <c r="AV249" s="13" t="s">
        <v>80</v>
      </c>
      <c r="AW249" s="13" t="s">
        <v>30</v>
      </c>
      <c r="AX249" s="13" t="s">
        <v>73</v>
      </c>
      <c r="AY249" s="255" t="s">
        <v>150</v>
      </c>
    </row>
    <row r="250" spans="1:51" s="14" customFormat="1" ht="12">
      <c r="A250" s="14"/>
      <c r="B250" s="256"/>
      <c r="C250" s="257"/>
      <c r="D250" s="240" t="s">
        <v>172</v>
      </c>
      <c r="E250" s="258" t="s">
        <v>1</v>
      </c>
      <c r="F250" s="259" t="s">
        <v>229</v>
      </c>
      <c r="G250" s="257"/>
      <c r="H250" s="260">
        <v>7.48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6" t="s">
        <v>172</v>
      </c>
      <c r="AU250" s="266" t="s">
        <v>82</v>
      </c>
      <c r="AV250" s="14" t="s">
        <v>82</v>
      </c>
      <c r="AW250" s="14" t="s">
        <v>30</v>
      </c>
      <c r="AX250" s="14" t="s">
        <v>80</v>
      </c>
      <c r="AY250" s="266" t="s">
        <v>150</v>
      </c>
    </row>
    <row r="251" spans="1:65" s="2" customFormat="1" ht="12">
      <c r="A251" s="38"/>
      <c r="B251" s="39"/>
      <c r="C251" s="227" t="s">
        <v>327</v>
      </c>
      <c r="D251" s="227" t="s">
        <v>152</v>
      </c>
      <c r="E251" s="228" t="s">
        <v>328</v>
      </c>
      <c r="F251" s="229" t="s">
        <v>329</v>
      </c>
      <c r="G251" s="230" t="s">
        <v>177</v>
      </c>
      <c r="H251" s="231">
        <v>7.48</v>
      </c>
      <c r="I251" s="232"/>
      <c r="J251" s="233">
        <f>ROUND(I251*H251,2)</f>
        <v>0</v>
      </c>
      <c r="K251" s="229" t="s">
        <v>156</v>
      </c>
      <c r="L251" s="44"/>
      <c r="M251" s="234" t="s">
        <v>1</v>
      </c>
      <c r="N251" s="235" t="s">
        <v>38</v>
      </c>
      <c r="O251" s="91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157</v>
      </c>
      <c r="AT251" s="238" t="s">
        <v>152</v>
      </c>
      <c r="AU251" s="238" t="s">
        <v>82</v>
      </c>
      <c r="AY251" s="17" t="s">
        <v>150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7" t="s">
        <v>80</v>
      </c>
      <c r="BK251" s="239">
        <f>ROUND(I251*H251,2)</f>
        <v>0</v>
      </c>
      <c r="BL251" s="17" t="s">
        <v>157</v>
      </c>
      <c r="BM251" s="238" t="s">
        <v>330</v>
      </c>
    </row>
    <row r="252" spans="1:47" s="2" customFormat="1" ht="12">
      <c r="A252" s="38"/>
      <c r="B252" s="39"/>
      <c r="C252" s="40"/>
      <c r="D252" s="240" t="s">
        <v>159</v>
      </c>
      <c r="E252" s="40"/>
      <c r="F252" s="241" t="s">
        <v>331</v>
      </c>
      <c r="G252" s="40"/>
      <c r="H252" s="40"/>
      <c r="I252" s="242"/>
      <c r="J252" s="40"/>
      <c r="K252" s="40"/>
      <c r="L252" s="44"/>
      <c r="M252" s="243"/>
      <c r="N252" s="244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159</v>
      </c>
      <c r="AU252" s="17" t="s">
        <v>82</v>
      </c>
    </row>
    <row r="253" spans="1:63" s="12" customFormat="1" ht="22.8" customHeight="1">
      <c r="A253" s="12"/>
      <c r="B253" s="211"/>
      <c r="C253" s="212"/>
      <c r="D253" s="213" t="s">
        <v>72</v>
      </c>
      <c r="E253" s="225" t="s">
        <v>332</v>
      </c>
      <c r="F253" s="225" t="s">
        <v>333</v>
      </c>
      <c r="G253" s="212"/>
      <c r="H253" s="212"/>
      <c r="I253" s="215"/>
      <c r="J253" s="226">
        <f>BK253</f>
        <v>0</v>
      </c>
      <c r="K253" s="212"/>
      <c r="L253" s="217"/>
      <c r="M253" s="218"/>
      <c r="N253" s="219"/>
      <c r="O253" s="219"/>
      <c r="P253" s="220">
        <f>SUM(P254:P262)</f>
        <v>0</v>
      </c>
      <c r="Q253" s="219"/>
      <c r="R253" s="220">
        <f>SUM(R254:R262)</f>
        <v>0</v>
      </c>
      <c r="S253" s="219"/>
      <c r="T253" s="221">
        <f>SUM(T254:T262)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2" t="s">
        <v>80</v>
      </c>
      <c r="AT253" s="223" t="s">
        <v>72</v>
      </c>
      <c r="AU253" s="223" t="s">
        <v>80</v>
      </c>
      <c r="AY253" s="222" t="s">
        <v>150</v>
      </c>
      <c r="BK253" s="224">
        <f>SUM(BK254:BK262)</f>
        <v>0</v>
      </c>
    </row>
    <row r="254" spans="1:65" s="2" customFormat="1" ht="44.25" customHeight="1">
      <c r="A254" s="38"/>
      <c r="B254" s="39"/>
      <c r="C254" s="227" t="s">
        <v>334</v>
      </c>
      <c r="D254" s="227" t="s">
        <v>152</v>
      </c>
      <c r="E254" s="228" t="s">
        <v>335</v>
      </c>
      <c r="F254" s="229" t="s">
        <v>336</v>
      </c>
      <c r="G254" s="230" t="s">
        <v>184</v>
      </c>
      <c r="H254" s="231">
        <v>4.258</v>
      </c>
      <c r="I254" s="232"/>
      <c r="J254" s="233">
        <f>ROUND(I254*H254,2)</f>
        <v>0</v>
      </c>
      <c r="K254" s="229" t="s">
        <v>156</v>
      </c>
      <c r="L254" s="44"/>
      <c r="M254" s="234" t="s">
        <v>1</v>
      </c>
      <c r="N254" s="235" t="s">
        <v>38</v>
      </c>
      <c r="O254" s="91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157</v>
      </c>
      <c r="AT254" s="238" t="s">
        <v>152</v>
      </c>
      <c r="AU254" s="238" t="s">
        <v>82</v>
      </c>
      <c r="AY254" s="17" t="s">
        <v>150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80</v>
      </c>
      <c r="BK254" s="239">
        <f>ROUND(I254*H254,2)</f>
        <v>0</v>
      </c>
      <c r="BL254" s="17" t="s">
        <v>157</v>
      </c>
      <c r="BM254" s="238" t="s">
        <v>337</v>
      </c>
    </row>
    <row r="255" spans="1:47" s="2" customFormat="1" ht="12">
      <c r="A255" s="38"/>
      <c r="B255" s="39"/>
      <c r="C255" s="40"/>
      <c r="D255" s="240" t="s">
        <v>159</v>
      </c>
      <c r="E255" s="40"/>
      <c r="F255" s="241" t="s">
        <v>336</v>
      </c>
      <c r="G255" s="40"/>
      <c r="H255" s="40"/>
      <c r="I255" s="242"/>
      <c r="J255" s="40"/>
      <c r="K255" s="40"/>
      <c r="L255" s="44"/>
      <c r="M255" s="243"/>
      <c r="N255" s="244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159</v>
      </c>
      <c r="AU255" s="17" t="s">
        <v>82</v>
      </c>
    </row>
    <row r="256" spans="1:65" s="2" customFormat="1" ht="12">
      <c r="A256" s="38"/>
      <c r="B256" s="39"/>
      <c r="C256" s="227" t="s">
        <v>338</v>
      </c>
      <c r="D256" s="227" t="s">
        <v>152</v>
      </c>
      <c r="E256" s="228" t="s">
        <v>339</v>
      </c>
      <c r="F256" s="229" t="s">
        <v>340</v>
      </c>
      <c r="G256" s="230" t="s">
        <v>184</v>
      </c>
      <c r="H256" s="231">
        <v>4.258</v>
      </c>
      <c r="I256" s="232"/>
      <c r="J256" s="233">
        <f>ROUND(I256*H256,2)</f>
        <v>0</v>
      </c>
      <c r="K256" s="229" t="s">
        <v>156</v>
      </c>
      <c r="L256" s="44"/>
      <c r="M256" s="234" t="s">
        <v>1</v>
      </c>
      <c r="N256" s="235" t="s">
        <v>38</v>
      </c>
      <c r="O256" s="91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157</v>
      </c>
      <c r="AT256" s="238" t="s">
        <v>152</v>
      </c>
      <c r="AU256" s="238" t="s">
        <v>82</v>
      </c>
      <c r="AY256" s="17" t="s">
        <v>150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80</v>
      </c>
      <c r="BK256" s="239">
        <f>ROUND(I256*H256,2)</f>
        <v>0</v>
      </c>
      <c r="BL256" s="17" t="s">
        <v>157</v>
      </c>
      <c r="BM256" s="238" t="s">
        <v>341</v>
      </c>
    </row>
    <row r="257" spans="1:47" s="2" customFormat="1" ht="12">
      <c r="A257" s="38"/>
      <c r="B257" s="39"/>
      <c r="C257" s="40"/>
      <c r="D257" s="240" t="s">
        <v>159</v>
      </c>
      <c r="E257" s="40"/>
      <c r="F257" s="241" t="s">
        <v>342</v>
      </c>
      <c r="G257" s="40"/>
      <c r="H257" s="40"/>
      <c r="I257" s="242"/>
      <c r="J257" s="40"/>
      <c r="K257" s="40"/>
      <c r="L257" s="44"/>
      <c r="M257" s="243"/>
      <c r="N257" s="244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82</v>
      </c>
    </row>
    <row r="258" spans="1:65" s="2" customFormat="1" ht="16.5" customHeight="1">
      <c r="A258" s="38"/>
      <c r="B258" s="39"/>
      <c r="C258" s="227" t="s">
        <v>343</v>
      </c>
      <c r="D258" s="227" t="s">
        <v>152</v>
      </c>
      <c r="E258" s="228" t="s">
        <v>344</v>
      </c>
      <c r="F258" s="229" t="s">
        <v>345</v>
      </c>
      <c r="G258" s="230" t="s">
        <v>184</v>
      </c>
      <c r="H258" s="231">
        <v>127.74</v>
      </c>
      <c r="I258" s="232"/>
      <c r="J258" s="233">
        <f>ROUND(I258*H258,2)</f>
        <v>0</v>
      </c>
      <c r="K258" s="229" t="s">
        <v>156</v>
      </c>
      <c r="L258" s="44"/>
      <c r="M258" s="234" t="s">
        <v>1</v>
      </c>
      <c r="N258" s="235" t="s">
        <v>38</v>
      </c>
      <c r="O258" s="91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157</v>
      </c>
      <c r="AT258" s="238" t="s">
        <v>152</v>
      </c>
      <c r="AU258" s="238" t="s">
        <v>82</v>
      </c>
      <c r="AY258" s="17" t="s">
        <v>150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80</v>
      </c>
      <c r="BK258" s="239">
        <f>ROUND(I258*H258,2)</f>
        <v>0</v>
      </c>
      <c r="BL258" s="17" t="s">
        <v>157</v>
      </c>
      <c r="BM258" s="238" t="s">
        <v>346</v>
      </c>
    </row>
    <row r="259" spans="1:47" s="2" customFormat="1" ht="12">
      <c r="A259" s="38"/>
      <c r="B259" s="39"/>
      <c r="C259" s="40"/>
      <c r="D259" s="240" t="s">
        <v>159</v>
      </c>
      <c r="E259" s="40"/>
      <c r="F259" s="241" t="s">
        <v>347</v>
      </c>
      <c r="G259" s="40"/>
      <c r="H259" s="40"/>
      <c r="I259" s="242"/>
      <c r="J259" s="40"/>
      <c r="K259" s="40"/>
      <c r="L259" s="44"/>
      <c r="M259" s="243"/>
      <c r="N259" s="244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82</v>
      </c>
    </row>
    <row r="260" spans="1:51" s="14" customFormat="1" ht="12">
      <c r="A260" s="14"/>
      <c r="B260" s="256"/>
      <c r="C260" s="257"/>
      <c r="D260" s="240" t="s">
        <v>172</v>
      </c>
      <c r="E260" s="258" t="s">
        <v>1</v>
      </c>
      <c r="F260" s="259" t="s">
        <v>348</v>
      </c>
      <c r="G260" s="257"/>
      <c r="H260" s="260">
        <v>127.74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172</v>
      </c>
      <c r="AU260" s="266" t="s">
        <v>82</v>
      </c>
      <c r="AV260" s="14" t="s">
        <v>82</v>
      </c>
      <c r="AW260" s="14" t="s">
        <v>30</v>
      </c>
      <c r="AX260" s="14" t="s">
        <v>80</v>
      </c>
      <c r="AY260" s="266" t="s">
        <v>150</v>
      </c>
    </row>
    <row r="261" spans="1:65" s="2" customFormat="1" ht="12">
      <c r="A261" s="38"/>
      <c r="B261" s="39"/>
      <c r="C261" s="227" t="s">
        <v>349</v>
      </c>
      <c r="D261" s="227" t="s">
        <v>152</v>
      </c>
      <c r="E261" s="228" t="s">
        <v>350</v>
      </c>
      <c r="F261" s="229" t="s">
        <v>351</v>
      </c>
      <c r="G261" s="230" t="s">
        <v>184</v>
      </c>
      <c r="H261" s="231">
        <v>4.258</v>
      </c>
      <c r="I261" s="232"/>
      <c r="J261" s="233">
        <f>ROUND(I261*H261,2)</f>
        <v>0</v>
      </c>
      <c r="K261" s="229" t="s">
        <v>156</v>
      </c>
      <c r="L261" s="44"/>
      <c r="M261" s="234" t="s">
        <v>1</v>
      </c>
      <c r="N261" s="235" t="s">
        <v>38</v>
      </c>
      <c r="O261" s="91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157</v>
      </c>
      <c r="AT261" s="238" t="s">
        <v>152</v>
      </c>
      <c r="AU261" s="238" t="s">
        <v>82</v>
      </c>
      <c r="AY261" s="17" t="s">
        <v>150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7" t="s">
        <v>80</v>
      </c>
      <c r="BK261" s="239">
        <f>ROUND(I261*H261,2)</f>
        <v>0</v>
      </c>
      <c r="BL261" s="17" t="s">
        <v>157</v>
      </c>
      <c r="BM261" s="238" t="s">
        <v>352</v>
      </c>
    </row>
    <row r="262" spans="1:47" s="2" customFormat="1" ht="12">
      <c r="A262" s="38"/>
      <c r="B262" s="39"/>
      <c r="C262" s="40"/>
      <c r="D262" s="240" t="s">
        <v>159</v>
      </c>
      <c r="E262" s="40"/>
      <c r="F262" s="241" t="s">
        <v>353</v>
      </c>
      <c r="G262" s="40"/>
      <c r="H262" s="40"/>
      <c r="I262" s="242"/>
      <c r="J262" s="40"/>
      <c r="K262" s="40"/>
      <c r="L262" s="44"/>
      <c r="M262" s="243"/>
      <c r="N262" s="244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82</v>
      </c>
    </row>
    <row r="263" spans="1:63" s="12" customFormat="1" ht="22.8" customHeight="1">
      <c r="A263" s="12"/>
      <c r="B263" s="211"/>
      <c r="C263" s="212"/>
      <c r="D263" s="213" t="s">
        <v>72</v>
      </c>
      <c r="E263" s="225" t="s">
        <v>354</v>
      </c>
      <c r="F263" s="225" t="s">
        <v>355</v>
      </c>
      <c r="G263" s="212"/>
      <c r="H263" s="212"/>
      <c r="I263" s="215"/>
      <c r="J263" s="226">
        <f>BK263</f>
        <v>0</v>
      </c>
      <c r="K263" s="212"/>
      <c r="L263" s="217"/>
      <c r="M263" s="218"/>
      <c r="N263" s="219"/>
      <c r="O263" s="219"/>
      <c r="P263" s="220">
        <f>SUM(P264:P266)</f>
        <v>0</v>
      </c>
      <c r="Q263" s="219"/>
      <c r="R263" s="220">
        <f>SUM(R264:R266)</f>
        <v>0</v>
      </c>
      <c r="S263" s="219"/>
      <c r="T263" s="221">
        <f>SUM(T264:T266)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2" t="s">
        <v>80</v>
      </c>
      <c r="AT263" s="223" t="s">
        <v>72</v>
      </c>
      <c r="AU263" s="223" t="s">
        <v>80</v>
      </c>
      <c r="AY263" s="222" t="s">
        <v>150</v>
      </c>
      <c r="BK263" s="224">
        <f>SUM(BK264:BK266)</f>
        <v>0</v>
      </c>
    </row>
    <row r="264" spans="1:65" s="2" customFormat="1" ht="12">
      <c r="A264" s="38"/>
      <c r="B264" s="39"/>
      <c r="C264" s="227" t="s">
        <v>356</v>
      </c>
      <c r="D264" s="227" t="s">
        <v>152</v>
      </c>
      <c r="E264" s="228" t="s">
        <v>357</v>
      </c>
      <c r="F264" s="229" t="s">
        <v>358</v>
      </c>
      <c r="G264" s="230" t="s">
        <v>184</v>
      </c>
      <c r="H264" s="231">
        <v>20.7</v>
      </c>
      <c r="I264" s="232"/>
      <c r="J264" s="233">
        <f>ROUND(I264*H264,2)</f>
        <v>0</v>
      </c>
      <c r="K264" s="229" t="s">
        <v>156</v>
      </c>
      <c r="L264" s="44"/>
      <c r="M264" s="234" t="s">
        <v>1</v>
      </c>
      <c r="N264" s="235" t="s">
        <v>38</v>
      </c>
      <c r="O264" s="91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8" t="s">
        <v>157</v>
      </c>
      <c r="AT264" s="238" t="s">
        <v>152</v>
      </c>
      <c r="AU264" s="238" t="s">
        <v>82</v>
      </c>
      <c r="AY264" s="17" t="s">
        <v>150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7" t="s">
        <v>80</v>
      </c>
      <c r="BK264" s="239">
        <f>ROUND(I264*H264,2)</f>
        <v>0</v>
      </c>
      <c r="BL264" s="17" t="s">
        <v>157</v>
      </c>
      <c r="BM264" s="238" t="s">
        <v>359</v>
      </c>
    </row>
    <row r="265" spans="1:47" s="2" customFormat="1" ht="12">
      <c r="A265" s="38"/>
      <c r="B265" s="39"/>
      <c r="C265" s="40"/>
      <c r="D265" s="240" t="s">
        <v>159</v>
      </c>
      <c r="E265" s="40"/>
      <c r="F265" s="241" t="s">
        <v>360</v>
      </c>
      <c r="G265" s="40"/>
      <c r="H265" s="40"/>
      <c r="I265" s="242"/>
      <c r="J265" s="40"/>
      <c r="K265" s="40"/>
      <c r="L265" s="44"/>
      <c r="M265" s="243"/>
      <c r="N265" s="244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159</v>
      </c>
      <c r="AU265" s="17" t="s">
        <v>82</v>
      </c>
    </row>
    <row r="266" spans="1:47" s="2" customFormat="1" ht="12">
      <c r="A266" s="38"/>
      <c r="B266" s="39"/>
      <c r="C266" s="40"/>
      <c r="D266" s="240" t="s">
        <v>170</v>
      </c>
      <c r="E266" s="40"/>
      <c r="F266" s="245" t="s">
        <v>361</v>
      </c>
      <c r="G266" s="40"/>
      <c r="H266" s="40"/>
      <c r="I266" s="242"/>
      <c r="J266" s="40"/>
      <c r="K266" s="40"/>
      <c r="L266" s="44"/>
      <c r="M266" s="288"/>
      <c r="N266" s="289"/>
      <c r="O266" s="290"/>
      <c r="P266" s="290"/>
      <c r="Q266" s="290"/>
      <c r="R266" s="290"/>
      <c r="S266" s="290"/>
      <c r="T266" s="291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170</v>
      </c>
      <c r="AU266" s="17" t="s">
        <v>82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5:K2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362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ROUND((SUM(BE122:BE127)),2)</f>
        <v>0</v>
      </c>
      <c r="G35" s="38"/>
      <c r="H35" s="38"/>
      <c r="I35" s="165">
        <v>0.21</v>
      </c>
      <c r="J35" s="164">
        <f>ROUND(((SUM(BE122:BE127))*I35),2)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ROUND((SUM(BF122:BF127)),2)</f>
        <v>0</v>
      </c>
      <c r="G36" s="38"/>
      <c r="H36" s="38"/>
      <c r="I36" s="165">
        <v>0.15</v>
      </c>
      <c r="J36" s="164">
        <f>ROUND(((SUM(BF122:BF127))*I36),2)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ROUND((SUM(BG122:BG127)),2)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ROUND((SUM(BH122:BH127)),2)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ROUND((SUM(BI122:BI127)),2)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121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002 - VRN - km 5,315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363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364</v>
      </c>
      <c r="E100" s="197"/>
      <c r="F100" s="197"/>
      <c r="G100" s="197"/>
      <c r="H100" s="197"/>
      <c r="I100" s="197"/>
      <c r="J100" s="198">
        <f>J124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4" t="str">
        <f>E7</f>
        <v>Oprava mostu v km 12,570 v úseku Protivec - Bochov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120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121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002 - VRN - km 5,315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32" t="s">
        <v>22</v>
      </c>
      <c r="J116" s="79" t="str">
        <f>IF(J14="","",J14)</f>
        <v>4. 5. 2021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32" t="s">
        <v>29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IF(E20="","",E20)</f>
        <v>Vyplň údaj</v>
      </c>
      <c r="G119" s="40"/>
      <c r="H119" s="40"/>
      <c r="I119" s="32" t="s">
        <v>31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136</v>
      </c>
      <c r="D121" s="203" t="s">
        <v>58</v>
      </c>
      <c r="E121" s="203" t="s">
        <v>54</v>
      </c>
      <c r="F121" s="203" t="s">
        <v>55</v>
      </c>
      <c r="G121" s="203" t="s">
        <v>137</v>
      </c>
      <c r="H121" s="203" t="s">
        <v>138</v>
      </c>
      <c r="I121" s="203" t="s">
        <v>139</v>
      </c>
      <c r="J121" s="203" t="s">
        <v>126</v>
      </c>
      <c r="K121" s="204" t="s">
        <v>140</v>
      </c>
      <c r="L121" s="205"/>
      <c r="M121" s="100" t="s">
        <v>1</v>
      </c>
      <c r="N121" s="101" t="s">
        <v>37</v>
      </c>
      <c r="O121" s="101" t="s">
        <v>141</v>
      </c>
      <c r="P121" s="101" t="s">
        <v>142</v>
      </c>
      <c r="Q121" s="101" t="s">
        <v>143</v>
      </c>
      <c r="R121" s="101" t="s">
        <v>144</v>
      </c>
      <c r="S121" s="101" t="s">
        <v>145</v>
      </c>
      <c r="T121" s="102" t="s">
        <v>146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147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</f>
        <v>0</v>
      </c>
      <c r="Q122" s="104"/>
      <c r="R122" s="208">
        <f>R123</f>
        <v>0</v>
      </c>
      <c r="S122" s="104"/>
      <c r="T122" s="209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128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72</v>
      </c>
      <c r="E123" s="214" t="s">
        <v>365</v>
      </c>
      <c r="F123" s="214" t="s">
        <v>366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181</v>
      </c>
      <c r="AT123" s="223" t="s">
        <v>72</v>
      </c>
      <c r="AU123" s="223" t="s">
        <v>73</v>
      </c>
      <c r="AY123" s="222" t="s">
        <v>150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72</v>
      </c>
      <c r="E124" s="225" t="s">
        <v>367</v>
      </c>
      <c r="F124" s="225" t="s">
        <v>368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SUM(P125:P127)</f>
        <v>0</v>
      </c>
      <c r="Q124" s="219"/>
      <c r="R124" s="220">
        <f>SUM(R125:R127)</f>
        <v>0</v>
      </c>
      <c r="S124" s="219"/>
      <c r="T124" s="221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181</v>
      </c>
      <c r="AT124" s="223" t="s">
        <v>72</v>
      </c>
      <c r="AU124" s="223" t="s">
        <v>80</v>
      </c>
      <c r="AY124" s="222" t="s">
        <v>150</v>
      </c>
      <c r="BK124" s="224">
        <f>SUM(BK125:BK127)</f>
        <v>0</v>
      </c>
    </row>
    <row r="125" spans="1:65" s="2" customFormat="1" ht="16.5" customHeight="1">
      <c r="A125" s="38"/>
      <c r="B125" s="39"/>
      <c r="C125" s="227" t="s">
        <v>80</v>
      </c>
      <c r="D125" s="227" t="s">
        <v>152</v>
      </c>
      <c r="E125" s="228" t="s">
        <v>369</v>
      </c>
      <c r="F125" s="229" t="s">
        <v>368</v>
      </c>
      <c r="G125" s="230" t="s">
        <v>370</v>
      </c>
      <c r="H125" s="231">
        <v>1</v>
      </c>
      <c r="I125" s="232"/>
      <c r="J125" s="233">
        <f>ROUND(I125*H125,2)</f>
        <v>0</v>
      </c>
      <c r="K125" s="229" t="s">
        <v>156</v>
      </c>
      <c r="L125" s="44"/>
      <c r="M125" s="234" t="s">
        <v>1</v>
      </c>
      <c r="N125" s="235" t="s">
        <v>38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371</v>
      </c>
      <c r="AT125" s="238" t="s">
        <v>152</v>
      </c>
      <c r="AU125" s="238" t="s">
        <v>82</v>
      </c>
      <c r="AY125" s="17" t="s">
        <v>150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80</v>
      </c>
      <c r="BK125" s="239">
        <f>ROUND(I125*H125,2)</f>
        <v>0</v>
      </c>
      <c r="BL125" s="17" t="s">
        <v>371</v>
      </c>
      <c r="BM125" s="238" t="s">
        <v>372</v>
      </c>
    </row>
    <row r="126" spans="1:47" s="2" customFormat="1" ht="12">
      <c r="A126" s="38"/>
      <c r="B126" s="39"/>
      <c r="C126" s="40"/>
      <c r="D126" s="240" t="s">
        <v>159</v>
      </c>
      <c r="E126" s="40"/>
      <c r="F126" s="241" t="s">
        <v>368</v>
      </c>
      <c r="G126" s="40"/>
      <c r="H126" s="40"/>
      <c r="I126" s="242"/>
      <c r="J126" s="40"/>
      <c r="K126" s="40"/>
      <c r="L126" s="44"/>
      <c r="M126" s="243"/>
      <c r="N126" s="244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82</v>
      </c>
    </row>
    <row r="127" spans="1:47" s="2" customFormat="1" ht="12">
      <c r="A127" s="38"/>
      <c r="B127" s="39"/>
      <c r="C127" s="40"/>
      <c r="D127" s="240" t="s">
        <v>170</v>
      </c>
      <c r="E127" s="40"/>
      <c r="F127" s="245" t="s">
        <v>373</v>
      </c>
      <c r="G127" s="40"/>
      <c r="H127" s="40"/>
      <c r="I127" s="242"/>
      <c r="J127" s="40"/>
      <c r="K127" s="40"/>
      <c r="L127" s="44"/>
      <c r="M127" s="288"/>
      <c r="N127" s="289"/>
      <c r="O127" s="290"/>
      <c r="P127" s="290"/>
      <c r="Q127" s="290"/>
      <c r="R127" s="290"/>
      <c r="S127" s="290"/>
      <c r="T127" s="291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170</v>
      </c>
      <c r="AU127" s="17" t="s">
        <v>82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21:K12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374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375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ROUND((SUM(BE126:BE278)),2)</f>
        <v>0</v>
      </c>
      <c r="G35" s="38"/>
      <c r="H35" s="38"/>
      <c r="I35" s="165">
        <v>0.21</v>
      </c>
      <c r="J35" s="164">
        <f>ROUND(((SUM(BE126:BE278))*I35),2)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ROUND((SUM(BF126:BF278)),2)</f>
        <v>0</v>
      </c>
      <c r="G36" s="38"/>
      <c r="H36" s="38"/>
      <c r="I36" s="165">
        <v>0.15</v>
      </c>
      <c r="J36" s="164">
        <f>ROUND(((SUM(BF126:BF278))*I36),2)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ROUND((SUM(BG126:BG278)),2)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ROUND((SUM(BH126:BH278)),2)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ROUND((SUM(BI126:BI278)),2)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374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001 - ZRN - km 5,548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129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130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131</v>
      </c>
      <c r="E101" s="197"/>
      <c r="F101" s="197"/>
      <c r="G101" s="197"/>
      <c r="H101" s="197"/>
      <c r="I101" s="197"/>
      <c r="J101" s="198">
        <f>J164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132</v>
      </c>
      <c r="E102" s="197"/>
      <c r="F102" s="197"/>
      <c r="G102" s="197"/>
      <c r="H102" s="197"/>
      <c r="I102" s="197"/>
      <c r="J102" s="198">
        <f>J191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133</v>
      </c>
      <c r="E103" s="197"/>
      <c r="F103" s="197"/>
      <c r="G103" s="197"/>
      <c r="H103" s="197"/>
      <c r="I103" s="197"/>
      <c r="J103" s="198">
        <f>J265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134</v>
      </c>
      <c r="E104" s="197"/>
      <c r="F104" s="197"/>
      <c r="G104" s="197"/>
      <c r="H104" s="197"/>
      <c r="I104" s="197"/>
      <c r="J104" s="198">
        <f>J275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Oprava mostu v km 12,570 v úseku Protivec - Bochov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4" t="s">
        <v>374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001 - ZRN - km 5,548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 xml:space="preserve"> </v>
      </c>
      <c r="G120" s="40"/>
      <c r="H120" s="40"/>
      <c r="I120" s="32" t="s">
        <v>22</v>
      </c>
      <c r="J120" s="79" t="str">
        <f>IF(J14="","",J14)</f>
        <v>4. 5. 2021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29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32" t="s">
        <v>31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136</v>
      </c>
      <c r="D125" s="203" t="s">
        <v>58</v>
      </c>
      <c r="E125" s="203" t="s">
        <v>54</v>
      </c>
      <c r="F125" s="203" t="s">
        <v>55</v>
      </c>
      <c r="G125" s="203" t="s">
        <v>137</v>
      </c>
      <c r="H125" s="203" t="s">
        <v>138</v>
      </c>
      <c r="I125" s="203" t="s">
        <v>139</v>
      </c>
      <c r="J125" s="203" t="s">
        <v>126</v>
      </c>
      <c r="K125" s="204" t="s">
        <v>140</v>
      </c>
      <c r="L125" s="205"/>
      <c r="M125" s="100" t="s">
        <v>1</v>
      </c>
      <c r="N125" s="101" t="s">
        <v>37</v>
      </c>
      <c r="O125" s="101" t="s">
        <v>141</v>
      </c>
      <c r="P125" s="101" t="s">
        <v>142</v>
      </c>
      <c r="Q125" s="101" t="s">
        <v>143</v>
      </c>
      <c r="R125" s="101" t="s">
        <v>144</v>
      </c>
      <c r="S125" s="101" t="s">
        <v>145</v>
      </c>
      <c r="T125" s="102" t="s">
        <v>146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147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21.407434770599995</v>
      </c>
      <c r="S126" s="104"/>
      <c r="T126" s="209">
        <f>T127</f>
        <v>2.074188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128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148</v>
      </c>
      <c r="F127" s="214" t="s">
        <v>149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P128+P164+P191+P265+P275</f>
        <v>0</v>
      </c>
      <c r="Q127" s="219"/>
      <c r="R127" s="220">
        <f>R128+R164+R191+R265+R275</f>
        <v>21.407434770599995</v>
      </c>
      <c r="S127" s="219"/>
      <c r="T127" s="221">
        <f>T128+T164+T191+T265+T275</f>
        <v>2.074188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80</v>
      </c>
      <c r="AT127" s="223" t="s">
        <v>72</v>
      </c>
      <c r="AU127" s="223" t="s">
        <v>73</v>
      </c>
      <c r="AY127" s="222" t="s">
        <v>150</v>
      </c>
      <c r="BK127" s="224">
        <f>BK128+BK164+BK191+BK265+BK275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80</v>
      </c>
      <c r="F128" s="225" t="s">
        <v>151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SUM(P129:P163)</f>
        <v>0</v>
      </c>
      <c r="Q128" s="219"/>
      <c r="R128" s="220">
        <f>SUM(R129:R163)</f>
        <v>1.513569468</v>
      </c>
      <c r="S128" s="219"/>
      <c r="T128" s="221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80</v>
      </c>
      <c r="AT128" s="223" t="s">
        <v>72</v>
      </c>
      <c r="AU128" s="223" t="s">
        <v>80</v>
      </c>
      <c r="AY128" s="222" t="s">
        <v>150</v>
      </c>
      <c r="BK128" s="224">
        <f>SUM(BK129:BK163)</f>
        <v>0</v>
      </c>
    </row>
    <row r="129" spans="1:65" s="2" customFormat="1" ht="12">
      <c r="A129" s="38"/>
      <c r="B129" s="39"/>
      <c r="C129" s="227" t="s">
        <v>80</v>
      </c>
      <c r="D129" s="227" t="s">
        <v>152</v>
      </c>
      <c r="E129" s="228" t="s">
        <v>376</v>
      </c>
      <c r="F129" s="229" t="s">
        <v>377</v>
      </c>
      <c r="G129" s="230" t="s">
        <v>155</v>
      </c>
      <c r="H129" s="231">
        <v>2</v>
      </c>
      <c r="I129" s="232"/>
      <c r="J129" s="233">
        <f>ROUND(I129*H129,2)</f>
        <v>0</v>
      </c>
      <c r="K129" s="229" t="s">
        <v>156</v>
      </c>
      <c r="L129" s="44"/>
      <c r="M129" s="234" t="s">
        <v>1</v>
      </c>
      <c r="N129" s="235" t="s">
        <v>38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157</v>
      </c>
      <c r="AT129" s="238" t="s">
        <v>152</v>
      </c>
      <c r="AU129" s="238" t="s">
        <v>82</v>
      </c>
      <c r="AY129" s="17" t="s">
        <v>150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80</v>
      </c>
      <c r="BK129" s="239">
        <f>ROUND(I129*H129,2)</f>
        <v>0</v>
      </c>
      <c r="BL129" s="17" t="s">
        <v>157</v>
      </c>
      <c r="BM129" s="238" t="s">
        <v>378</v>
      </c>
    </row>
    <row r="130" spans="1:47" s="2" customFormat="1" ht="12">
      <c r="A130" s="38"/>
      <c r="B130" s="39"/>
      <c r="C130" s="40"/>
      <c r="D130" s="240" t="s">
        <v>159</v>
      </c>
      <c r="E130" s="40"/>
      <c r="F130" s="241" t="s">
        <v>379</v>
      </c>
      <c r="G130" s="40"/>
      <c r="H130" s="40"/>
      <c r="I130" s="242"/>
      <c r="J130" s="40"/>
      <c r="K130" s="40"/>
      <c r="L130" s="44"/>
      <c r="M130" s="243"/>
      <c r="N130" s="244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82</v>
      </c>
    </row>
    <row r="131" spans="1:65" s="2" customFormat="1" ht="12">
      <c r="A131" s="38"/>
      <c r="B131" s="39"/>
      <c r="C131" s="227" t="s">
        <v>82</v>
      </c>
      <c r="D131" s="227" t="s">
        <v>152</v>
      </c>
      <c r="E131" s="228" t="s">
        <v>380</v>
      </c>
      <c r="F131" s="229" t="s">
        <v>381</v>
      </c>
      <c r="G131" s="230" t="s">
        <v>155</v>
      </c>
      <c r="H131" s="231">
        <v>2</v>
      </c>
      <c r="I131" s="232"/>
      <c r="J131" s="233">
        <f>ROUND(I131*H131,2)</f>
        <v>0</v>
      </c>
      <c r="K131" s="229" t="s">
        <v>156</v>
      </c>
      <c r="L131" s="44"/>
      <c r="M131" s="234" t="s">
        <v>1</v>
      </c>
      <c r="N131" s="235" t="s">
        <v>38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157</v>
      </c>
      <c r="AT131" s="238" t="s">
        <v>152</v>
      </c>
      <c r="AU131" s="238" t="s">
        <v>82</v>
      </c>
      <c r="AY131" s="17" t="s">
        <v>150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80</v>
      </c>
      <c r="BK131" s="239">
        <f>ROUND(I131*H131,2)</f>
        <v>0</v>
      </c>
      <c r="BL131" s="17" t="s">
        <v>157</v>
      </c>
      <c r="BM131" s="238" t="s">
        <v>382</v>
      </c>
    </row>
    <row r="132" spans="1:47" s="2" customFormat="1" ht="12">
      <c r="A132" s="38"/>
      <c r="B132" s="39"/>
      <c r="C132" s="40"/>
      <c r="D132" s="240" t="s">
        <v>159</v>
      </c>
      <c r="E132" s="40"/>
      <c r="F132" s="241" t="s">
        <v>383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82</v>
      </c>
    </row>
    <row r="133" spans="1:65" s="2" customFormat="1" ht="12">
      <c r="A133" s="38"/>
      <c r="B133" s="39"/>
      <c r="C133" s="227" t="s">
        <v>102</v>
      </c>
      <c r="D133" s="227" t="s">
        <v>152</v>
      </c>
      <c r="E133" s="228" t="s">
        <v>384</v>
      </c>
      <c r="F133" s="229" t="s">
        <v>385</v>
      </c>
      <c r="G133" s="230" t="s">
        <v>155</v>
      </c>
      <c r="H133" s="231">
        <v>2</v>
      </c>
      <c r="I133" s="232"/>
      <c r="J133" s="233">
        <f>ROUND(I133*H133,2)</f>
        <v>0</v>
      </c>
      <c r="K133" s="229" t="s">
        <v>156</v>
      </c>
      <c r="L133" s="44"/>
      <c r="M133" s="234" t="s">
        <v>1</v>
      </c>
      <c r="N133" s="235" t="s">
        <v>38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157</v>
      </c>
      <c r="AT133" s="238" t="s">
        <v>152</v>
      </c>
      <c r="AU133" s="238" t="s">
        <v>82</v>
      </c>
      <c r="AY133" s="17" t="s">
        <v>150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80</v>
      </c>
      <c r="BK133" s="239">
        <f>ROUND(I133*H133,2)</f>
        <v>0</v>
      </c>
      <c r="BL133" s="17" t="s">
        <v>157</v>
      </c>
      <c r="BM133" s="238" t="s">
        <v>386</v>
      </c>
    </row>
    <row r="134" spans="1:47" s="2" customFormat="1" ht="12">
      <c r="A134" s="38"/>
      <c r="B134" s="39"/>
      <c r="C134" s="40"/>
      <c r="D134" s="240" t="s">
        <v>159</v>
      </c>
      <c r="E134" s="40"/>
      <c r="F134" s="241" t="s">
        <v>387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159</v>
      </c>
      <c r="AU134" s="17" t="s">
        <v>82</v>
      </c>
    </row>
    <row r="135" spans="1:65" s="2" customFormat="1" ht="12">
      <c r="A135" s="38"/>
      <c r="B135" s="39"/>
      <c r="C135" s="227" t="s">
        <v>157</v>
      </c>
      <c r="D135" s="227" t="s">
        <v>152</v>
      </c>
      <c r="E135" s="228" t="s">
        <v>388</v>
      </c>
      <c r="F135" s="229" t="s">
        <v>389</v>
      </c>
      <c r="G135" s="230" t="s">
        <v>155</v>
      </c>
      <c r="H135" s="231">
        <v>2</v>
      </c>
      <c r="I135" s="232"/>
      <c r="J135" s="233">
        <f>ROUND(I135*H135,2)</f>
        <v>0</v>
      </c>
      <c r="K135" s="229" t="s">
        <v>156</v>
      </c>
      <c r="L135" s="44"/>
      <c r="M135" s="234" t="s">
        <v>1</v>
      </c>
      <c r="N135" s="235" t="s">
        <v>38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157</v>
      </c>
      <c r="AT135" s="238" t="s">
        <v>152</v>
      </c>
      <c r="AU135" s="238" t="s">
        <v>82</v>
      </c>
      <c r="AY135" s="17" t="s">
        <v>150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80</v>
      </c>
      <c r="BK135" s="239">
        <f>ROUND(I135*H135,2)</f>
        <v>0</v>
      </c>
      <c r="BL135" s="17" t="s">
        <v>157</v>
      </c>
      <c r="BM135" s="238" t="s">
        <v>390</v>
      </c>
    </row>
    <row r="136" spans="1:47" s="2" customFormat="1" ht="12">
      <c r="A136" s="38"/>
      <c r="B136" s="39"/>
      <c r="C136" s="40"/>
      <c r="D136" s="240" t="s">
        <v>159</v>
      </c>
      <c r="E136" s="40"/>
      <c r="F136" s="241" t="s">
        <v>391</v>
      </c>
      <c r="G136" s="40"/>
      <c r="H136" s="40"/>
      <c r="I136" s="242"/>
      <c r="J136" s="40"/>
      <c r="K136" s="40"/>
      <c r="L136" s="44"/>
      <c r="M136" s="243"/>
      <c r="N136" s="24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82</v>
      </c>
    </row>
    <row r="137" spans="1:65" s="2" customFormat="1" ht="12">
      <c r="A137" s="38"/>
      <c r="B137" s="39"/>
      <c r="C137" s="227" t="s">
        <v>181</v>
      </c>
      <c r="D137" s="227" t="s">
        <v>152</v>
      </c>
      <c r="E137" s="228" t="s">
        <v>165</v>
      </c>
      <c r="F137" s="229" t="s">
        <v>166</v>
      </c>
      <c r="G137" s="230" t="s">
        <v>167</v>
      </c>
      <c r="H137" s="231">
        <v>11.984</v>
      </c>
      <c r="I137" s="232"/>
      <c r="J137" s="233">
        <f>ROUND(I137*H137,2)</f>
        <v>0</v>
      </c>
      <c r="K137" s="229" t="s">
        <v>156</v>
      </c>
      <c r="L137" s="44"/>
      <c r="M137" s="234" t="s">
        <v>1</v>
      </c>
      <c r="N137" s="235" t="s">
        <v>38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157</v>
      </c>
      <c r="AT137" s="238" t="s">
        <v>152</v>
      </c>
      <c r="AU137" s="238" t="s">
        <v>82</v>
      </c>
      <c r="AY137" s="17" t="s">
        <v>150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80</v>
      </c>
      <c r="BK137" s="239">
        <f>ROUND(I137*H137,2)</f>
        <v>0</v>
      </c>
      <c r="BL137" s="17" t="s">
        <v>157</v>
      </c>
      <c r="BM137" s="238" t="s">
        <v>392</v>
      </c>
    </row>
    <row r="138" spans="1:47" s="2" customFormat="1" ht="12">
      <c r="A138" s="38"/>
      <c r="B138" s="39"/>
      <c r="C138" s="40"/>
      <c r="D138" s="240" t="s">
        <v>159</v>
      </c>
      <c r="E138" s="40"/>
      <c r="F138" s="241" t="s">
        <v>169</v>
      </c>
      <c r="G138" s="40"/>
      <c r="H138" s="40"/>
      <c r="I138" s="242"/>
      <c r="J138" s="40"/>
      <c r="K138" s="40"/>
      <c r="L138" s="44"/>
      <c r="M138" s="243"/>
      <c r="N138" s="244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82</v>
      </c>
    </row>
    <row r="139" spans="1:47" s="2" customFormat="1" ht="12">
      <c r="A139" s="38"/>
      <c r="B139" s="39"/>
      <c r="C139" s="40"/>
      <c r="D139" s="240" t="s">
        <v>170</v>
      </c>
      <c r="E139" s="40"/>
      <c r="F139" s="245" t="s">
        <v>171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170</v>
      </c>
      <c r="AU139" s="17" t="s">
        <v>82</v>
      </c>
    </row>
    <row r="140" spans="1:51" s="13" customFormat="1" ht="12">
      <c r="A140" s="13"/>
      <c r="B140" s="246"/>
      <c r="C140" s="247"/>
      <c r="D140" s="240" t="s">
        <v>172</v>
      </c>
      <c r="E140" s="248" t="s">
        <v>1</v>
      </c>
      <c r="F140" s="249" t="s">
        <v>393</v>
      </c>
      <c r="G140" s="247"/>
      <c r="H140" s="248" t="s">
        <v>1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172</v>
      </c>
      <c r="AU140" s="255" t="s">
        <v>82</v>
      </c>
      <c r="AV140" s="13" t="s">
        <v>80</v>
      </c>
      <c r="AW140" s="13" t="s">
        <v>30</v>
      </c>
      <c r="AX140" s="13" t="s">
        <v>73</v>
      </c>
      <c r="AY140" s="255" t="s">
        <v>150</v>
      </c>
    </row>
    <row r="141" spans="1:51" s="14" customFormat="1" ht="12">
      <c r="A141" s="14"/>
      <c r="B141" s="256"/>
      <c r="C141" s="257"/>
      <c r="D141" s="240" t="s">
        <v>172</v>
      </c>
      <c r="E141" s="258" t="s">
        <v>1</v>
      </c>
      <c r="F141" s="259" t="s">
        <v>174</v>
      </c>
      <c r="G141" s="257"/>
      <c r="H141" s="260">
        <v>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172</v>
      </c>
      <c r="AU141" s="266" t="s">
        <v>82</v>
      </c>
      <c r="AV141" s="14" t="s">
        <v>82</v>
      </c>
      <c r="AW141" s="14" t="s">
        <v>30</v>
      </c>
      <c r="AX141" s="14" t="s">
        <v>73</v>
      </c>
      <c r="AY141" s="266" t="s">
        <v>150</v>
      </c>
    </row>
    <row r="142" spans="1:51" s="13" customFormat="1" ht="12">
      <c r="A142" s="13"/>
      <c r="B142" s="246"/>
      <c r="C142" s="247"/>
      <c r="D142" s="240" t="s">
        <v>172</v>
      </c>
      <c r="E142" s="248" t="s">
        <v>1</v>
      </c>
      <c r="F142" s="249" t="s">
        <v>394</v>
      </c>
      <c r="G142" s="247"/>
      <c r="H142" s="248" t="s">
        <v>1</v>
      </c>
      <c r="I142" s="250"/>
      <c r="J142" s="247"/>
      <c r="K142" s="247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172</v>
      </c>
      <c r="AU142" s="255" t="s">
        <v>82</v>
      </c>
      <c r="AV142" s="13" t="s">
        <v>80</v>
      </c>
      <c r="AW142" s="13" t="s">
        <v>30</v>
      </c>
      <c r="AX142" s="13" t="s">
        <v>73</v>
      </c>
      <c r="AY142" s="255" t="s">
        <v>150</v>
      </c>
    </row>
    <row r="143" spans="1:51" s="14" customFormat="1" ht="12">
      <c r="A143" s="14"/>
      <c r="B143" s="256"/>
      <c r="C143" s="257"/>
      <c r="D143" s="240" t="s">
        <v>172</v>
      </c>
      <c r="E143" s="258" t="s">
        <v>1</v>
      </c>
      <c r="F143" s="259" t="s">
        <v>395</v>
      </c>
      <c r="G143" s="257"/>
      <c r="H143" s="260">
        <v>5.984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172</v>
      </c>
      <c r="AU143" s="266" t="s">
        <v>82</v>
      </c>
      <c r="AV143" s="14" t="s">
        <v>82</v>
      </c>
      <c r="AW143" s="14" t="s">
        <v>30</v>
      </c>
      <c r="AX143" s="14" t="s">
        <v>73</v>
      </c>
      <c r="AY143" s="266" t="s">
        <v>150</v>
      </c>
    </row>
    <row r="144" spans="1:51" s="15" customFormat="1" ht="12">
      <c r="A144" s="15"/>
      <c r="B144" s="267"/>
      <c r="C144" s="268"/>
      <c r="D144" s="240" t="s">
        <v>172</v>
      </c>
      <c r="E144" s="269" t="s">
        <v>1</v>
      </c>
      <c r="F144" s="270" t="s">
        <v>204</v>
      </c>
      <c r="G144" s="268"/>
      <c r="H144" s="271">
        <v>11.984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7" t="s">
        <v>172</v>
      </c>
      <c r="AU144" s="277" t="s">
        <v>82</v>
      </c>
      <c r="AV144" s="15" t="s">
        <v>157</v>
      </c>
      <c r="AW144" s="15" t="s">
        <v>30</v>
      </c>
      <c r="AX144" s="15" t="s">
        <v>80</v>
      </c>
      <c r="AY144" s="277" t="s">
        <v>150</v>
      </c>
    </row>
    <row r="145" spans="1:65" s="2" customFormat="1" ht="12">
      <c r="A145" s="38"/>
      <c r="B145" s="39"/>
      <c r="C145" s="227" t="s">
        <v>189</v>
      </c>
      <c r="D145" s="227" t="s">
        <v>152</v>
      </c>
      <c r="E145" s="228" t="s">
        <v>396</v>
      </c>
      <c r="F145" s="229" t="s">
        <v>397</v>
      </c>
      <c r="G145" s="230" t="s">
        <v>177</v>
      </c>
      <c r="H145" s="231">
        <v>6.8</v>
      </c>
      <c r="I145" s="232"/>
      <c r="J145" s="233">
        <f>ROUND(I145*H145,2)</f>
        <v>0</v>
      </c>
      <c r="K145" s="229" t="s">
        <v>156</v>
      </c>
      <c r="L145" s="44"/>
      <c r="M145" s="234" t="s">
        <v>1</v>
      </c>
      <c r="N145" s="235" t="s">
        <v>38</v>
      </c>
      <c r="O145" s="91"/>
      <c r="P145" s="236">
        <f>O145*H145</f>
        <v>0</v>
      </c>
      <c r="Q145" s="236">
        <v>0.00199551</v>
      </c>
      <c r="R145" s="236">
        <f>Q145*H145</f>
        <v>0.013569467999999998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157</v>
      </c>
      <c r="AT145" s="238" t="s">
        <v>152</v>
      </c>
      <c r="AU145" s="238" t="s">
        <v>82</v>
      </c>
      <c r="AY145" s="17" t="s">
        <v>150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80</v>
      </c>
      <c r="BK145" s="239">
        <f>ROUND(I145*H145,2)</f>
        <v>0</v>
      </c>
      <c r="BL145" s="17" t="s">
        <v>157</v>
      </c>
      <c r="BM145" s="238" t="s">
        <v>398</v>
      </c>
    </row>
    <row r="146" spans="1:47" s="2" customFormat="1" ht="12">
      <c r="A146" s="38"/>
      <c r="B146" s="39"/>
      <c r="C146" s="40"/>
      <c r="D146" s="240" t="s">
        <v>159</v>
      </c>
      <c r="E146" s="40"/>
      <c r="F146" s="241" t="s">
        <v>399</v>
      </c>
      <c r="G146" s="40"/>
      <c r="H146" s="40"/>
      <c r="I146" s="242"/>
      <c r="J146" s="40"/>
      <c r="K146" s="40"/>
      <c r="L146" s="44"/>
      <c r="M146" s="243"/>
      <c r="N146" s="24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82</v>
      </c>
    </row>
    <row r="147" spans="1:47" s="2" customFormat="1" ht="12">
      <c r="A147" s="38"/>
      <c r="B147" s="39"/>
      <c r="C147" s="40"/>
      <c r="D147" s="240" t="s">
        <v>170</v>
      </c>
      <c r="E147" s="40"/>
      <c r="F147" s="245" t="s">
        <v>400</v>
      </c>
      <c r="G147" s="40"/>
      <c r="H147" s="40"/>
      <c r="I147" s="242"/>
      <c r="J147" s="40"/>
      <c r="K147" s="40"/>
      <c r="L147" s="44"/>
      <c r="M147" s="243"/>
      <c r="N147" s="244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170</v>
      </c>
      <c r="AU147" s="17" t="s">
        <v>82</v>
      </c>
    </row>
    <row r="148" spans="1:51" s="13" customFormat="1" ht="12">
      <c r="A148" s="13"/>
      <c r="B148" s="246"/>
      <c r="C148" s="247"/>
      <c r="D148" s="240" t="s">
        <v>172</v>
      </c>
      <c r="E148" s="248" t="s">
        <v>1</v>
      </c>
      <c r="F148" s="249" t="s">
        <v>401</v>
      </c>
      <c r="G148" s="247"/>
      <c r="H148" s="248" t="s">
        <v>1</v>
      </c>
      <c r="I148" s="250"/>
      <c r="J148" s="247"/>
      <c r="K148" s="247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172</v>
      </c>
      <c r="AU148" s="255" t="s">
        <v>82</v>
      </c>
      <c r="AV148" s="13" t="s">
        <v>80</v>
      </c>
      <c r="AW148" s="13" t="s">
        <v>30</v>
      </c>
      <c r="AX148" s="13" t="s">
        <v>73</v>
      </c>
      <c r="AY148" s="255" t="s">
        <v>150</v>
      </c>
    </row>
    <row r="149" spans="1:51" s="14" customFormat="1" ht="12">
      <c r="A149" s="14"/>
      <c r="B149" s="256"/>
      <c r="C149" s="257"/>
      <c r="D149" s="240" t="s">
        <v>172</v>
      </c>
      <c r="E149" s="258" t="s">
        <v>1</v>
      </c>
      <c r="F149" s="259" t="s">
        <v>402</v>
      </c>
      <c r="G149" s="257"/>
      <c r="H149" s="260">
        <v>6.8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172</v>
      </c>
      <c r="AU149" s="266" t="s">
        <v>82</v>
      </c>
      <c r="AV149" s="14" t="s">
        <v>82</v>
      </c>
      <c r="AW149" s="14" t="s">
        <v>30</v>
      </c>
      <c r="AX149" s="14" t="s">
        <v>80</v>
      </c>
      <c r="AY149" s="266" t="s">
        <v>150</v>
      </c>
    </row>
    <row r="150" spans="1:65" s="2" customFormat="1" ht="12">
      <c r="A150" s="38"/>
      <c r="B150" s="39"/>
      <c r="C150" s="227" t="s">
        <v>207</v>
      </c>
      <c r="D150" s="227" t="s">
        <v>152</v>
      </c>
      <c r="E150" s="228" t="s">
        <v>403</v>
      </c>
      <c r="F150" s="229" t="s">
        <v>404</v>
      </c>
      <c r="G150" s="230" t="s">
        <v>177</v>
      </c>
      <c r="H150" s="231">
        <v>6.8</v>
      </c>
      <c r="I150" s="232"/>
      <c r="J150" s="233">
        <f>ROUND(I150*H150,2)</f>
        <v>0</v>
      </c>
      <c r="K150" s="229" t="s">
        <v>156</v>
      </c>
      <c r="L150" s="44"/>
      <c r="M150" s="234" t="s">
        <v>1</v>
      </c>
      <c r="N150" s="235" t="s">
        <v>38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157</v>
      </c>
      <c r="AT150" s="238" t="s">
        <v>152</v>
      </c>
      <c r="AU150" s="238" t="s">
        <v>82</v>
      </c>
      <c r="AY150" s="17" t="s">
        <v>150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80</v>
      </c>
      <c r="BK150" s="239">
        <f>ROUND(I150*H150,2)</f>
        <v>0</v>
      </c>
      <c r="BL150" s="17" t="s">
        <v>157</v>
      </c>
      <c r="BM150" s="238" t="s">
        <v>405</v>
      </c>
    </row>
    <row r="151" spans="1:47" s="2" customFormat="1" ht="12">
      <c r="A151" s="38"/>
      <c r="B151" s="39"/>
      <c r="C151" s="40"/>
      <c r="D151" s="240" t="s">
        <v>159</v>
      </c>
      <c r="E151" s="40"/>
      <c r="F151" s="241" t="s">
        <v>406</v>
      </c>
      <c r="G151" s="40"/>
      <c r="H151" s="40"/>
      <c r="I151" s="242"/>
      <c r="J151" s="40"/>
      <c r="K151" s="40"/>
      <c r="L151" s="44"/>
      <c r="M151" s="243"/>
      <c r="N151" s="244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82</v>
      </c>
    </row>
    <row r="152" spans="1:65" s="2" customFormat="1" ht="12">
      <c r="A152" s="38"/>
      <c r="B152" s="39"/>
      <c r="C152" s="227" t="s">
        <v>213</v>
      </c>
      <c r="D152" s="227" t="s">
        <v>152</v>
      </c>
      <c r="E152" s="228" t="s">
        <v>407</v>
      </c>
      <c r="F152" s="229" t="s">
        <v>408</v>
      </c>
      <c r="G152" s="230" t="s">
        <v>167</v>
      </c>
      <c r="H152" s="231">
        <v>6.984</v>
      </c>
      <c r="I152" s="232"/>
      <c r="J152" s="233">
        <f>ROUND(I152*H152,2)</f>
        <v>0</v>
      </c>
      <c r="K152" s="229" t="s">
        <v>156</v>
      </c>
      <c r="L152" s="44"/>
      <c r="M152" s="234" t="s">
        <v>1</v>
      </c>
      <c r="N152" s="235" t="s">
        <v>38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157</v>
      </c>
      <c r="AT152" s="238" t="s">
        <v>152</v>
      </c>
      <c r="AU152" s="238" t="s">
        <v>82</v>
      </c>
      <c r="AY152" s="17" t="s">
        <v>150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80</v>
      </c>
      <c r="BK152" s="239">
        <f>ROUND(I152*H152,2)</f>
        <v>0</v>
      </c>
      <c r="BL152" s="17" t="s">
        <v>157</v>
      </c>
      <c r="BM152" s="238" t="s">
        <v>409</v>
      </c>
    </row>
    <row r="153" spans="1:47" s="2" customFormat="1" ht="12">
      <c r="A153" s="38"/>
      <c r="B153" s="39"/>
      <c r="C153" s="40"/>
      <c r="D153" s="240" t="s">
        <v>159</v>
      </c>
      <c r="E153" s="40"/>
      <c r="F153" s="241" t="s">
        <v>410</v>
      </c>
      <c r="G153" s="40"/>
      <c r="H153" s="40"/>
      <c r="I153" s="242"/>
      <c r="J153" s="40"/>
      <c r="K153" s="40"/>
      <c r="L153" s="44"/>
      <c r="M153" s="243"/>
      <c r="N153" s="244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82</v>
      </c>
    </row>
    <row r="154" spans="1:51" s="13" customFormat="1" ht="12">
      <c r="A154" s="13"/>
      <c r="B154" s="246"/>
      <c r="C154" s="247"/>
      <c r="D154" s="240" t="s">
        <v>172</v>
      </c>
      <c r="E154" s="248" t="s">
        <v>1</v>
      </c>
      <c r="F154" s="249" t="s">
        <v>411</v>
      </c>
      <c r="G154" s="247"/>
      <c r="H154" s="248" t="s">
        <v>1</v>
      </c>
      <c r="I154" s="250"/>
      <c r="J154" s="247"/>
      <c r="K154" s="247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172</v>
      </c>
      <c r="AU154" s="255" t="s">
        <v>82</v>
      </c>
      <c r="AV154" s="13" t="s">
        <v>80</v>
      </c>
      <c r="AW154" s="13" t="s">
        <v>30</v>
      </c>
      <c r="AX154" s="13" t="s">
        <v>73</v>
      </c>
      <c r="AY154" s="255" t="s">
        <v>150</v>
      </c>
    </row>
    <row r="155" spans="1:51" s="14" customFormat="1" ht="12">
      <c r="A155" s="14"/>
      <c r="B155" s="256"/>
      <c r="C155" s="257"/>
      <c r="D155" s="240" t="s">
        <v>172</v>
      </c>
      <c r="E155" s="258" t="s">
        <v>1</v>
      </c>
      <c r="F155" s="259" t="s">
        <v>395</v>
      </c>
      <c r="G155" s="257"/>
      <c r="H155" s="260">
        <v>5.984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172</v>
      </c>
      <c r="AU155" s="266" t="s">
        <v>82</v>
      </c>
      <c r="AV155" s="14" t="s">
        <v>82</v>
      </c>
      <c r="AW155" s="14" t="s">
        <v>30</v>
      </c>
      <c r="AX155" s="14" t="s">
        <v>73</v>
      </c>
      <c r="AY155" s="266" t="s">
        <v>150</v>
      </c>
    </row>
    <row r="156" spans="1:51" s="13" customFormat="1" ht="12">
      <c r="A156" s="13"/>
      <c r="B156" s="246"/>
      <c r="C156" s="247"/>
      <c r="D156" s="240" t="s">
        <v>172</v>
      </c>
      <c r="E156" s="248" t="s">
        <v>1</v>
      </c>
      <c r="F156" s="249" t="s">
        <v>412</v>
      </c>
      <c r="G156" s="247"/>
      <c r="H156" s="248" t="s">
        <v>1</v>
      </c>
      <c r="I156" s="250"/>
      <c r="J156" s="247"/>
      <c r="K156" s="247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172</v>
      </c>
      <c r="AU156" s="255" t="s">
        <v>82</v>
      </c>
      <c r="AV156" s="13" t="s">
        <v>80</v>
      </c>
      <c r="AW156" s="13" t="s">
        <v>30</v>
      </c>
      <c r="AX156" s="13" t="s">
        <v>73</v>
      </c>
      <c r="AY156" s="255" t="s">
        <v>150</v>
      </c>
    </row>
    <row r="157" spans="1:51" s="14" customFormat="1" ht="12">
      <c r="A157" s="14"/>
      <c r="B157" s="256"/>
      <c r="C157" s="257"/>
      <c r="D157" s="240" t="s">
        <v>172</v>
      </c>
      <c r="E157" s="258" t="s">
        <v>1</v>
      </c>
      <c r="F157" s="259" t="s">
        <v>413</v>
      </c>
      <c r="G157" s="257"/>
      <c r="H157" s="260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172</v>
      </c>
      <c r="AU157" s="266" t="s">
        <v>82</v>
      </c>
      <c r="AV157" s="14" t="s">
        <v>82</v>
      </c>
      <c r="AW157" s="14" t="s">
        <v>30</v>
      </c>
      <c r="AX157" s="14" t="s">
        <v>73</v>
      </c>
      <c r="AY157" s="266" t="s">
        <v>150</v>
      </c>
    </row>
    <row r="158" spans="1:51" s="15" customFormat="1" ht="12">
      <c r="A158" s="15"/>
      <c r="B158" s="267"/>
      <c r="C158" s="268"/>
      <c r="D158" s="240" t="s">
        <v>172</v>
      </c>
      <c r="E158" s="269" t="s">
        <v>1</v>
      </c>
      <c r="F158" s="270" t="s">
        <v>204</v>
      </c>
      <c r="G158" s="268"/>
      <c r="H158" s="271">
        <v>6.984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7" t="s">
        <v>172</v>
      </c>
      <c r="AU158" s="277" t="s">
        <v>82</v>
      </c>
      <c r="AV158" s="15" t="s">
        <v>157</v>
      </c>
      <c r="AW158" s="15" t="s">
        <v>30</v>
      </c>
      <c r="AX158" s="15" t="s">
        <v>80</v>
      </c>
      <c r="AY158" s="277" t="s">
        <v>150</v>
      </c>
    </row>
    <row r="159" spans="1:65" s="2" customFormat="1" ht="21.75" customHeight="1">
      <c r="A159" s="38"/>
      <c r="B159" s="39"/>
      <c r="C159" s="278" t="s">
        <v>205</v>
      </c>
      <c r="D159" s="278" t="s">
        <v>268</v>
      </c>
      <c r="E159" s="279" t="s">
        <v>414</v>
      </c>
      <c r="F159" s="280" t="s">
        <v>415</v>
      </c>
      <c r="G159" s="281" t="s">
        <v>184</v>
      </c>
      <c r="H159" s="282">
        <v>1.5</v>
      </c>
      <c r="I159" s="283"/>
      <c r="J159" s="284">
        <f>ROUND(I159*H159,2)</f>
        <v>0</v>
      </c>
      <c r="K159" s="280" t="s">
        <v>156</v>
      </c>
      <c r="L159" s="285"/>
      <c r="M159" s="286" t="s">
        <v>1</v>
      </c>
      <c r="N159" s="287" t="s">
        <v>38</v>
      </c>
      <c r="O159" s="91"/>
      <c r="P159" s="236">
        <f>O159*H159</f>
        <v>0</v>
      </c>
      <c r="Q159" s="236">
        <v>1</v>
      </c>
      <c r="R159" s="236">
        <f>Q159*H159</f>
        <v>1.5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213</v>
      </c>
      <c r="AT159" s="238" t="s">
        <v>268</v>
      </c>
      <c r="AU159" s="238" t="s">
        <v>82</v>
      </c>
      <c r="AY159" s="17" t="s">
        <v>150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80</v>
      </c>
      <c r="BK159" s="239">
        <f>ROUND(I159*H159,2)</f>
        <v>0</v>
      </c>
      <c r="BL159" s="17" t="s">
        <v>157</v>
      </c>
      <c r="BM159" s="238" t="s">
        <v>416</v>
      </c>
    </row>
    <row r="160" spans="1:47" s="2" customFormat="1" ht="12">
      <c r="A160" s="38"/>
      <c r="B160" s="39"/>
      <c r="C160" s="40"/>
      <c r="D160" s="240" t="s">
        <v>159</v>
      </c>
      <c r="E160" s="40"/>
      <c r="F160" s="241" t="s">
        <v>415</v>
      </c>
      <c r="G160" s="40"/>
      <c r="H160" s="40"/>
      <c r="I160" s="242"/>
      <c r="J160" s="40"/>
      <c r="K160" s="40"/>
      <c r="L160" s="44"/>
      <c r="M160" s="243"/>
      <c r="N160" s="244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82</v>
      </c>
    </row>
    <row r="161" spans="1:51" s="14" customFormat="1" ht="12">
      <c r="A161" s="14"/>
      <c r="B161" s="256"/>
      <c r="C161" s="257"/>
      <c r="D161" s="240" t="s">
        <v>172</v>
      </c>
      <c r="E161" s="258" t="s">
        <v>1</v>
      </c>
      <c r="F161" s="259" t="s">
        <v>417</v>
      </c>
      <c r="G161" s="257"/>
      <c r="H161" s="260">
        <v>1.5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6" t="s">
        <v>172</v>
      </c>
      <c r="AU161" s="266" t="s">
        <v>82</v>
      </c>
      <c r="AV161" s="14" t="s">
        <v>82</v>
      </c>
      <c r="AW161" s="14" t="s">
        <v>30</v>
      </c>
      <c r="AX161" s="14" t="s">
        <v>80</v>
      </c>
      <c r="AY161" s="266" t="s">
        <v>150</v>
      </c>
    </row>
    <row r="162" spans="1:65" s="2" customFormat="1" ht="16.5" customHeight="1">
      <c r="A162" s="38"/>
      <c r="B162" s="39"/>
      <c r="C162" s="227" t="s">
        <v>233</v>
      </c>
      <c r="D162" s="227" t="s">
        <v>152</v>
      </c>
      <c r="E162" s="228" t="s">
        <v>175</v>
      </c>
      <c r="F162" s="229" t="s">
        <v>176</v>
      </c>
      <c r="G162" s="230" t="s">
        <v>177</v>
      </c>
      <c r="H162" s="231">
        <v>20</v>
      </c>
      <c r="I162" s="232"/>
      <c r="J162" s="233">
        <f>ROUND(I162*H162,2)</f>
        <v>0</v>
      </c>
      <c r="K162" s="229" t="s">
        <v>156</v>
      </c>
      <c r="L162" s="44"/>
      <c r="M162" s="234" t="s">
        <v>1</v>
      </c>
      <c r="N162" s="235" t="s">
        <v>38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157</v>
      </c>
      <c r="AT162" s="238" t="s">
        <v>152</v>
      </c>
      <c r="AU162" s="238" t="s">
        <v>82</v>
      </c>
      <c r="AY162" s="17" t="s">
        <v>150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80</v>
      </c>
      <c r="BK162" s="239">
        <f>ROUND(I162*H162,2)</f>
        <v>0</v>
      </c>
      <c r="BL162" s="17" t="s">
        <v>157</v>
      </c>
      <c r="BM162" s="238" t="s">
        <v>418</v>
      </c>
    </row>
    <row r="163" spans="1:47" s="2" customFormat="1" ht="12">
      <c r="A163" s="38"/>
      <c r="B163" s="39"/>
      <c r="C163" s="40"/>
      <c r="D163" s="240" t="s">
        <v>159</v>
      </c>
      <c r="E163" s="40"/>
      <c r="F163" s="241" t="s">
        <v>179</v>
      </c>
      <c r="G163" s="40"/>
      <c r="H163" s="40"/>
      <c r="I163" s="242"/>
      <c r="J163" s="40"/>
      <c r="K163" s="40"/>
      <c r="L163" s="44"/>
      <c r="M163" s="243"/>
      <c r="N163" s="244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82</v>
      </c>
    </row>
    <row r="164" spans="1:63" s="12" customFormat="1" ht="22.8" customHeight="1">
      <c r="A164" s="12"/>
      <c r="B164" s="211"/>
      <c r="C164" s="212"/>
      <c r="D164" s="213" t="s">
        <v>72</v>
      </c>
      <c r="E164" s="225" t="s">
        <v>157</v>
      </c>
      <c r="F164" s="225" t="s">
        <v>180</v>
      </c>
      <c r="G164" s="212"/>
      <c r="H164" s="212"/>
      <c r="I164" s="215"/>
      <c r="J164" s="226">
        <f>BK164</f>
        <v>0</v>
      </c>
      <c r="K164" s="212"/>
      <c r="L164" s="217"/>
      <c r="M164" s="218"/>
      <c r="N164" s="219"/>
      <c r="O164" s="219"/>
      <c r="P164" s="220">
        <f>SUM(P165:P190)</f>
        <v>0</v>
      </c>
      <c r="Q164" s="219"/>
      <c r="R164" s="220">
        <f>SUM(R165:R190)</f>
        <v>17.650047846599996</v>
      </c>
      <c r="S164" s="219"/>
      <c r="T164" s="221">
        <f>SUM(T165:T190)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2" t="s">
        <v>80</v>
      </c>
      <c r="AT164" s="223" t="s">
        <v>72</v>
      </c>
      <c r="AU164" s="223" t="s">
        <v>80</v>
      </c>
      <c r="AY164" s="222" t="s">
        <v>150</v>
      </c>
      <c r="BK164" s="224">
        <f>SUM(BK165:BK190)</f>
        <v>0</v>
      </c>
    </row>
    <row r="165" spans="1:65" s="2" customFormat="1" ht="21.75" customHeight="1">
      <c r="A165" s="38"/>
      <c r="B165" s="39"/>
      <c r="C165" s="227" t="s">
        <v>238</v>
      </c>
      <c r="D165" s="227" t="s">
        <v>152</v>
      </c>
      <c r="E165" s="228" t="s">
        <v>419</v>
      </c>
      <c r="F165" s="229" t="s">
        <v>420</v>
      </c>
      <c r="G165" s="230" t="s">
        <v>167</v>
      </c>
      <c r="H165" s="231">
        <v>0.06</v>
      </c>
      <c r="I165" s="232"/>
      <c r="J165" s="233">
        <f>ROUND(I165*H165,2)</f>
        <v>0</v>
      </c>
      <c r="K165" s="229" t="s">
        <v>156</v>
      </c>
      <c r="L165" s="44"/>
      <c r="M165" s="234" t="s">
        <v>1</v>
      </c>
      <c r="N165" s="235" t="s">
        <v>38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157</v>
      </c>
      <c r="AT165" s="238" t="s">
        <v>152</v>
      </c>
      <c r="AU165" s="238" t="s">
        <v>82</v>
      </c>
      <c r="AY165" s="17" t="s">
        <v>150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80</v>
      </c>
      <c r="BK165" s="239">
        <f>ROUND(I165*H165,2)</f>
        <v>0</v>
      </c>
      <c r="BL165" s="17" t="s">
        <v>157</v>
      </c>
      <c r="BM165" s="238" t="s">
        <v>421</v>
      </c>
    </row>
    <row r="166" spans="1:47" s="2" customFormat="1" ht="12">
      <c r="A166" s="38"/>
      <c r="B166" s="39"/>
      <c r="C166" s="40"/>
      <c r="D166" s="240" t="s">
        <v>159</v>
      </c>
      <c r="E166" s="40"/>
      <c r="F166" s="241" t="s">
        <v>422</v>
      </c>
      <c r="G166" s="40"/>
      <c r="H166" s="40"/>
      <c r="I166" s="242"/>
      <c r="J166" s="40"/>
      <c r="K166" s="40"/>
      <c r="L166" s="44"/>
      <c r="M166" s="243"/>
      <c r="N166" s="244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82</v>
      </c>
    </row>
    <row r="167" spans="1:47" s="2" customFormat="1" ht="12">
      <c r="A167" s="38"/>
      <c r="B167" s="39"/>
      <c r="C167" s="40"/>
      <c r="D167" s="240" t="s">
        <v>170</v>
      </c>
      <c r="E167" s="40"/>
      <c r="F167" s="245" t="s">
        <v>423</v>
      </c>
      <c r="G167" s="40"/>
      <c r="H167" s="40"/>
      <c r="I167" s="242"/>
      <c r="J167" s="40"/>
      <c r="K167" s="40"/>
      <c r="L167" s="44"/>
      <c r="M167" s="243"/>
      <c r="N167" s="244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170</v>
      </c>
      <c r="AU167" s="17" t="s">
        <v>82</v>
      </c>
    </row>
    <row r="168" spans="1:51" s="14" customFormat="1" ht="12">
      <c r="A168" s="14"/>
      <c r="B168" s="256"/>
      <c r="C168" s="257"/>
      <c r="D168" s="240" t="s">
        <v>172</v>
      </c>
      <c r="E168" s="258" t="s">
        <v>1</v>
      </c>
      <c r="F168" s="259" t="s">
        <v>424</v>
      </c>
      <c r="G168" s="257"/>
      <c r="H168" s="260">
        <v>0.06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172</v>
      </c>
      <c r="AU168" s="266" t="s">
        <v>82</v>
      </c>
      <c r="AV168" s="14" t="s">
        <v>82</v>
      </c>
      <c r="AW168" s="14" t="s">
        <v>30</v>
      </c>
      <c r="AX168" s="14" t="s">
        <v>80</v>
      </c>
      <c r="AY168" s="266" t="s">
        <v>150</v>
      </c>
    </row>
    <row r="169" spans="1:65" s="2" customFormat="1" ht="12">
      <c r="A169" s="38"/>
      <c r="B169" s="39"/>
      <c r="C169" s="227" t="s">
        <v>245</v>
      </c>
      <c r="D169" s="227" t="s">
        <v>152</v>
      </c>
      <c r="E169" s="228" t="s">
        <v>425</v>
      </c>
      <c r="F169" s="229" t="s">
        <v>426</v>
      </c>
      <c r="G169" s="230" t="s">
        <v>167</v>
      </c>
      <c r="H169" s="231">
        <v>0.06</v>
      </c>
      <c r="I169" s="232"/>
      <c r="J169" s="233">
        <f>ROUND(I169*H169,2)</f>
        <v>0</v>
      </c>
      <c r="K169" s="229" t="s">
        <v>156</v>
      </c>
      <c r="L169" s="44"/>
      <c r="M169" s="234" t="s">
        <v>1</v>
      </c>
      <c r="N169" s="235" t="s">
        <v>38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157</v>
      </c>
      <c r="AT169" s="238" t="s">
        <v>152</v>
      </c>
      <c r="AU169" s="238" t="s">
        <v>82</v>
      </c>
      <c r="AY169" s="17" t="s">
        <v>150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80</v>
      </c>
      <c r="BK169" s="239">
        <f>ROUND(I169*H169,2)</f>
        <v>0</v>
      </c>
      <c r="BL169" s="17" t="s">
        <v>157</v>
      </c>
      <c r="BM169" s="238" t="s">
        <v>427</v>
      </c>
    </row>
    <row r="170" spans="1:47" s="2" customFormat="1" ht="12">
      <c r="A170" s="38"/>
      <c r="B170" s="39"/>
      <c r="C170" s="40"/>
      <c r="D170" s="240" t="s">
        <v>159</v>
      </c>
      <c r="E170" s="40"/>
      <c r="F170" s="241" t="s">
        <v>428</v>
      </c>
      <c r="G170" s="40"/>
      <c r="H170" s="40"/>
      <c r="I170" s="242"/>
      <c r="J170" s="40"/>
      <c r="K170" s="40"/>
      <c r="L170" s="44"/>
      <c r="M170" s="243"/>
      <c r="N170" s="244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82</v>
      </c>
    </row>
    <row r="171" spans="1:65" s="2" customFormat="1" ht="12">
      <c r="A171" s="38"/>
      <c r="B171" s="39"/>
      <c r="C171" s="227" t="s">
        <v>251</v>
      </c>
      <c r="D171" s="227" t="s">
        <v>152</v>
      </c>
      <c r="E171" s="228" t="s">
        <v>429</v>
      </c>
      <c r="F171" s="229" t="s">
        <v>430</v>
      </c>
      <c r="G171" s="230" t="s">
        <v>177</v>
      </c>
      <c r="H171" s="231">
        <v>0.3</v>
      </c>
      <c r="I171" s="232"/>
      <c r="J171" s="233">
        <f>ROUND(I171*H171,2)</f>
        <v>0</v>
      </c>
      <c r="K171" s="229" t="s">
        <v>156</v>
      </c>
      <c r="L171" s="44"/>
      <c r="M171" s="234" t="s">
        <v>1</v>
      </c>
      <c r="N171" s="235" t="s">
        <v>38</v>
      </c>
      <c r="O171" s="91"/>
      <c r="P171" s="236">
        <f>O171*H171</f>
        <v>0</v>
      </c>
      <c r="Q171" s="236">
        <v>0.007603332</v>
      </c>
      <c r="R171" s="236">
        <f>Q171*H171</f>
        <v>0.0022809996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157</v>
      </c>
      <c r="AT171" s="238" t="s">
        <v>152</v>
      </c>
      <c r="AU171" s="238" t="s">
        <v>82</v>
      </c>
      <c r="AY171" s="17" t="s">
        <v>150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80</v>
      </c>
      <c r="BK171" s="239">
        <f>ROUND(I171*H171,2)</f>
        <v>0</v>
      </c>
      <c r="BL171" s="17" t="s">
        <v>157</v>
      </c>
      <c r="BM171" s="238" t="s">
        <v>431</v>
      </c>
    </row>
    <row r="172" spans="1:47" s="2" customFormat="1" ht="12">
      <c r="A172" s="38"/>
      <c r="B172" s="39"/>
      <c r="C172" s="40"/>
      <c r="D172" s="240" t="s">
        <v>159</v>
      </c>
      <c r="E172" s="40"/>
      <c r="F172" s="241" t="s">
        <v>432</v>
      </c>
      <c r="G172" s="40"/>
      <c r="H172" s="40"/>
      <c r="I172" s="242"/>
      <c r="J172" s="40"/>
      <c r="K172" s="40"/>
      <c r="L172" s="44"/>
      <c r="M172" s="243"/>
      <c r="N172" s="244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159</v>
      </c>
      <c r="AU172" s="17" t="s">
        <v>82</v>
      </c>
    </row>
    <row r="173" spans="1:51" s="14" customFormat="1" ht="12">
      <c r="A173" s="14"/>
      <c r="B173" s="256"/>
      <c r="C173" s="257"/>
      <c r="D173" s="240" t="s">
        <v>172</v>
      </c>
      <c r="E173" s="258" t="s">
        <v>1</v>
      </c>
      <c r="F173" s="259" t="s">
        <v>433</v>
      </c>
      <c r="G173" s="257"/>
      <c r="H173" s="260">
        <v>0.3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6" t="s">
        <v>172</v>
      </c>
      <c r="AU173" s="266" t="s">
        <v>82</v>
      </c>
      <c r="AV173" s="14" t="s">
        <v>82</v>
      </c>
      <c r="AW173" s="14" t="s">
        <v>30</v>
      </c>
      <c r="AX173" s="14" t="s">
        <v>80</v>
      </c>
      <c r="AY173" s="266" t="s">
        <v>150</v>
      </c>
    </row>
    <row r="174" spans="1:65" s="2" customFormat="1" ht="12">
      <c r="A174" s="38"/>
      <c r="B174" s="39"/>
      <c r="C174" s="227" t="s">
        <v>256</v>
      </c>
      <c r="D174" s="227" t="s">
        <v>152</v>
      </c>
      <c r="E174" s="228" t="s">
        <v>434</v>
      </c>
      <c r="F174" s="229" t="s">
        <v>435</v>
      </c>
      <c r="G174" s="230" t="s">
        <v>177</v>
      </c>
      <c r="H174" s="231">
        <v>0.3</v>
      </c>
      <c r="I174" s="232"/>
      <c r="J174" s="233">
        <f>ROUND(I174*H174,2)</f>
        <v>0</v>
      </c>
      <c r="K174" s="229" t="s">
        <v>156</v>
      </c>
      <c r="L174" s="44"/>
      <c r="M174" s="234" t="s">
        <v>1</v>
      </c>
      <c r="N174" s="235" t="s">
        <v>38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157</v>
      </c>
      <c r="AT174" s="238" t="s">
        <v>152</v>
      </c>
      <c r="AU174" s="238" t="s">
        <v>82</v>
      </c>
      <c r="AY174" s="17" t="s">
        <v>150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80</v>
      </c>
      <c r="BK174" s="239">
        <f>ROUND(I174*H174,2)</f>
        <v>0</v>
      </c>
      <c r="BL174" s="17" t="s">
        <v>157</v>
      </c>
      <c r="BM174" s="238" t="s">
        <v>436</v>
      </c>
    </row>
    <row r="175" spans="1:47" s="2" customFormat="1" ht="12">
      <c r="A175" s="38"/>
      <c r="B175" s="39"/>
      <c r="C175" s="40"/>
      <c r="D175" s="240" t="s">
        <v>159</v>
      </c>
      <c r="E175" s="40"/>
      <c r="F175" s="241" t="s">
        <v>437</v>
      </c>
      <c r="G175" s="40"/>
      <c r="H175" s="40"/>
      <c r="I175" s="242"/>
      <c r="J175" s="40"/>
      <c r="K175" s="40"/>
      <c r="L175" s="44"/>
      <c r="M175" s="243"/>
      <c r="N175" s="244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82</v>
      </c>
    </row>
    <row r="176" spans="1:65" s="2" customFormat="1" ht="21.75" customHeight="1">
      <c r="A176" s="38"/>
      <c r="B176" s="39"/>
      <c r="C176" s="227" t="s">
        <v>8</v>
      </c>
      <c r="D176" s="227" t="s">
        <v>152</v>
      </c>
      <c r="E176" s="228" t="s">
        <v>438</v>
      </c>
      <c r="F176" s="229" t="s">
        <v>439</v>
      </c>
      <c r="G176" s="230" t="s">
        <v>184</v>
      </c>
      <c r="H176" s="231">
        <v>0.01</v>
      </c>
      <c r="I176" s="232"/>
      <c r="J176" s="233">
        <f>ROUND(I176*H176,2)</f>
        <v>0</v>
      </c>
      <c r="K176" s="229" t="s">
        <v>156</v>
      </c>
      <c r="L176" s="44"/>
      <c r="M176" s="234" t="s">
        <v>1</v>
      </c>
      <c r="N176" s="235" t="s">
        <v>38</v>
      </c>
      <c r="O176" s="91"/>
      <c r="P176" s="236">
        <f>O176*H176</f>
        <v>0</v>
      </c>
      <c r="Q176" s="236">
        <v>1.0492655</v>
      </c>
      <c r="R176" s="236">
        <f>Q176*H176</f>
        <v>0.010492655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157</v>
      </c>
      <c r="AT176" s="238" t="s">
        <v>152</v>
      </c>
      <c r="AU176" s="238" t="s">
        <v>82</v>
      </c>
      <c r="AY176" s="17" t="s">
        <v>150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80</v>
      </c>
      <c r="BK176" s="239">
        <f>ROUND(I176*H176,2)</f>
        <v>0</v>
      </c>
      <c r="BL176" s="17" t="s">
        <v>157</v>
      </c>
      <c r="BM176" s="238" t="s">
        <v>440</v>
      </c>
    </row>
    <row r="177" spans="1:47" s="2" customFormat="1" ht="12">
      <c r="A177" s="38"/>
      <c r="B177" s="39"/>
      <c r="C177" s="40"/>
      <c r="D177" s="240" t="s">
        <v>159</v>
      </c>
      <c r="E177" s="40"/>
      <c r="F177" s="241" t="s">
        <v>441</v>
      </c>
      <c r="G177" s="40"/>
      <c r="H177" s="40"/>
      <c r="I177" s="242"/>
      <c r="J177" s="40"/>
      <c r="K177" s="40"/>
      <c r="L177" s="44"/>
      <c r="M177" s="243"/>
      <c r="N177" s="244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82</v>
      </c>
    </row>
    <row r="178" spans="1:65" s="2" customFormat="1" ht="33" customHeight="1">
      <c r="A178" s="38"/>
      <c r="B178" s="39"/>
      <c r="C178" s="227" t="s">
        <v>267</v>
      </c>
      <c r="D178" s="227" t="s">
        <v>152</v>
      </c>
      <c r="E178" s="228" t="s">
        <v>190</v>
      </c>
      <c r="F178" s="229" t="s">
        <v>191</v>
      </c>
      <c r="G178" s="230" t="s">
        <v>177</v>
      </c>
      <c r="H178" s="231">
        <v>17.08</v>
      </c>
      <c r="I178" s="232"/>
      <c r="J178" s="233">
        <f>ROUND(I178*H178,2)</f>
        <v>0</v>
      </c>
      <c r="K178" s="229" t="s">
        <v>156</v>
      </c>
      <c r="L178" s="44"/>
      <c r="M178" s="234" t="s">
        <v>1</v>
      </c>
      <c r="N178" s="235" t="s">
        <v>38</v>
      </c>
      <c r="O178" s="91"/>
      <c r="P178" s="236">
        <f>O178*H178</f>
        <v>0</v>
      </c>
      <c r="Q178" s="236">
        <v>1.031199</v>
      </c>
      <c r="R178" s="236">
        <f>Q178*H178</f>
        <v>17.612878919999996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157</v>
      </c>
      <c r="AT178" s="238" t="s">
        <v>152</v>
      </c>
      <c r="AU178" s="238" t="s">
        <v>82</v>
      </c>
      <c r="AY178" s="17" t="s">
        <v>150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80</v>
      </c>
      <c r="BK178" s="239">
        <f>ROUND(I178*H178,2)</f>
        <v>0</v>
      </c>
      <c r="BL178" s="17" t="s">
        <v>157</v>
      </c>
      <c r="BM178" s="238" t="s">
        <v>442</v>
      </c>
    </row>
    <row r="179" spans="1:47" s="2" customFormat="1" ht="12">
      <c r="A179" s="38"/>
      <c r="B179" s="39"/>
      <c r="C179" s="40"/>
      <c r="D179" s="240" t="s">
        <v>159</v>
      </c>
      <c r="E179" s="40"/>
      <c r="F179" s="241" t="s">
        <v>193</v>
      </c>
      <c r="G179" s="40"/>
      <c r="H179" s="40"/>
      <c r="I179" s="242"/>
      <c r="J179" s="40"/>
      <c r="K179" s="40"/>
      <c r="L179" s="44"/>
      <c r="M179" s="243"/>
      <c r="N179" s="244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159</v>
      </c>
      <c r="AU179" s="17" t="s">
        <v>82</v>
      </c>
    </row>
    <row r="180" spans="1:51" s="13" customFormat="1" ht="12">
      <c r="A180" s="13"/>
      <c r="B180" s="246"/>
      <c r="C180" s="247"/>
      <c r="D180" s="240" t="s">
        <v>172</v>
      </c>
      <c r="E180" s="248" t="s">
        <v>1</v>
      </c>
      <c r="F180" s="249" t="s">
        <v>194</v>
      </c>
      <c r="G180" s="247"/>
      <c r="H180" s="248" t="s">
        <v>1</v>
      </c>
      <c r="I180" s="250"/>
      <c r="J180" s="247"/>
      <c r="K180" s="247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172</v>
      </c>
      <c r="AU180" s="255" t="s">
        <v>82</v>
      </c>
      <c r="AV180" s="13" t="s">
        <v>80</v>
      </c>
      <c r="AW180" s="13" t="s">
        <v>30</v>
      </c>
      <c r="AX180" s="13" t="s">
        <v>73</v>
      </c>
      <c r="AY180" s="255" t="s">
        <v>150</v>
      </c>
    </row>
    <row r="181" spans="1:51" s="14" customFormat="1" ht="12">
      <c r="A181" s="14"/>
      <c r="B181" s="256"/>
      <c r="C181" s="257"/>
      <c r="D181" s="240" t="s">
        <v>172</v>
      </c>
      <c r="E181" s="258" t="s">
        <v>1</v>
      </c>
      <c r="F181" s="259" t="s">
        <v>443</v>
      </c>
      <c r="G181" s="257"/>
      <c r="H181" s="260">
        <v>2.28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6" t="s">
        <v>172</v>
      </c>
      <c r="AU181" s="266" t="s">
        <v>82</v>
      </c>
      <c r="AV181" s="14" t="s">
        <v>82</v>
      </c>
      <c r="AW181" s="14" t="s">
        <v>30</v>
      </c>
      <c r="AX181" s="14" t="s">
        <v>73</v>
      </c>
      <c r="AY181" s="266" t="s">
        <v>150</v>
      </c>
    </row>
    <row r="182" spans="1:51" s="13" customFormat="1" ht="12">
      <c r="A182" s="13"/>
      <c r="B182" s="246"/>
      <c r="C182" s="247"/>
      <c r="D182" s="240" t="s">
        <v>172</v>
      </c>
      <c r="E182" s="248" t="s">
        <v>1</v>
      </c>
      <c r="F182" s="249" t="s">
        <v>196</v>
      </c>
      <c r="G182" s="247"/>
      <c r="H182" s="248" t="s">
        <v>1</v>
      </c>
      <c r="I182" s="250"/>
      <c r="J182" s="247"/>
      <c r="K182" s="247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172</v>
      </c>
      <c r="AU182" s="255" t="s">
        <v>82</v>
      </c>
      <c r="AV182" s="13" t="s">
        <v>80</v>
      </c>
      <c r="AW182" s="13" t="s">
        <v>30</v>
      </c>
      <c r="AX182" s="13" t="s">
        <v>73</v>
      </c>
      <c r="AY182" s="255" t="s">
        <v>150</v>
      </c>
    </row>
    <row r="183" spans="1:51" s="14" customFormat="1" ht="12">
      <c r="A183" s="14"/>
      <c r="B183" s="256"/>
      <c r="C183" s="257"/>
      <c r="D183" s="240" t="s">
        <v>172</v>
      </c>
      <c r="E183" s="258" t="s">
        <v>1</v>
      </c>
      <c r="F183" s="259" t="s">
        <v>444</v>
      </c>
      <c r="G183" s="257"/>
      <c r="H183" s="260">
        <v>8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172</v>
      </c>
      <c r="AU183" s="266" t="s">
        <v>82</v>
      </c>
      <c r="AV183" s="14" t="s">
        <v>82</v>
      </c>
      <c r="AW183" s="14" t="s">
        <v>30</v>
      </c>
      <c r="AX183" s="14" t="s">
        <v>73</v>
      </c>
      <c r="AY183" s="266" t="s">
        <v>150</v>
      </c>
    </row>
    <row r="184" spans="1:51" s="13" customFormat="1" ht="12">
      <c r="A184" s="13"/>
      <c r="B184" s="246"/>
      <c r="C184" s="247"/>
      <c r="D184" s="240" t="s">
        <v>172</v>
      </c>
      <c r="E184" s="248" t="s">
        <v>1</v>
      </c>
      <c r="F184" s="249" t="s">
        <v>445</v>
      </c>
      <c r="G184" s="247"/>
      <c r="H184" s="248" t="s">
        <v>1</v>
      </c>
      <c r="I184" s="250"/>
      <c r="J184" s="247"/>
      <c r="K184" s="247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172</v>
      </c>
      <c r="AU184" s="255" t="s">
        <v>82</v>
      </c>
      <c r="AV184" s="13" t="s">
        <v>80</v>
      </c>
      <c r="AW184" s="13" t="s">
        <v>30</v>
      </c>
      <c r="AX184" s="13" t="s">
        <v>73</v>
      </c>
      <c r="AY184" s="255" t="s">
        <v>150</v>
      </c>
    </row>
    <row r="185" spans="1:51" s="14" customFormat="1" ht="12">
      <c r="A185" s="14"/>
      <c r="B185" s="256"/>
      <c r="C185" s="257"/>
      <c r="D185" s="240" t="s">
        <v>172</v>
      </c>
      <c r="E185" s="258" t="s">
        <v>1</v>
      </c>
      <c r="F185" s="259" t="s">
        <v>446</v>
      </c>
      <c r="G185" s="257"/>
      <c r="H185" s="260">
        <v>6.8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172</v>
      </c>
      <c r="AU185" s="266" t="s">
        <v>82</v>
      </c>
      <c r="AV185" s="14" t="s">
        <v>82</v>
      </c>
      <c r="AW185" s="14" t="s">
        <v>30</v>
      </c>
      <c r="AX185" s="14" t="s">
        <v>73</v>
      </c>
      <c r="AY185" s="266" t="s">
        <v>150</v>
      </c>
    </row>
    <row r="186" spans="1:51" s="15" customFormat="1" ht="12">
      <c r="A186" s="15"/>
      <c r="B186" s="267"/>
      <c r="C186" s="268"/>
      <c r="D186" s="240" t="s">
        <v>172</v>
      </c>
      <c r="E186" s="269" t="s">
        <v>1</v>
      </c>
      <c r="F186" s="270" t="s">
        <v>204</v>
      </c>
      <c r="G186" s="268"/>
      <c r="H186" s="271">
        <v>17.08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7" t="s">
        <v>172</v>
      </c>
      <c r="AU186" s="277" t="s">
        <v>82</v>
      </c>
      <c r="AV186" s="15" t="s">
        <v>157</v>
      </c>
      <c r="AW186" s="15" t="s">
        <v>30</v>
      </c>
      <c r="AX186" s="15" t="s">
        <v>80</v>
      </c>
      <c r="AY186" s="277" t="s">
        <v>150</v>
      </c>
    </row>
    <row r="187" spans="1:65" s="2" customFormat="1" ht="12">
      <c r="A187" s="38"/>
      <c r="B187" s="39"/>
      <c r="C187" s="227" t="s">
        <v>275</v>
      </c>
      <c r="D187" s="227" t="s">
        <v>152</v>
      </c>
      <c r="E187" s="228" t="s">
        <v>182</v>
      </c>
      <c r="F187" s="229" t="s">
        <v>183</v>
      </c>
      <c r="G187" s="230" t="s">
        <v>184</v>
      </c>
      <c r="H187" s="231">
        <v>0.023</v>
      </c>
      <c r="I187" s="232"/>
      <c r="J187" s="233">
        <f>ROUND(I187*H187,2)</f>
        <v>0</v>
      </c>
      <c r="K187" s="229" t="s">
        <v>156</v>
      </c>
      <c r="L187" s="44"/>
      <c r="M187" s="234" t="s">
        <v>1</v>
      </c>
      <c r="N187" s="235" t="s">
        <v>38</v>
      </c>
      <c r="O187" s="91"/>
      <c r="P187" s="236">
        <f>O187*H187</f>
        <v>0</v>
      </c>
      <c r="Q187" s="236">
        <v>1.060664</v>
      </c>
      <c r="R187" s="236">
        <f>Q187*H187</f>
        <v>0.024395272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157</v>
      </c>
      <c r="AT187" s="238" t="s">
        <v>152</v>
      </c>
      <c r="AU187" s="238" t="s">
        <v>82</v>
      </c>
      <c r="AY187" s="17" t="s">
        <v>150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80</v>
      </c>
      <c r="BK187" s="239">
        <f>ROUND(I187*H187,2)</f>
        <v>0</v>
      </c>
      <c r="BL187" s="17" t="s">
        <v>157</v>
      </c>
      <c r="BM187" s="238" t="s">
        <v>447</v>
      </c>
    </row>
    <row r="188" spans="1:47" s="2" customFormat="1" ht="12">
      <c r="A188" s="38"/>
      <c r="B188" s="39"/>
      <c r="C188" s="40"/>
      <c r="D188" s="240" t="s">
        <v>159</v>
      </c>
      <c r="E188" s="40"/>
      <c r="F188" s="241" t="s">
        <v>186</v>
      </c>
      <c r="G188" s="40"/>
      <c r="H188" s="40"/>
      <c r="I188" s="242"/>
      <c r="J188" s="40"/>
      <c r="K188" s="40"/>
      <c r="L188" s="44"/>
      <c r="M188" s="243"/>
      <c r="N188" s="244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159</v>
      </c>
      <c r="AU188" s="17" t="s">
        <v>82</v>
      </c>
    </row>
    <row r="189" spans="1:51" s="13" customFormat="1" ht="12">
      <c r="A189" s="13"/>
      <c r="B189" s="246"/>
      <c r="C189" s="247"/>
      <c r="D189" s="240" t="s">
        <v>172</v>
      </c>
      <c r="E189" s="248" t="s">
        <v>1</v>
      </c>
      <c r="F189" s="249" t="s">
        <v>187</v>
      </c>
      <c r="G189" s="247"/>
      <c r="H189" s="248" t="s">
        <v>1</v>
      </c>
      <c r="I189" s="250"/>
      <c r="J189" s="247"/>
      <c r="K189" s="247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172</v>
      </c>
      <c r="AU189" s="255" t="s">
        <v>82</v>
      </c>
      <c r="AV189" s="13" t="s">
        <v>80</v>
      </c>
      <c r="AW189" s="13" t="s">
        <v>30</v>
      </c>
      <c r="AX189" s="13" t="s">
        <v>73</v>
      </c>
      <c r="AY189" s="255" t="s">
        <v>150</v>
      </c>
    </row>
    <row r="190" spans="1:51" s="14" customFormat="1" ht="12">
      <c r="A190" s="14"/>
      <c r="B190" s="256"/>
      <c r="C190" s="257"/>
      <c r="D190" s="240" t="s">
        <v>172</v>
      </c>
      <c r="E190" s="258" t="s">
        <v>1</v>
      </c>
      <c r="F190" s="259" t="s">
        <v>448</v>
      </c>
      <c r="G190" s="257"/>
      <c r="H190" s="260">
        <v>0.023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172</v>
      </c>
      <c r="AU190" s="266" t="s">
        <v>82</v>
      </c>
      <c r="AV190" s="14" t="s">
        <v>82</v>
      </c>
      <c r="AW190" s="14" t="s">
        <v>30</v>
      </c>
      <c r="AX190" s="14" t="s">
        <v>80</v>
      </c>
      <c r="AY190" s="266" t="s">
        <v>150</v>
      </c>
    </row>
    <row r="191" spans="1:63" s="12" customFormat="1" ht="22.8" customHeight="1">
      <c r="A191" s="12"/>
      <c r="B191" s="211"/>
      <c r="C191" s="212"/>
      <c r="D191" s="213" t="s">
        <v>72</v>
      </c>
      <c r="E191" s="225" t="s">
        <v>205</v>
      </c>
      <c r="F191" s="225" t="s">
        <v>206</v>
      </c>
      <c r="G191" s="212"/>
      <c r="H191" s="212"/>
      <c r="I191" s="215"/>
      <c r="J191" s="226">
        <f>BK191</f>
        <v>0</v>
      </c>
      <c r="K191" s="212"/>
      <c r="L191" s="217"/>
      <c r="M191" s="218"/>
      <c r="N191" s="219"/>
      <c r="O191" s="219"/>
      <c r="P191" s="220">
        <f>SUM(P192:P264)</f>
        <v>0</v>
      </c>
      <c r="Q191" s="219"/>
      <c r="R191" s="220">
        <f>SUM(R192:R264)</f>
        <v>2.243817456</v>
      </c>
      <c r="S191" s="219"/>
      <c r="T191" s="221">
        <f>SUM(T192:T264)</f>
        <v>2.074188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80</v>
      </c>
      <c r="AT191" s="223" t="s">
        <v>72</v>
      </c>
      <c r="AU191" s="223" t="s">
        <v>80</v>
      </c>
      <c r="AY191" s="222" t="s">
        <v>150</v>
      </c>
      <c r="BK191" s="224">
        <f>SUM(BK192:BK264)</f>
        <v>0</v>
      </c>
    </row>
    <row r="192" spans="1:65" s="2" customFormat="1" ht="12">
      <c r="A192" s="38"/>
      <c r="B192" s="39"/>
      <c r="C192" s="227" t="s">
        <v>282</v>
      </c>
      <c r="D192" s="227" t="s">
        <v>152</v>
      </c>
      <c r="E192" s="228" t="s">
        <v>208</v>
      </c>
      <c r="F192" s="229" t="s">
        <v>209</v>
      </c>
      <c r="G192" s="230" t="s">
        <v>167</v>
      </c>
      <c r="H192" s="231">
        <v>0.912</v>
      </c>
      <c r="I192" s="232"/>
      <c r="J192" s="233">
        <f>ROUND(I192*H192,2)</f>
        <v>0</v>
      </c>
      <c r="K192" s="229" t="s">
        <v>156</v>
      </c>
      <c r="L192" s="44"/>
      <c r="M192" s="234" t="s">
        <v>1</v>
      </c>
      <c r="N192" s="235" t="s">
        <v>38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0.001</v>
      </c>
      <c r="T192" s="237">
        <f>S192*H192</f>
        <v>0.000912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157</v>
      </c>
      <c r="AT192" s="238" t="s">
        <v>152</v>
      </c>
      <c r="AU192" s="238" t="s">
        <v>82</v>
      </c>
      <c r="AY192" s="17" t="s">
        <v>150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80</v>
      </c>
      <c r="BK192" s="239">
        <f>ROUND(I192*H192,2)</f>
        <v>0</v>
      </c>
      <c r="BL192" s="17" t="s">
        <v>157</v>
      </c>
      <c r="BM192" s="238" t="s">
        <v>449</v>
      </c>
    </row>
    <row r="193" spans="1:47" s="2" customFormat="1" ht="12">
      <c r="A193" s="38"/>
      <c r="B193" s="39"/>
      <c r="C193" s="40"/>
      <c r="D193" s="240" t="s">
        <v>159</v>
      </c>
      <c r="E193" s="40"/>
      <c r="F193" s="241" t="s">
        <v>211</v>
      </c>
      <c r="G193" s="40"/>
      <c r="H193" s="40"/>
      <c r="I193" s="242"/>
      <c r="J193" s="40"/>
      <c r="K193" s="40"/>
      <c r="L193" s="44"/>
      <c r="M193" s="243"/>
      <c r="N193" s="244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82</v>
      </c>
    </row>
    <row r="194" spans="1:47" s="2" customFormat="1" ht="12">
      <c r="A194" s="38"/>
      <c r="B194" s="39"/>
      <c r="C194" s="40"/>
      <c r="D194" s="240" t="s">
        <v>170</v>
      </c>
      <c r="E194" s="40"/>
      <c r="F194" s="245" t="s">
        <v>171</v>
      </c>
      <c r="G194" s="40"/>
      <c r="H194" s="40"/>
      <c r="I194" s="242"/>
      <c r="J194" s="40"/>
      <c r="K194" s="40"/>
      <c r="L194" s="44"/>
      <c r="M194" s="243"/>
      <c r="N194" s="244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170</v>
      </c>
      <c r="AU194" s="17" t="s">
        <v>82</v>
      </c>
    </row>
    <row r="195" spans="1:51" s="14" customFormat="1" ht="12">
      <c r="A195" s="14"/>
      <c r="B195" s="256"/>
      <c r="C195" s="257"/>
      <c r="D195" s="240" t="s">
        <v>172</v>
      </c>
      <c r="E195" s="258" t="s">
        <v>1</v>
      </c>
      <c r="F195" s="259" t="s">
        <v>450</v>
      </c>
      <c r="G195" s="257"/>
      <c r="H195" s="260">
        <v>0.912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172</v>
      </c>
      <c r="AU195" s="266" t="s">
        <v>82</v>
      </c>
      <c r="AV195" s="14" t="s">
        <v>82</v>
      </c>
      <c r="AW195" s="14" t="s">
        <v>30</v>
      </c>
      <c r="AX195" s="14" t="s">
        <v>80</v>
      </c>
      <c r="AY195" s="266" t="s">
        <v>150</v>
      </c>
    </row>
    <row r="196" spans="1:65" s="2" customFormat="1" ht="12">
      <c r="A196" s="38"/>
      <c r="B196" s="39"/>
      <c r="C196" s="227" t="s">
        <v>287</v>
      </c>
      <c r="D196" s="227" t="s">
        <v>152</v>
      </c>
      <c r="E196" s="228" t="s">
        <v>214</v>
      </c>
      <c r="F196" s="229" t="s">
        <v>215</v>
      </c>
      <c r="G196" s="230" t="s">
        <v>167</v>
      </c>
      <c r="H196" s="231">
        <v>3.2</v>
      </c>
      <c r="I196" s="232"/>
      <c r="J196" s="233">
        <f>ROUND(I196*H196,2)</f>
        <v>0</v>
      </c>
      <c r="K196" s="229" t="s">
        <v>156</v>
      </c>
      <c r="L196" s="44"/>
      <c r="M196" s="234" t="s">
        <v>1</v>
      </c>
      <c r="N196" s="235" t="s">
        <v>38</v>
      </c>
      <c r="O196" s="91"/>
      <c r="P196" s="236">
        <f>O196*H196</f>
        <v>0</v>
      </c>
      <c r="Q196" s="236">
        <v>0</v>
      </c>
      <c r="R196" s="236">
        <f>Q196*H196</f>
        <v>0</v>
      </c>
      <c r="S196" s="236">
        <v>0.001</v>
      </c>
      <c r="T196" s="237">
        <f>S196*H196</f>
        <v>0.0032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157</v>
      </c>
      <c r="AT196" s="238" t="s">
        <v>152</v>
      </c>
      <c r="AU196" s="238" t="s">
        <v>82</v>
      </c>
      <c r="AY196" s="17" t="s">
        <v>150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80</v>
      </c>
      <c r="BK196" s="239">
        <f>ROUND(I196*H196,2)</f>
        <v>0</v>
      </c>
      <c r="BL196" s="17" t="s">
        <v>157</v>
      </c>
      <c r="BM196" s="238" t="s">
        <v>451</v>
      </c>
    </row>
    <row r="197" spans="1:47" s="2" customFormat="1" ht="12">
      <c r="A197" s="38"/>
      <c r="B197" s="39"/>
      <c r="C197" s="40"/>
      <c r="D197" s="240" t="s">
        <v>159</v>
      </c>
      <c r="E197" s="40"/>
      <c r="F197" s="241" t="s">
        <v>217</v>
      </c>
      <c r="G197" s="40"/>
      <c r="H197" s="40"/>
      <c r="I197" s="242"/>
      <c r="J197" s="40"/>
      <c r="K197" s="40"/>
      <c r="L197" s="44"/>
      <c r="M197" s="243"/>
      <c r="N197" s="244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82</v>
      </c>
    </row>
    <row r="198" spans="1:47" s="2" customFormat="1" ht="12">
      <c r="A198" s="38"/>
      <c r="B198" s="39"/>
      <c r="C198" s="40"/>
      <c r="D198" s="240" t="s">
        <v>170</v>
      </c>
      <c r="E198" s="40"/>
      <c r="F198" s="245" t="s">
        <v>171</v>
      </c>
      <c r="G198" s="40"/>
      <c r="H198" s="40"/>
      <c r="I198" s="242"/>
      <c r="J198" s="40"/>
      <c r="K198" s="40"/>
      <c r="L198" s="44"/>
      <c r="M198" s="243"/>
      <c r="N198" s="244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170</v>
      </c>
      <c r="AU198" s="17" t="s">
        <v>82</v>
      </c>
    </row>
    <row r="199" spans="1:51" s="14" customFormat="1" ht="12">
      <c r="A199" s="14"/>
      <c r="B199" s="256"/>
      <c r="C199" s="257"/>
      <c r="D199" s="240" t="s">
        <v>172</v>
      </c>
      <c r="E199" s="258" t="s">
        <v>1</v>
      </c>
      <c r="F199" s="259" t="s">
        <v>452</v>
      </c>
      <c r="G199" s="257"/>
      <c r="H199" s="260">
        <v>3.2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172</v>
      </c>
      <c r="AU199" s="266" t="s">
        <v>82</v>
      </c>
      <c r="AV199" s="14" t="s">
        <v>82</v>
      </c>
      <c r="AW199" s="14" t="s">
        <v>30</v>
      </c>
      <c r="AX199" s="14" t="s">
        <v>80</v>
      </c>
      <c r="AY199" s="266" t="s">
        <v>150</v>
      </c>
    </row>
    <row r="200" spans="1:65" s="2" customFormat="1" ht="12">
      <c r="A200" s="38"/>
      <c r="B200" s="39"/>
      <c r="C200" s="227" t="s">
        <v>292</v>
      </c>
      <c r="D200" s="227" t="s">
        <v>152</v>
      </c>
      <c r="E200" s="228" t="s">
        <v>219</v>
      </c>
      <c r="F200" s="229" t="s">
        <v>220</v>
      </c>
      <c r="G200" s="230" t="s">
        <v>177</v>
      </c>
      <c r="H200" s="231">
        <v>48.52</v>
      </c>
      <c r="I200" s="232"/>
      <c r="J200" s="233">
        <f>ROUND(I200*H200,2)</f>
        <v>0</v>
      </c>
      <c r="K200" s="229" t="s">
        <v>156</v>
      </c>
      <c r="L200" s="44"/>
      <c r="M200" s="234" t="s">
        <v>1</v>
      </c>
      <c r="N200" s="235" t="s">
        <v>38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157</v>
      </c>
      <c r="AT200" s="238" t="s">
        <v>152</v>
      </c>
      <c r="AU200" s="238" t="s">
        <v>82</v>
      </c>
      <c r="AY200" s="17" t="s">
        <v>150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80</v>
      </c>
      <c r="BK200" s="239">
        <f>ROUND(I200*H200,2)</f>
        <v>0</v>
      </c>
      <c r="BL200" s="17" t="s">
        <v>157</v>
      </c>
      <c r="BM200" s="238" t="s">
        <v>453</v>
      </c>
    </row>
    <row r="201" spans="1:47" s="2" customFormat="1" ht="12">
      <c r="A201" s="38"/>
      <c r="B201" s="39"/>
      <c r="C201" s="40"/>
      <c r="D201" s="240" t="s">
        <v>159</v>
      </c>
      <c r="E201" s="40"/>
      <c r="F201" s="241" t="s">
        <v>220</v>
      </c>
      <c r="G201" s="40"/>
      <c r="H201" s="40"/>
      <c r="I201" s="242"/>
      <c r="J201" s="40"/>
      <c r="K201" s="40"/>
      <c r="L201" s="44"/>
      <c r="M201" s="243"/>
      <c r="N201" s="244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82</v>
      </c>
    </row>
    <row r="202" spans="1:51" s="13" customFormat="1" ht="12">
      <c r="A202" s="13"/>
      <c r="B202" s="246"/>
      <c r="C202" s="247"/>
      <c r="D202" s="240" t="s">
        <v>172</v>
      </c>
      <c r="E202" s="248" t="s">
        <v>1</v>
      </c>
      <c r="F202" s="249" t="s">
        <v>222</v>
      </c>
      <c r="G202" s="247"/>
      <c r="H202" s="248" t="s">
        <v>1</v>
      </c>
      <c r="I202" s="250"/>
      <c r="J202" s="247"/>
      <c r="K202" s="247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172</v>
      </c>
      <c r="AU202" s="255" t="s">
        <v>82</v>
      </c>
      <c r="AV202" s="13" t="s">
        <v>80</v>
      </c>
      <c r="AW202" s="13" t="s">
        <v>30</v>
      </c>
      <c r="AX202" s="13" t="s">
        <v>73</v>
      </c>
      <c r="AY202" s="255" t="s">
        <v>150</v>
      </c>
    </row>
    <row r="203" spans="1:51" s="14" customFormat="1" ht="12">
      <c r="A203" s="14"/>
      <c r="B203" s="256"/>
      <c r="C203" s="257"/>
      <c r="D203" s="240" t="s">
        <v>172</v>
      </c>
      <c r="E203" s="258" t="s">
        <v>1</v>
      </c>
      <c r="F203" s="259" t="s">
        <v>454</v>
      </c>
      <c r="G203" s="257"/>
      <c r="H203" s="260">
        <v>12.16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172</v>
      </c>
      <c r="AU203" s="266" t="s">
        <v>82</v>
      </c>
      <c r="AV203" s="14" t="s">
        <v>82</v>
      </c>
      <c r="AW203" s="14" t="s">
        <v>30</v>
      </c>
      <c r="AX203" s="14" t="s">
        <v>73</v>
      </c>
      <c r="AY203" s="266" t="s">
        <v>150</v>
      </c>
    </row>
    <row r="204" spans="1:51" s="13" customFormat="1" ht="12">
      <c r="A204" s="13"/>
      <c r="B204" s="246"/>
      <c r="C204" s="247"/>
      <c r="D204" s="240" t="s">
        <v>172</v>
      </c>
      <c r="E204" s="248" t="s">
        <v>1</v>
      </c>
      <c r="F204" s="249" t="s">
        <v>224</v>
      </c>
      <c r="G204" s="247"/>
      <c r="H204" s="248" t="s">
        <v>1</v>
      </c>
      <c r="I204" s="250"/>
      <c r="J204" s="247"/>
      <c r="K204" s="247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172</v>
      </c>
      <c r="AU204" s="255" t="s">
        <v>82</v>
      </c>
      <c r="AV204" s="13" t="s">
        <v>80</v>
      </c>
      <c r="AW204" s="13" t="s">
        <v>30</v>
      </c>
      <c r="AX204" s="13" t="s">
        <v>73</v>
      </c>
      <c r="AY204" s="255" t="s">
        <v>150</v>
      </c>
    </row>
    <row r="205" spans="1:51" s="14" customFormat="1" ht="12">
      <c r="A205" s="14"/>
      <c r="B205" s="256"/>
      <c r="C205" s="257"/>
      <c r="D205" s="240" t="s">
        <v>172</v>
      </c>
      <c r="E205" s="258" t="s">
        <v>1</v>
      </c>
      <c r="F205" s="259" t="s">
        <v>455</v>
      </c>
      <c r="G205" s="257"/>
      <c r="H205" s="260">
        <v>4.56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172</v>
      </c>
      <c r="AU205" s="266" t="s">
        <v>82</v>
      </c>
      <c r="AV205" s="14" t="s">
        <v>82</v>
      </c>
      <c r="AW205" s="14" t="s">
        <v>30</v>
      </c>
      <c r="AX205" s="14" t="s">
        <v>73</v>
      </c>
      <c r="AY205" s="266" t="s">
        <v>150</v>
      </c>
    </row>
    <row r="206" spans="1:51" s="13" customFormat="1" ht="12">
      <c r="A206" s="13"/>
      <c r="B206" s="246"/>
      <c r="C206" s="247"/>
      <c r="D206" s="240" t="s">
        <v>172</v>
      </c>
      <c r="E206" s="248" t="s">
        <v>1</v>
      </c>
      <c r="F206" s="249" t="s">
        <v>226</v>
      </c>
      <c r="G206" s="247"/>
      <c r="H206" s="248" t="s">
        <v>1</v>
      </c>
      <c r="I206" s="250"/>
      <c r="J206" s="247"/>
      <c r="K206" s="247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172</v>
      </c>
      <c r="AU206" s="255" t="s">
        <v>82</v>
      </c>
      <c r="AV206" s="13" t="s">
        <v>80</v>
      </c>
      <c r="AW206" s="13" t="s">
        <v>30</v>
      </c>
      <c r="AX206" s="13" t="s">
        <v>73</v>
      </c>
      <c r="AY206" s="255" t="s">
        <v>150</v>
      </c>
    </row>
    <row r="207" spans="1:51" s="14" customFormat="1" ht="12">
      <c r="A207" s="14"/>
      <c r="B207" s="256"/>
      <c r="C207" s="257"/>
      <c r="D207" s="240" t="s">
        <v>172</v>
      </c>
      <c r="E207" s="258" t="s">
        <v>1</v>
      </c>
      <c r="F207" s="259" t="s">
        <v>227</v>
      </c>
      <c r="G207" s="257"/>
      <c r="H207" s="260">
        <v>7.64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172</v>
      </c>
      <c r="AU207" s="266" t="s">
        <v>82</v>
      </c>
      <c r="AV207" s="14" t="s">
        <v>82</v>
      </c>
      <c r="AW207" s="14" t="s">
        <v>30</v>
      </c>
      <c r="AX207" s="14" t="s">
        <v>73</v>
      </c>
      <c r="AY207" s="266" t="s">
        <v>150</v>
      </c>
    </row>
    <row r="208" spans="1:51" s="13" customFormat="1" ht="12">
      <c r="A208" s="13"/>
      <c r="B208" s="246"/>
      <c r="C208" s="247"/>
      <c r="D208" s="240" t="s">
        <v>172</v>
      </c>
      <c r="E208" s="248" t="s">
        <v>1</v>
      </c>
      <c r="F208" s="249" t="s">
        <v>228</v>
      </c>
      <c r="G208" s="247"/>
      <c r="H208" s="248" t="s">
        <v>1</v>
      </c>
      <c r="I208" s="250"/>
      <c r="J208" s="247"/>
      <c r="K208" s="247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172</v>
      </c>
      <c r="AU208" s="255" t="s">
        <v>82</v>
      </c>
      <c r="AV208" s="13" t="s">
        <v>80</v>
      </c>
      <c r="AW208" s="13" t="s">
        <v>30</v>
      </c>
      <c r="AX208" s="13" t="s">
        <v>73</v>
      </c>
      <c r="AY208" s="255" t="s">
        <v>150</v>
      </c>
    </row>
    <row r="209" spans="1:51" s="14" customFormat="1" ht="12">
      <c r="A209" s="14"/>
      <c r="B209" s="256"/>
      <c r="C209" s="257"/>
      <c r="D209" s="240" t="s">
        <v>172</v>
      </c>
      <c r="E209" s="258" t="s">
        <v>1</v>
      </c>
      <c r="F209" s="259" t="s">
        <v>456</v>
      </c>
      <c r="G209" s="257"/>
      <c r="H209" s="260">
        <v>8.16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172</v>
      </c>
      <c r="AU209" s="266" t="s">
        <v>82</v>
      </c>
      <c r="AV209" s="14" t="s">
        <v>82</v>
      </c>
      <c r="AW209" s="14" t="s">
        <v>30</v>
      </c>
      <c r="AX209" s="14" t="s">
        <v>73</v>
      </c>
      <c r="AY209" s="266" t="s">
        <v>150</v>
      </c>
    </row>
    <row r="210" spans="1:51" s="13" customFormat="1" ht="12">
      <c r="A210" s="13"/>
      <c r="B210" s="246"/>
      <c r="C210" s="247"/>
      <c r="D210" s="240" t="s">
        <v>172</v>
      </c>
      <c r="E210" s="248" t="s">
        <v>1</v>
      </c>
      <c r="F210" s="249" t="s">
        <v>230</v>
      </c>
      <c r="G210" s="247"/>
      <c r="H210" s="248" t="s">
        <v>1</v>
      </c>
      <c r="I210" s="250"/>
      <c r="J210" s="247"/>
      <c r="K210" s="247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172</v>
      </c>
      <c r="AU210" s="255" t="s">
        <v>82</v>
      </c>
      <c r="AV210" s="13" t="s">
        <v>80</v>
      </c>
      <c r="AW210" s="13" t="s">
        <v>30</v>
      </c>
      <c r="AX210" s="13" t="s">
        <v>73</v>
      </c>
      <c r="AY210" s="255" t="s">
        <v>150</v>
      </c>
    </row>
    <row r="211" spans="1:51" s="14" customFormat="1" ht="12">
      <c r="A211" s="14"/>
      <c r="B211" s="256"/>
      <c r="C211" s="257"/>
      <c r="D211" s="240" t="s">
        <v>172</v>
      </c>
      <c r="E211" s="258" t="s">
        <v>1</v>
      </c>
      <c r="F211" s="259" t="s">
        <v>457</v>
      </c>
      <c r="G211" s="257"/>
      <c r="H211" s="260">
        <v>16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172</v>
      </c>
      <c r="AU211" s="266" t="s">
        <v>82</v>
      </c>
      <c r="AV211" s="14" t="s">
        <v>82</v>
      </c>
      <c r="AW211" s="14" t="s">
        <v>30</v>
      </c>
      <c r="AX211" s="14" t="s">
        <v>73</v>
      </c>
      <c r="AY211" s="266" t="s">
        <v>150</v>
      </c>
    </row>
    <row r="212" spans="1:51" s="15" customFormat="1" ht="12">
      <c r="A212" s="15"/>
      <c r="B212" s="267"/>
      <c r="C212" s="268"/>
      <c r="D212" s="240" t="s">
        <v>172</v>
      </c>
      <c r="E212" s="269" t="s">
        <v>1</v>
      </c>
      <c r="F212" s="270" t="s">
        <v>204</v>
      </c>
      <c r="G212" s="268"/>
      <c r="H212" s="271">
        <v>48.52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172</v>
      </c>
      <c r="AU212" s="277" t="s">
        <v>82</v>
      </c>
      <c r="AV212" s="15" t="s">
        <v>157</v>
      </c>
      <c r="AW212" s="15" t="s">
        <v>30</v>
      </c>
      <c r="AX212" s="15" t="s">
        <v>80</v>
      </c>
      <c r="AY212" s="277" t="s">
        <v>150</v>
      </c>
    </row>
    <row r="213" spans="1:65" s="2" customFormat="1" ht="12">
      <c r="A213" s="38"/>
      <c r="B213" s="39"/>
      <c r="C213" s="227" t="s">
        <v>7</v>
      </c>
      <c r="D213" s="227" t="s">
        <v>152</v>
      </c>
      <c r="E213" s="228" t="s">
        <v>234</v>
      </c>
      <c r="F213" s="229" t="s">
        <v>235</v>
      </c>
      <c r="G213" s="230" t="s">
        <v>177</v>
      </c>
      <c r="H213" s="231">
        <v>15.8</v>
      </c>
      <c r="I213" s="232"/>
      <c r="J213" s="233">
        <f>ROUND(I213*H213,2)</f>
        <v>0</v>
      </c>
      <c r="K213" s="229" t="s">
        <v>156</v>
      </c>
      <c r="L213" s="44"/>
      <c r="M213" s="234" t="s">
        <v>1</v>
      </c>
      <c r="N213" s="235" t="s">
        <v>38</v>
      </c>
      <c r="O213" s="91"/>
      <c r="P213" s="236">
        <f>O213*H213</f>
        <v>0</v>
      </c>
      <c r="Q213" s="236">
        <v>0.048</v>
      </c>
      <c r="R213" s="236">
        <f>Q213*H213</f>
        <v>0.7584000000000001</v>
      </c>
      <c r="S213" s="236">
        <v>0.048</v>
      </c>
      <c r="T213" s="237">
        <f>S213*H213</f>
        <v>0.7584000000000001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157</v>
      </c>
      <c r="AT213" s="238" t="s">
        <v>152</v>
      </c>
      <c r="AU213" s="238" t="s">
        <v>82</v>
      </c>
      <c r="AY213" s="17" t="s">
        <v>150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80</v>
      </c>
      <c r="BK213" s="239">
        <f>ROUND(I213*H213,2)</f>
        <v>0</v>
      </c>
      <c r="BL213" s="17" t="s">
        <v>157</v>
      </c>
      <c r="BM213" s="238" t="s">
        <v>458</v>
      </c>
    </row>
    <row r="214" spans="1:47" s="2" customFormat="1" ht="12">
      <c r="A214" s="38"/>
      <c r="B214" s="39"/>
      <c r="C214" s="40"/>
      <c r="D214" s="240" t="s">
        <v>159</v>
      </c>
      <c r="E214" s="40"/>
      <c r="F214" s="241" t="s">
        <v>237</v>
      </c>
      <c r="G214" s="40"/>
      <c r="H214" s="40"/>
      <c r="I214" s="242"/>
      <c r="J214" s="40"/>
      <c r="K214" s="40"/>
      <c r="L214" s="44"/>
      <c r="M214" s="243"/>
      <c r="N214" s="244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82</v>
      </c>
    </row>
    <row r="215" spans="1:51" s="13" customFormat="1" ht="12">
      <c r="A215" s="13"/>
      <c r="B215" s="246"/>
      <c r="C215" s="247"/>
      <c r="D215" s="240" t="s">
        <v>172</v>
      </c>
      <c r="E215" s="248" t="s">
        <v>1</v>
      </c>
      <c r="F215" s="249" t="s">
        <v>226</v>
      </c>
      <c r="G215" s="247"/>
      <c r="H215" s="248" t="s">
        <v>1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172</v>
      </c>
      <c r="AU215" s="255" t="s">
        <v>82</v>
      </c>
      <c r="AV215" s="13" t="s">
        <v>80</v>
      </c>
      <c r="AW215" s="13" t="s">
        <v>30</v>
      </c>
      <c r="AX215" s="13" t="s">
        <v>73</v>
      </c>
      <c r="AY215" s="255" t="s">
        <v>150</v>
      </c>
    </row>
    <row r="216" spans="1:51" s="14" customFormat="1" ht="12">
      <c r="A216" s="14"/>
      <c r="B216" s="256"/>
      <c r="C216" s="257"/>
      <c r="D216" s="240" t="s">
        <v>172</v>
      </c>
      <c r="E216" s="258" t="s">
        <v>1</v>
      </c>
      <c r="F216" s="259" t="s">
        <v>227</v>
      </c>
      <c r="G216" s="257"/>
      <c r="H216" s="260">
        <v>7.64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172</v>
      </c>
      <c r="AU216" s="266" t="s">
        <v>82</v>
      </c>
      <c r="AV216" s="14" t="s">
        <v>82</v>
      </c>
      <c r="AW216" s="14" t="s">
        <v>30</v>
      </c>
      <c r="AX216" s="14" t="s">
        <v>73</v>
      </c>
      <c r="AY216" s="266" t="s">
        <v>150</v>
      </c>
    </row>
    <row r="217" spans="1:51" s="13" customFormat="1" ht="12">
      <c r="A217" s="13"/>
      <c r="B217" s="246"/>
      <c r="C217" s="247"/>
      <c r="D217" s="240" t="s">
        <v>172</v>
      </c>
      <c r="E217" s="248" t="s">
        <v>1</v>
      </c>
      <c r="F217" s="249" t="s">
        <v>228</v>
      </c>
      <c r="G217" s="247"/>
      <c r="H217" s="248" t="s">
        <v>1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172</v>
      </c>
      <c r="AU217" s="255" t="s">
        <v>82</v>
      </c>
      <c r="AV217" s="13" t="s">
        <v>80</v>
      </c>
      <c r="AW217" s="13" t="s">
        <v>30</v>
      </c>
      <c r="AX217" s="13" t="s">
        <v>73</v>
      </c>
      <c r="AY217" s="255" t="s">
        <v>150</v>
      </c>
    </row>
    <row r="218" spans="1:51" s="14" customFormat="1" ht="12">
      <c r="A218" s="14"/>
      <c r="B218" s="256"/>
      <c r="C218" s="257"/>
      <c r="D218" s="240" t="s">
        <v>172</v>
      </c>
      <c r="E218" s="258" t="s">
        <v>1</v>
      </c>
      <c r="F218" s="259" t="s">
        <v>456</v>
      </c>
      <c r="G218" s="257"/>
      <c r="H218" s="260">
        <v>8.16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172</v>
      </c>
      <c r="AU218" s="266" t="s">
        <v>82</v>
      </c>
      <c r="AV218" s="14" t="s">
        <v>82</v>
      </c>
      <c r="AW218" s="14" t="s">
        <v>30</v>
      </c>
      <c r="AX218" s="14" t="s">
        <v>73</v>
      </c>
      <c r="AY218" s="266" t="s">
        <v>150</v>
      </c>
    </row>
    <row r="219" spans="1:51" s="15" customFormat="1" ht="12">
      <c r="A219" s="15"/>
      <c r="B219" s="267"/>
      <c r="C219" s="268"/>
      <c r="D219" s="240" t="s">
        <v>172</v>
      </c>
      <c r="E219" s="269" t="s">
        <v>1</v>
      </c>
      <c r="F219" s="270" t="s">
        <v>204</v>
      </c>
      <c r="G219" s="268"/>
      <c r="H219" s="271">
        <v>15.8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7" t="s">
        <v>172</v>
      </c>
      <c r="AU219" s="277" t="s">
        <v>82</v>
      </c>
      <c r="AV219" s="15" t="s">
        <v>157</v>
      </c>
      <c r="AW219" s="15" t="s">
        <v>30</v>
      </c>
      <c r="AX219" s="15" t="s">
        <v>80</v>
      </c>
      <c r="AY219" s="277" t="s">
        <v>150</v>
      </c>
    </row>
    <row r="220" spans="1:65" s="2" customFormat="1" ht="12">
      <c r="A220" s="38"/>
      <c r="B220" s="39"/>
      <c r="C220" s="227" t="s">
        <v>302</v>
      </c>
      <c r="D220" s="227" t="s">
        <v>152</v>
      </c>
      <c r="E220" s="228" t="s">
        <v>239</v>
      </c>
      <c r="F220" s="229" t="s">
        <v>240</v>
      </c>
      <c r="G220" s="230" t="s">
        <v>177</v>
      </c>
      <c r="H220" s="231">
        <v>15.64</v>
      </c>
      <c r="I220" s="232"/>
      <c r="J220" s="233">
        <f>ROUND(I220*H220,2)</f>
        <v>0</v>
      </c>
      <c r="K220" s="229" t="s">
        <v>156</v>
      </c>
      <c r="L220" s="44"/>
      <c r="M220" s="234" t="s">
        <v>1</v>
      </c>
      <c r="N220" s="235" t="s">
        <v>38</v>
      </c>
      <c r="O220" s="91"/>
      <c r="P220" s="236">
        <f>O220*H220</f>
        <v>0</v>
      </c>
      <c r="Q220" s="236">
        <v>0</v>
      </c>
      <c r="R220" s="236">
        <f>Q220*H220</f>
        <v>0</v>
      </c>
      <c r="S220" s="236">
        <v>0.0233</v>
      </c>
      <c r="T220" s="237">
        <f>S220*H220</f>
        <v>0.364412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157</v>
      </c>
      <c r="AT220" s="238" t="s">
        <v>152</v>
      </c>
      <c r="AU220" s="238" t="s">
        <v>82</v>
      </c>
      <c r="AY220" s="17" t="s">
        <v>150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80</v>
      </c>
      <c r="BK220" s="239">
        <f>ROUND(I220*H220,2)</f>
        <v>0</v>
      </c>
      <c r="BL220" s="17" t="s">
        <v>157</v>
      </c>
      <c r="BM220" s="238" t="s">
        <v>459</v>
      </c>
    </row>
    <row r="221" spans="1:47" s="2" customFormat="1" ht="12">
      <c r="A221" s="38"/>
      <c r="B221" s="39"/>
      <c r="C221" s="40"/>
      <c r="D221" s="240" t="s">
        <v>159</v>
      </c>
      <c r="E221" s="40"/>
      <c r="F221" s="241" t="s">
        <v>242</v>
      </c>
      <c r="G221" s="40"/>
      <c r="H221" s="40"/>
      <c r="I221" s="242"/>
      <c r="J221" s="40"/>
      <c r="K221" s="40"/>
      <c r="L221" s="44"/>
      <c r="M221" s="243"/>
      <c r="N221" s="244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159</v>
      </c>
      <c r="AU221" s="17" t="s">
        <v>82</v>
      </c>
    </row>
    <row r="222" spans="1:51" s="13" customFormat="1" ht="12">
      <c r="A222" s="13"/>
      <c r="B222" s="246"/>
      <c r="C222" s="247"/>
      <c r="D222" s="240" t="s">
        <v>172</v>
      </c>
      <c r="E222" s="248" t="s">
        <v>1</v>
      </c>
      <c r="F222" s="249" t="s">
        <v>226</v>
      </c>
      <c r="G222" s="247"/>
      <c r="H222" s="248" t="s">
        <v>1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172</v>
      </c>
      <c r="AU222" s="255" t="s">
        <v>82</v>
      </c>
      <c r="AV222" s="13" t="s">
        <v>80</v>
      </c>
      <c r="AW222" s="13" t="s">
        <v>30</v>
      </c>
      <c r="AX222" s="13" t="s">
        <v>73</v>
      </c>
      <c r="AY222" s="255" t="s">
        <v>150</v>
      </c>
    </row>
    <row r="223" spans="1:51" s="14" customFormat="1" ht="12">
      <c r="A223" s="14"/>
      <c r="B223" s="256"/>
      <c r="C223" s="257"/>
      <c r="D223" s="240" t="s">
        <v>172</v>
      </c>
      <c r="E223" s="258" t="s">
        <v>1</v>
      </c>
      <c r="F223" s="259" t="s">
        <v>227</v>
      </c>
      <c r="G223" s="257"/>
      <c r="H223" s="260">
        <v>7.64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6" t="s">
        <v>172</v>
      </c>
      <c r="AU223" s="266" t="s">
        <v>82</v>
      </c>
      <c r="AV223" s="14" t="s">
        <v>82</v>
      </c>
      <c r="AW223" s="14" t="s">
        <v>30</v>
      </c>
      <c r="AX223" s="14" t="s">
        <v>73</v>
      </c>
      <c r="AY223" s="266" t="s">
        <v>150</v>
      </c>
    </row>
    <row r="224" spans="1:51" s="13" customFormat="1" ht="12">
      <c r="A224" s="13"/>
      <c r="B224" s="246"/>
      <c r="C224" s="247"/>
      <c r="D224" s="240" t="s">
        <v>172</v>
      </c>
      <c r="E224" s="248" t="s">
        <v>1</v>
      </c>
      <c r="F224" s="249" t="s">
        <v>243</v>
      </c>
      <c r="G224" s="247"/>
      <c r="H224" s="248" t="s">
        <v>1</v>
      </c>
      <c r="I224" s="250"/>
      <c r="J224" s="247"/>
      <c r="K224" s="247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172</v>
      </c>
      <c r="AU224" s="255" t="s">
        <v>82</v>
      </c>
      <c r="AV224" s="13" t="s">
        <v>80</v>
      </c>
      <c r="AW224" s="13" t="s">
        <v>30</v>
      </c>
      <c r="AX224" s="13" t="s">
        <v>73</v>
      </c>
      <c r="AY224" s="255" t="s">
        <v>150</v>
      </c>
    </row>
    <row r="225" spans="1:51" s="14" customFormat="1" ht="12">
      <c r="A225" s="14"/>
      <c r="B225" s="256"/>
      <c r="C225" s="257"/>
      <c r="D225" s="240" t="s">
        <v>172</v>
      </c>
      <c r="E225" s="258" t="s">
        <v>1</v>
      </c>
      <c r="F225" s="259" t="s">
        <v>460</v>
      </c>
      <c r="G225" s="257"/>
      <c r="H225" s="260">
        <v>8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172</v>
      </c>
      <c r="AU225" s="266" t="s">
        <v>82</v>
      </c>
      <c r="AV225" s="14" t="s">
        <v>82</v>
      </c>
      <c r="AW225" s="14" t="s">
        <v>30</v>
      </c>
      <c r="AX225" s="14" t="s">
        <v>73</v>
      </c>
      <c r="AY225" s="266" t="s">
        <v>150</v>
      </c>
    </row>
    <row r="226" spans="1:51" s="15" customFormat="1" ht="12">
      <c r="A226" s="15"/>
      <c r="B226" s="267"/>
      <c r="C226" s="268"/>
      <c r="D226" s="240" t="s">
        <v>172</v>
      </c>
      <c r="E226" s="269" t="s">
        <v>1</v>
      </c>
      <c r="F226" s="270" t="s">
        <v>204</v>
      </c>
      <c r="G226" s="268"/>
      <c r="H226" s="271">
        <v>15.64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7" t="s">
        <v>172</v>
      </c>
      <c r="AU226" s="277" t="s">
        <v>82</v>
      </c>
      <c r="AV226" s="15" t="s">
        <v>157</v>
      </c>
      <c r="AW226" s="15" t="s">
        <v>30</v>
      </c>
      <c r="AX226" s="15" t="s">
        <v>80</v>
      </c>
      <c r="AY226" s="277" t="s">
        <v>150</v>
      </c>
    </row>
    <row r="227" spans="1:65" s="2" customFormat="1" ht="12">
      <c r="A227" s="38"/>
      <c r="B227" s="39"/>
      <c r="C227" s="227" t="s">
        <v>307</v>
      </c>
      <c r="D227" s="227" t="s">
        <v>152</v>
      </c>
      <c r="E227" s="228" t="s">
        <v>246</v>
      </c>
      <c r="F227" s="229" t="s">
        <v>247</v>
      </c>
      <c r="G227" s="230" t="s">
        <v>177</v>
      </c>
      <c r="H227" s="231">
        <v>12.16</v>
      </c>
      <c r="I227" s="232"/>
      <c r="J227" s="233">
        <f>ROUND(I227*H227,2)</f>
        <v>0</v>
      </c>
      <c r="K227" s="229" t="s">
        <v>156</v>
      </c>
      <c r="L227" s="44"/>
      <c r="M227" s="234" t="s">
        <v>1</v>
      </c>
      <c r="N227" s="235" t="s">
        <v>38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0.0779</v>
      </c>
      <c r="T227" s="237">
        <f>S227*H227</f>
        <v>0.947264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157</v>
      </c>
      <c r="AT227" s="238" t="s">
        <v>152</v>
      </c>
      <c r="AU227" s="238" t="s">
        <v>82</v>
      </c>
      <c r="AY227" s="17" t="s">
        <v>150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80</v>
      </c>
      <c r="BK227" s="239">
        <f>ROUND(I227*H227,2)</f>
        <v>0</v>
      </c>
      <c r="BL227" s="17" t="s">
        <v>157</v>
      </c>
      <c r="BM227" s="238" t="s">
        <v>461</v>
      </c>
    </row>
    <row r="228" spans="1:47" s="2" customFormat="1" ht="12">
      <c r="A228" s="38"/>
      <c r="B228" s="39"/>
      <c r="C228" s="40"/>
      <c r="D228" s="240" t="s">
        <v>159</v>
      </c>
      <c r="E228" s="40"/>
      <c r="F228" s="241" t="s">
        <v>249</v>
      </c>
      <c r="G228" s="40"/>
      <c r="H228" s="40"/>
      <c r="I228" s="242"/>
      <c r="J228" s="40"/>
      <c r="K228" s="40"/>
      <c r="L228" s="44"/>
      <c r="M228" s="243"/>
      <c r="N228" s="244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82</v>
      </c>
    </row>
    <row r="229" spans="1:51" s="13" customFormat="1" ht="12">
      <c r="A229" s="13"/>
      <c r="B229" s="246"/>
      <c r="C229" s="247"/>
      <c r="D229" s="240" t="s">
        <v>172</v>
      </c>
      <c r="E229" s="248" t="s">
        <v>1</v>
      </c>
      <c r="F229" s="249" t="s">
        <v>222</v>
      </c>
      <c r="G229" s="247"/>
      <c r="H229" s="248" t="s">
        <v>1</v>
      </c>
      <c r="I229" s="250"/>
      <c r="J229" s="247"/>
      <c r="K229" s="247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172</v>
      </c>
      <c r="AU229" s="255" t="s">
        <v>82</v>
      </c>
      <c r="AV229" s="13" t="s">
        <v>80</v>
      </c>
      <c r="AW229" s="13" t="s">
        <v>30</v>
      </c>
      <c r="AX229" s="13" t="s">
        <v>73</v>
      </c>
      <c r="AY229" s="255" t="s">
        <v>150</v>
      </c>
    </row>
    <row r="230" spans="1:51" s="14" customFormat="1" ht="12">
      <c r="A230" s="14"/>
      <c r="B230" s="256"/>
      <c r="C230" s="257"/>
      <c r="D230" s="240" t="s">
        <v>172</v>
      </c>
      <c r="E230" s="258" t="s">
        <v>1</v>
      </c>
      <c r="F230" s="259" t="s">
        <v>454</v>
      </c>
      <c r="G230" s="257"/>
      <c r="H230" s="260">
        <v>12.16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172</v>
      </c>
      <c r="AU230" s="266" t="s">
        <v>82</v>
      </c>
      <c r="AV230" s="14" t="s">
        <v>82</v>
      </c>
      <c r="AW230" s="14" t="s">
        <v>30</v>
      </c>
      <c r="AX230" s="14" t="s">
        <v>80</v>
      </c>
      <c r="AY230" s="266" t="s">
        <v>150</v>
      </c>
    </row>
    <row r="231" spans="1:65" s="2" customFormat="1" ht="12">
      <c r="A231" s="38"/>
      <c r="B231" s="39"/>
      <c r="C231" s="227" t="s">
        <v>312</v>
      </c>
      <c r="D231" s="227" t="s">
        <v>152</v>
      </c>
      <c r="E231" s="228" t="s">
        <v>252</v>
      </c>
      <c r="F231" s="229" t="s">
        <v>253</v>
      </c>
      <c r="G231" s="230" t="s">
        <v>177</v>
      </c>
      <c r="H231" s="231">
        <v>12.16</v>
      </c>
      <c r="I231" s="232"/>
      <c r="J231" s="233">
        <f>ROUND(I231*H231,2)</f>
        <v>0</v>
      </c>
      <c r="K231" s="229" t="s">
        <v>156</v>
      </c>
      <c r="L231" s="44"/>
      <c r="M231" s="234" t="s">
        <v>1</v>
      </c>
      <c r="N231" s="235" t="s">
        <v>38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157</v>
      </c>
      <c r="AT231" s="238" t="s">
        <v>152</v>
      </c>
      <c r="AU231" s="238" t="s">
        <v>82</v>
      </c>
      <c r="AY231" s="17" t="s">
        <v>150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80</v>
      </c>
      <c r="BK231" s="239">
        <f>ROUND(I231*H231,2)</f>
        <v>0</v>
      </c>
      <c r="BL231" s="17" t="s">
        <v>157</v>
      </c>
      <c r="BM231" s="238" t="s">
        <v>462</v>
      </c>
    </row>
    <row r="232" spans="1:47" s="2" customFormat="1" ht="12">
      <c r="A232" s="38"/>
      <c r="B232" s="39"/>
      <c r="C232" s="40"/>
      <c r="D232" s="240" t="s">
        <v>159</v>
      </c>
      <c r="E232" s="40"/>
      <c r="F232" s="241" t="s">
        <v>255</v>
      </c>
      <c r="G232" s="40"/>
      <c r="H232" s="40"/>
      <c r="I232" s="242"/>
      <c r="J232" s="40"/>
      <c r="K232" s="40"/>
      <c r="L232" s="44"/>
      <c r="M232" s="243"/>
      <c r="N232" s="244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159</v>
      </c>
      <c r="AU232" s="17" t="s">
        <v>82</v>
      </c>
    </row>
    <row r="233" spans="1:65" s="2" customFormat="1" ht="12">
      <c r="A233" s="38"/>
      <c r="B233" s="39"/>
      <c r="C233" s="227" t="s">
        <v>317</v>
      </c>
      <c r="D233" s="227" t="s">
        <v>152</v>
      </c>
      <c r="E233" s="228" t="s">
        <v>276</v>
      </c>
      <c r="F233" s="229" t="s">
        <v>277</v>
      </c>
      <c r="G233" s="230" t="s">
        <v>177</v>
      </c>
      <c r="H233" s="231">
        <v>15.64</v>
      </c>
      <c r="I233" s="232"/>
      <c r="J233" s="233">
        <f>ROUND(I233*H233,2)</f>
        <v>0</v>
      </c>
      <c r="K233" s="229" t="s">
        <v>156</v>
      </c>
      <c r="L233" s="44"/>
      <c r="M233" s="234" t="s">
        <v>1</v>
      </c>
      <c r="N233" s="235" t="s">
        <v>38</v>
      </c>
      <c r="O233" s="91"/>
      <c r="P233" s="236">
        <f>O233*H233</f>
        <v>0</v>
      </c>
      <c r="Q233" s="236">
        <v>0.0232444</v>
      </c>
      <c r="R233" s="236">
        <f>Q233*H233</f>
        <v>0.363542416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157</v>
      </c>
      <c r="AT233" s="238" t="s">
        <v>152</v>
      </c>
      <c r="AU233" s="238" t="s">
        <v>82</v>
      </c>
      <c r="AY233" s="17" t="s">
        <v>150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80</v>
      </c>
      <c r="BK233" s="239">
        <f>ROUND(I233*H233,2)</f>
        <v>0</v>
      </c>
      <c r="BL233" s="17" t="s">
        <v>157</v>
      </c>
      <c r="BM233" s="238" t="s">
        <v>463</v>
      </c>
    </row>
    <row r="234" spans="1:47" s="2" customFormat="1" ht="12">
      <c r="A234" s="38"/>
      <c r="B234" s="39"/>
      <c r="C234" s="40"/>
      <c r="D234" s="240" t="s">
        <v>159</v>
      </c>
      <c r="E234" s="40"/>
      <c r="F234" s="241" t="s">
        <v>279</v>
      </c>
      <c r="G234" s="40"/>
      <c r="H234" s="40"/>
      <c r="I234" s="242"/>
      <c r="J234" s="40"/>
      <c r="K234" s="40"/>
      <c r="L234" s="44"/>
      <c r="M234" s="243"/>
      <c r="N234" s="244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82</v>
      </c>
    </row>
    <row r="235" spans="1:51" s="13" customFormat="1" ht="12">
      <c r="A235" s="13"/>
      <c r="B235" s="246"/>
      <c r="C235" s="247"/>
      <c r="D235" s="240" t="s">
        <v>172</v>
      </c>
      <c r="E235" s="248" t="s">
        <v>1</v>
      </c>
      <c r="F235" s="249" t="s">
        <v>226</v>
      </c>
      <c r="G235" s="247"/>
      <c r="H235" s="248" t="s">
        <v>1</v>
      </c>
      <c r="I235" s="250"/>
      <c r="J235" s="247"/>
      <c r="K235" s="247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172</v>
      </c>
      <c r="AU235" s="255" t="s">
        <v>82</v>
      </c>
      <c r="AV235" s="13" t="s">
        <v>80</v>
      </c>
      <c r="AW235" s="13" t="s">
        <v>30</v>
      </c>
      <c r="AX235" s="13" t="s">
        <v>73</v>
      </c>
      <c r="AY235" s="255" t="s">
        <v>150</v>
      </c>
    </row>
    <row r="236" spans="1:51" s="14" customFormat="1" ht="12">
      <c r="A236" s="14"/>
      <c r="B236" s="256"/>
      <c r="C236" s="257"/>
      <c r="D236" s="240" t="s">
        <v>172</v>
      </c>
      <c r="E236" s="258" t="s">
        <v>1</v>
      </c>
      <c r="F236" s="259" t="s">
        <v>227</v>
      </c>
      <c r="G236" s="257"/>
      <c r="H236" s="260">
        <v>7.64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6" t="s">
        <v>172</v>
      </c>
      <c r="AU236" s="266" t="s">
        <v>82</v>
      </c>
      <c r="AV236" s="14" t="s">
        <v>82</v>
      </c>
      <c r="AW236" s="14" t="s">
        <v>30</v>
      </c>
      <c r="AX236" s="14" t="s">
        <v>73</v>
      </c>
      <c r="AY236" s="266" t="s">
        <v>150</v>
      </c>
    </row>
    <row r="237" spans="1:51" s="13" customFormat="1" ht="12">
      <c r="A237" s="13"/>
      <c r="B237" s="246"/>
      <c r="C237" s="247"/>
      <c r="D237" s="240" t="s">
        <v>172</v>
      </c>
      <c r="E237" s="248" t="s">
        <v>1</v>
      </c>
      <c r="F237" s="249" t="s">
        <v>243</v>
      </c>
      <c r="G237" s="247"/>
      <c r="H237" s="248" t="s">
        <v>1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172</v>
      </c>
      <c r="AU237" s="255" t="s">
        <v>82</v>
      </c>
      <c r="AV237" s="13" t="s">
        <v>80</v>
      </c>
      <c r="AW237" s="13" t="s">
        <v>30</v>
      </c>
      <c r="AX237" s="13" t="s">
        <v>73</v>
      </c>
      <c r="AY237" s="255" t="s">
        <v>150</v>
      </c>
    </row>
    <row r="238" spans="1:51" s="14" customFormat="1" ht="12">
      <c r="A238" s="14"/>
      <c r="B238" s="256"/>
      <c r="C238" s="257"/>
      <c r="D238" s="240" t="s">
        <v>172</v>
      </c>
      <c r="E238" s="258" t="s">
        <v>1</v>
      </c>
      <c r="F238" s="259" t="s">
        <v>460</v>
      </c>
      <c r="G238" s="257"/>
      <c r="H238" s="260">
        <v>8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172</v>
      </c>
      <c r="AU238" s="266" t="s">
        <v>82</v>
      </c>
      <c r="AV238" s="14" t="s">
        <v>82</v>
      </c>
      <c r="AW238" s="14" t="s">
        <v>30</v>
      </c>
      <c r="AX238" s="14" t="s">
        <v>73</v>
      </c>
      <c r="AY238" s="266" t="s">
        <v>150</v>
      </c>
    </row>
    <row r="239" spans="1:51" s="15" customFormat="1" ht="12">
      <c r="A239" s="15"/>
      <c r="B239" s="267"/>
      <c r="C239" s="268"/>
      <c r="D239" s="240" t="s">
        <v>172</v>
      </c>
      <c r="E239" s="269" t="s">
        <v>1</v>
      </c>
      <c r="F239" s="270" t="s">
        <v>204</v>
      </c>
      <c r="G239" s="268"/>
      <c r="H239" s="271">
        <v>15.64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7" t="s">
        <v>172</v>
      </c>
      <c r="AU239" s="277" t="s">
        <v>82</v>
      </c>
      <c r="AV239" s="15" t="s">
        <v>157</v>
      </c>
      <c r="AW239" s="15" t="s">
        <v>30</v>
      </c>
      <c r="AX239" s="15" t="s">
        <v>80</v>
      </c>
      <c r="AY239" s="277" t="s">
        <v>150</v>
      </c>
    </row>
    <row r="240" spans="1:65" s="2" customFormat="1" ht="12">
      <c r="A240" s="38"/>
      <c r="B240" s="39"/>
      <c r="C240" s="227" t="s">
        <v>322</v>
      </c>
      <c r="D240" s="227" t="s">
        <v>152</v>
      </c>
      <c r="E240" s="228" t="s">
        <v>283</v>
      </c>
      <c r="F240" s="229" t="s">
        <v>284</v>
      </c>
      <c r="G240" s="230" t="s">
        <v>177</v>
      </c>
      <c r="H240" s="231">
        <v>12.16</v>
      </c>
      <c r="I240" s="232"/>
      <c r="J240" s="233">
        <f>ROUND(I240*H240,2)</f>
        <v>0</v>
      </c>
      <c r="K240" s="229" t="s">
        <v>156</v>
      </c>
      <c r="L240" s="44"/>
      <c r="M240" s="234" t="s">
        <v>1</v>
      </c>
      <c r="N240" s="235" t="s">
        <v>38</v>
      </c>
      <c r="O240" s="91"/>
      <c r="P240" s="236">
        <f>O240*H240</f>
        <v>0</v>
      </c>
      <c r="Q240" s="236">
        <v>0.078164</v>
      </c>
      <c r="R240" s="236">
        <f>Q240*H240</f>
        <v>0.95047424</v>
      </c>
      <c r="S240" s="236">
        <v>0</v>
      </c>
      <c r="T240" s="23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8" t="s">
        <v>157</v>
      </c>
      <c r="AT240" s="238" t="s">
        <v>152</v>
      </c>
      <c r="AU240" s="238" t="s">
        <v>82</v>
      </c>
      <c r="AY240" s="17" t="s">
        <v>150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7" t="s">
        <v>80</v>
      </c>
      <c r="BK240" s="239">
        <f>ROUND(I240*H240,2)</f>
        <v>0</v>
      </c>
      <c r="BL240" s="17" t="s">
        <v>157</v>
      </c>
      <c r="BM240" s="238" t="s">
        <v>464</v>
      </c>
    </row>
    <row r="241" spans="1:47" s="2" customFormat="1" ht="12">
      <c r="A241" s="38"/>
      <c r="B241" s="39"/>
      <c r="C241" s="40"/>
      <c r="D241" s="240" t="s">
        <v>159</v>
      </c>
      <c r="E241" s="40"/>
      <c r="F241" s="241" t="s">
        <v>286</v>
      </c>
      <c r="G241" s="40"/>
      <c r="H241" s="40"/>
      <c r="I241" s="242"/>
      <c r="J241" s="40"/>
      <c r="K241" s="40"/>
      <c r="L241" s="44"/>
      <c r="M241" s="243"/>
      <c r="N241" s="244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82</v>
      </c>
    </row>
    <row r="242" spans="1:51" s="13" customFormat="1" ht="12">
      <c r="A242" s="13"/>
      <c r="B242" s="246"/>
      <c r="C242" s="247"/>
      <c r="D242" s="240" t="s">
        <v>172</v>
      </c>
      <c r="E242" s="248" t="s">
        <v>1</v>
      </c>
      <c r="F242" s="249" t="s">
        <v>222</v>
      </c>
      <c r="G242" s="247"/>
      <c r="H242" s="248" t="s">
        <v>1</v>
      </c>
      <c r="I242" s="250"/>
      <c r="J242" s="247"/>
      <c r="K242" s="247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172</v>
      </c>
      <c r="AU242" s="255" t="s">
        <v>82</v>
      </c>
      <c r="AV242" s="13" t="s">
        <v>80</v>
      </c>
      <c r="AW242" s="13" t="s">
        <v>30</v>
      </c>
      <c r="AX242" s="13" t="s">
        <v>73</v>
      </c>
      <c r="AY242" s="255" t="s">
        <v>150</v>
      </c>
    </row>
    <row r="243" spans="1:51" s="14" customFormat="1" ht="12">
      <c r="A243" s="14"/>
      <c r="B243" s="256"/>
      <c r="C243" s="257"/>
      <c r="D243" s="240" t="s">
        <v>172</v>
      </c>
      <c r="E243" s="258" t="s">
        <v>1</v>
      </c>
      <c r="F243" s="259" t="s">
        <v>454</v>
      </c>
      <c r="G243" s="257"/>
      <c r="H243" s="260">
        <v>12.16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6" t="s">
        <v>172</v>
      </c>
      <c r="AU243" s="266" t="s">
        <v>82</v>
      </c>
      <c r="AV243" s="14" t="s">
        <v>82</v>
      </c>
      <c r="AW243" s="14" t="s">
        <v>30</v>
      </c>
      <c r="AX243" s="14" t="s">
        <v>80</v>
      </c>
      <c r="AY243" s="266" t="s">
        <v>150</v>
      </c>
    </row>
    <row r="244" spans="1:65" s="2" customFormat="1" ht="12">
      <c r="A244" s="38"/>
      <c r="B244" s="39"/>
      <c r="C244" s="227" t="s">
        <v>327</v>
      </c>
      <c r="D244" s="227" t="s">
        <v>152</v>
      </c>
      <c r="E244" s="228" t="s">
        <v>288</v>
      </c>
      <c r="F244" s="229" t="s">
        <v>289</v>
      </c>
      <c r="G244" s="230" t="s">
        <v>177</v>
      </c>
      <c r="H244" s="231">
        <v>12.16</v>
      </c>
      <c r="I244" s="232"/>
      <c r="J244" s="233">
        <f>ROUND(I244*H244,2)</f>
        <v>0</v>
      </c>
      <c r="K244" s="229" t="s">
        <v>156</v>
      </c>
      <c r="L244" s="44"/>
      <c r="M244" s="234" t="s">
        <v>1</v>
      </c>
      <c r="N244" s="235" t="s">
        <v>38</v>
      </c>
      <c r="O244" s="91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157</v>
      </c>
      <c r="AT244" s="238" t="s">
        <v>152</v>
      </c>
      <c r="AU244" s="238" t="s">
        <v>82</v>
      </c>
      <c r="AY244" s="17" t="s">
        <v>150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80</v>
      </c>
      <c r="BK244" s="239">
        <f>ROUND(I244*H244,2)</f>
        <v>0</v>
      </c>
      <c r="BL244" s="17" t="s">
        <v>157</v>
      </c>
      <c r="BM244" s="238" t="s">
        <v>465</v>
      </c>
    </row>
    <row r="245" spans="1:47" s="2" customFormat="1" ht="12">
      <c r="A245" s="38"/>
      <c r="B245" s="39"/>
      <c r="C245" s="40"/>
      <c r="D245" s="240" t="s">
        <v>159</v>
      </c>
      <c r="E245" s="40"/>
      <c r="F245" s="241" t="s">
        <v>291</v>
      </c>
      <c r="G245" s="40"/>
      <c r="H245" s="40"/>
      <c r="I245" s="242"/>
      <c r="J245" s="40"/>
      <c r="K245" s="40"/>
      <c r="L245" s="44"/>
      <c r="M245" s="243"/>
      <c r="N245" s="244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159</v>
      </c>
      <c r="AU245" s="17" t="s">
        <v>82</v>
      </c>
    </row>
    <row r="246" spans="1:65" s="2" customFormat="1" ht="12">
      <c r="A246" s="38"/>
      <c r="B246" s="39"/>
      <c r="C246" s="227" t="s">
        <v>334</v>
      </c>
      <c r="D246" s="227" t="s">
        <v>152</v>
      </c>
      <c r="E246" s="228" t="s">
        <v>297</v>
      </c>
      <c r="F246" s="229" t="s">
        <v>298</v>
      </c>
      <c r="G246" s="230" t="s">
        <v>177</v>
      </c>
      <c r="H246" s="231">
        <v>27.8</v>
      </c>
      <c r="I246" s="232"/>
      <c r="J246" s="233">
        <f>ROUND(I246*H246,2)</f>
        <v>0</v>
      </c>
      <c r="K246" s="229" t="s">
        <v>156</v>
      </c>
      <c r="L246" s="44"/>
      <c r="M246" s="234" t="s">
        <v>1</v>
      </c>
      <c r="N246" s="235" t="s">
        <v>38</v>
      </c>
      <c r="O246" s="91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157</v>
      </c>
      <c r="AT246" s="238" t="s">
        <v>152</v>
      </c>
      <c r="AU246" s="238" t="s">
        <v>82</v>
      </c>
      <c r="AY246" s="17" t="s">
        <v>150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80</v>
      </c>
      <c r="BK246" s="239">
        <f>ROUND(I246*H246,2)</f>
        <v>0</v>
      </c>
      <c r="BL246" s="17" t="s">
        <v>157</v>
      </c>
      <c r="BM246" s="238" t="s">
        <v>466</v>
      </c>
    </row>
    <row r="247" spans="1:47" s="2" customFormat="1" ht="12">
      <c r="A247" s="38"/>
      <c r="B247" s="39"/>
      <c r="C247" s="40"/>
      <c r="D247" s="240" t="s">
        <v>159</v>
      </c>
      <c r="E247" s="40"/>
      <c r="F247" s="241" t="s">
        <v>300</v>
      </c>
      <c r="G247" s="40"/>
      <c r="H247" s="40"/>
      <c r="I247" s="242"/>
      <c r="J247" s="40"/>
      <c r="K247" s="40"/>
      <c r="L247" s="44"/>
      <c r="M247" s="243"/>
      <c r="N247" s="244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159</v>
      </c>
      <c r="AU247" s="17" t="s">
        <v>82</v>
      </c>
    </row>
    <row r="248" spans="1:51" s="14" customFormat="1" ht="12">
      <c r="A248" s="14"/>
      <c r="B248" s="256"/>
      <c r="C248" s="257"/>
      <c r="D248" s="240" t="s">
        <v>172</v>
      </c>
      <c r="E248" s="258" t="s">
        <v>1</v>
      </c>
      <c r="F248" s="259" t="s">
        <v>467</v>
      </c>
      <c r="G248" s="257"/>
      <c r="H248" s="260">
        <v>27.8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6" t="s">
        <v>172</v>
      </c>
      <c r="AU248" s="266" t="s">
        <v>82</v>
      </c>
      <c r="AV248" s="14" t="s">
        <v>82</v>
      </c>
      <c r="AW248" s="14" t="s">
        <v>30</v>
      </c>
      <c r="AX248" s="14" t="s">
        <v>80</v>
      </c>
      <c r="AY248" s="266" t="s">
        <v>150</v>
      </c>
    </row>
    <row r="249" spans="1:65" s="2" customFormat="1" ht="21.75" customHeight="1">
      <c r="A249" s="38"/>
      <c r="B249" s="39"/>
      <c r="C249" s="227" t="s">
        <v>338</v>
      </c>
      <c r="D249" s="227" t="s">
        <v>152</v>
      </c>
      <c r="E249" s="228" t="s">
        <v>303</v>
      </c>
      <c r="F249" s="229" t="s">
        <v>304</v>
      </c>
      <c r="G249" s="230" t="s">
        <v>177</v>
      </c>
      <c r="H249" s="231">
        <v>12.16</v>
      </c>
      <c r="I249" s="232"/>
      <c r="J249" s="233">
        <f>ROUND(I249*H249,2)</f>
        <v>0</v>
      </c>
      <c r="K249" s="229" t="s">
        <v>156</v>
      </c>
      <c r="L249" s="44"/>
      <c r="M249" s="234" t="s">
        <v>1</v>
      </c>
      <c r="N249" s="235" t="s">
        <v>38</v>
      </c>
      <c r="O249" s="91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157</v>
      </c>
      <c r="AT249" s="238" t="s">
        <v>152</v>
      </c>
      <c r="AU249" s="238" t="s">
        <v>82</v>
      </c>
      <c r="AY249" s="17" t="s">
        <v>150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80</v>
      </c>
      <c r="BK249" s="239">
        <f>ROUND(I249*H249,2)</f>
        <v>0</v>
      </c>
      <c r="BL249" s="17" t="s">
        <v>157</v>
      </c>
      <c r="BM249" s="238" t="s">
        <v>468</v>
      </c>
    </row>
    <row r="250" spans="1:47" s="2" customFormat="1" ht="12">
      <c r="A250" s="38"/>
      <c r="B250" s="39"/>
      <c r="C250" s="40"/>
      <c r="D250" s="240" t="s">
        <v>159</v>
      </c>
      <c r="E250" s="40"/>
      <c r="F250" s="241" t="s">
        <v>306</v>
      </c>
      <c r="G250" s="40"/>
      <c r="H250" s="40"/>
      <c r="I250" s="242"/>
      <c r="J250" s="40"/>
      <c r="K250" s="40"/>
      <c r="L250" s="44"/>
      <c r="M250" s="243"/>
      <c r="N250" s="244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82</v>
      </c>
    </row>
    <row r="251" spans="1:65" s="2" customFormat="1" ht="12">
      <c r="A251" s="38"/>
      <c r="B251" s="39"/>
      <c r="C251" s="227" t="s">
        <v>343</v>
      </c>
      <c r="D251" s="227" t="s">
        <v>152</v>
      </c>
      <c r="E251" s="228" t="s">
        <v>308</v>
      </c>
      <c r="F251" s="229" t="s">
        <v>309</v>
      </c>
      <c r="G251" s="230" t="s">
        <v>177</v>
      </c>
      <c r="H251" s="231">
        <v>8.16</v>
      </c>
      <c r="I251" s="232"/>
      <c r="J251" s="233">
        <f>ROUND(I251*H251,2)</f>
        <v>0</v>
      </c>
      <c r="K251" s="229" t="s">
        <v>156</v>
      </c>
      <c r="L251" s="44"/>
      <c r="M251" s="234" t="s">
        <v>1</v>
      </c>
      <c r="N251" s="235" t="s">
        <v>38</v>
      </c>
      <c r="O251" s="91"/>
      <c r="P251" s="236">
        <f>O251*H251</f>
        <v>0</v>
      </c>
      <c r="Q251" s="236">
        <v>0.019425</v>
      </c>
      <c r="R251" s="236">
        <f>Q251*H251</f>
        <v>0.158508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157</v>
      </c>
      <c r="AT251" s="238" t="s">
        <v>152</v>
      </c>
      <c r="AU251" s="238" t="s">
        <v>82</v>
      </c>
      <c r="AY251" s="17" t="s">
        <v>150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7" t="s">
        <v>80</v>
      </c>
      <c r="BK251" s="239">
        <f>ROUND(I251*H251,2)</f>
        <v>0</v>
      </c>
      <c r="BL251" s="17" t="s">
        <v>157</v>
      </c>
      <c r="BM251" s="238" t="s">
        <v>469</v>
      </c>
    </row>
    <row r="252" spans="1:47" s="2" customFormat="1" ht="12">
      <c r="A252" s="38"/>
      <c r="B252" s="39"/>
      <c r="C252" s="40"/>
      <c r="D252" s="240" t="s">
        <v>159</v>
      </c>
      <c r="E252" s="40"/>
      <c r="F252" s="241" t="s">
        <v>311</v>
      </c>
      <c r="G252" s="40"/>
      <c r="H252" s="40"/>
      <c r="I252" s="242"/>
      <c r="J252" s="40"/>
      <c r="K252" s="40"/>
      <c r="L252" s="44"/>
      <c r="M252" s="243"/>
      <c r="N252" s="244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159</v>
      </c>
      <c r="AU252" s="17" t="s">
        <v>82</v>
      </c>
    </row>
    <row r="253" spans="1:51" s="13" customFormat="1" ht="12">
      <c r="A253" s="13"/>
      <c r="B253" s="246"/>
      <c r="C253" s="247"/>
      <c r="D253" s="240" t="s">
        <v>172</v>
      </c>
      <c r="E253" s="248" t="s">
        <v>1</v>
      </c>
      <c r="F253" s="249" t="s">
        <v>228</v>
      </c>
      <c r="G253" s="247"/>
      <c r="H253" s="248" t="s">
        <v>1</v>
      </c>
      <c r="I253" s="250"/>
      <c r="J253" s="247"/>
      <c r="K253" s="247"/>
      <c r="L253" s="251"/>
      <c r="M253" s="252"/>
      <c r="N253" s="253"/>
      <c r="O253" s="253"/>
      <c r="P253" s="253"/>
      <c r="Q253" s="253"/>
      <c r="R253" s="253"/>
      <c r="S253" s="253"/>
      <c r="T253" s="25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5" t="s">
        <v>172</v>
      </c>
      <c r="AU253" s="255" t="s">
        <v>82</v>
      </c>
      <c r="AV253" s="13" t="s">
        <v>80</v>
      </c>
      <c r="AW253" s="13" t="s">
        <v>30</v>
      </c>
      <c r="AX253" s="13" t="s">
        <v>73</v>
      </c>
      <c r="AY253" s="255" t="s">
        <v>150</v>
      </c>
    </row>
    <row r="254" spans="1:51" s="14" customFormat="1" ht="12">
      <c r="A254" s="14"/>
      <c r="B254" s="256"/>
      <c r="C254" s="257"/>
      <c r="D254" s="240" t="s">
        <v>172</v>
      </c>
      <c r="E254" s="258" t="s">
        <v>1</v>
      </c>
      <c r="F254" s="259" t="s">
        <v>456</v>
      </c>
      <c r="G254" s="257"/>
      <c r="H254" s="260">
        <v>8.16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6" t="s">
        <v>172</v>
      </c>
      <c r="AU254" s="266" t="s">
        <v>82</v>
      </c>
      <c r="AV254" s="14" t="s">
        <v>82</v>
      </c>
      <c r="AW254" s="14" t="s">
        <v>30</v>
      </c>
      <c r="AX254" s="14" t="s">
        <v>80</v>
      </c>
      <c r="AY254" s="266" t="s">
        <v>150</v>
      </c>
    </row>
    <row r="255" spans="1:65" s="2" customFormat="1" ht="12">
      <c r="A255" s="38"/>
      <c r="B255" s="39"/>
      <c r="C255" s="227" t="s">
        <v>349</v>
      </c>
      <c r="D255" s="227" t="s">
        <v>152</v>
      </c>
      <c r="E255" s="228" t="s">
        <v>313</v>
      </c>
      <c r="F255" s="229" t="s">
        <v>314</v>
      </c>
      <c r="G255" s="230" t="s">
        <v>177</v>
      </c>
      <c r="H255" s="231">
        <v>8.16</v>
      </c>
      <c r="I255" s="232"/>
      <c r="J255" s="233">
        <f>ROUND(I255*H255,2)</f>
        <v>0</v>
      </c>
      <c r="K255" s="229" t="s">
        <v>156</v>
      </c>
      <c r="L255" s="44"/>
      <c r="M255" s="234" t="s">
        <v>1</v>
      </c>
      <c r="N255" s="235" t="s">
        <v>38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157</v>
      </c>
      <c r="AT255" s="238" t="s">
        <v>152</v>
      </c>
      <c r="AU255" s="238" t="s">
        <v>82</v>
      </c>
      <c r="AY255" s="17" t="s">
        <v>150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80</v>
      </c>
      <c r="BK255" s="239">
        <f>ROUND(I255*H255,2)</f>
        <v>0</v>
      </c>
      <c r="BL255" s="17" t="s">
        <v>157</v>
      </c>
      <c r="BM255" s="238" t="s">
        <v>470</v>
      </c>
    </row>
    <row r="256" spans="1:47" s="2" customFormat="1" ht="12">
      <c r="A256" s="38"/>
      <c r="B256" s="39"/>
      <c r="C256" s="40"/>
      <c r="D256" s="240" t="s">
        <v>159</v>
      </c>
      <c r="E256" s="40"/>
      <c r="F256" s="241" t="s">
        <v>316</v>
      </c>
      <c r="G256" s="40"/>
      <c r="H256" s="40"/>
      <c r="I256" s="242"/>
      <c r="J256" s="40"/>
      <c r="K256" s="40"/>
      <c r="L256" s="44"/>
      <c r="M256" s="243"/>
      <c r="N256" s="244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159</v>
      </c>
      <c r="AU256" s="17" t="s">
        <v>82</v>
      </c>
    </row>
    <row r="257" spans="1:65" s="2" customFormat="1" ht="12">
      <c r="A257" s="38"/>
      <c r="B257" s="39"/>
      <c r="C257" s="227" t="s">
        <v>356</v>
      </c>
      <c r="D257" s="227" t="s">
        <v>152</v>
      </c>
      <c r="E257" s="228" t="s">
        <v>318</v>
      </c>
      <c r="F257" s="229" t="s">
        <v>319</v>
      </c>
      <c r="G257" s="230" t="s">
        <v>177</v>
      </c>
      <c r="H257" s="231">
        <v>8.16</v>
      </c>
      <c r="I257" s="232"/>
      <c r="J257" s="233">
        <f>ROUND(I257*H257,2)</f>
        <v>0</v>
      </c>
      <c r="K257" s="229" t="s">
        <v>156</v>
      </c>
      <c r="L257" s="44"/>
      <c r="M257" s="234" t="s">
        <v>1</v>
      </c>
      <c r="N257" s="235" t="s">
        <v>38</v>
      </c>
      <c r="O257" s="91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8" t="s">
        <v>157</v>
      </c>
      <c r="AT257" s="238" t="s">
        <v>152</v>
      </c>
      <c r="AU257" s="238" t="s">
        <v>82</v>
      </c>
      <c r="AY257" s="17" t="s">
        <v>150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7" t="s">
        <v>80</v>
      </c>
      <c r="BK257" s="239">
        <f>ROUND(I257*H257,2)</f>
        <v>0</v>
      </c>
      <c r="BL257" s="17" t="s">
        <v>157</v>
      </c>
      <c r="BM257" s="238" t="s">
        <v>471</v>
      </c>
    </row>
    <row r="258" spans="1:47" s="2" customFormat="1" ht="12">
      <c r="A258" s="38"/>
      <c r="B258" s="39"/>
      <c r="C258" s="40"/>
      <c r="D258" s="240" t="s">
        <v>159</v>
      </c>
      <c r="E258" s="40"/>
      <c r="F258" s="241" t="s">
        <v>321</v>
      </c>
      <c r="G258" s="40"/>
      <c r="H258" s="40"/>
      <c r="I258" s="242"/>
      <c r="J258" s="40"/>
      <c r="K258" s="40"/>
      <c r="L258" s="44"/>
      <c r="M258" s="243"/>
      <c r="N258" s="244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159</v>
      </c>
      <c r="AU258" s="17" t="s">
        <v>82</v>
      </c>
    </row>
    <row r="259" spans="1:65" s="2" customFormat="1" ht="12">
      <c r="A259" s="38"/>
      <c r="B259" s="39"/>
      <c r="C259" s="227" t="s">
        <v>472</v>
      </c>
      <c r="D259" s="227" t="s">
        <v>152</v>
      </c>
      <c r="E259" s="228" t="s">
        <v>323</v>
      </c>
      <c r="F259" s="229" t="s">
        <v>324</v>
      </c>
      <c r="G259" s="230" t="s">
        <v>177</v>
      </c>
      <c r="H259" s="231">
        <v>8.16</v>
      </c>
      <c r="I259" s="232"/>
      <c r="J259" s="233">
        <f>ROUND(I259*H259,2)</f>
        <v>0</v>
      </c>
      <c r="K259" s="229" t="s">
        <v>156</v>
      </c>
      <c r="L259" s="44"/>
      <c r="M259" s="234" t="s">
        <v>1</v>
      </c>
      <c r="N259" s="235" t="s">
        <v>38</v>
      </c>
      <c r="O259" s="91"/>
      <c r="P259" s="236">
        <f>O259*H259</f>
        <v>0</v>
      </c>
      <c r="Q259" s="236">
        <v>0.00158</v>
      </c>
      <c r="R259" s="236">
        <f>Q259*H259</f>
        <v>0.012892800000000001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157</v>
      </c>
      <c r="AT259" s="238" t="s">
        <v>152</v>
      </c>
      <c r="AU259" s="238" t="s">
        <v>82</v>
      </c>
      <c r="AY259" s="17" t="s">
        <v>150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80</v>
      </c>
      <c r="BK259" s="239">
        <f>ROUND(I259*H259,2)</f>
        <v>0</v>
      </c>
      <c r="BL259" s="17" t="s">
        <v>157</v>
      </c>
      <c r="BM259" s="238" t="s">
        <v>473</v>
      </c>
    </row>
    <row r="260" spans="1:47" s="2" customFormat="1" ht="12">
      <c r="A260" s="38"/>
      <c r="B260" s="39"/>
      <c r="C260" s="40"/>
      <c r="D260" s="240" t="s">
        <v>159</v>
      </c>
      <c r="E260" s="40"/>
      <c r="F260" s="241" t="s">
        <v>326</v>
      </c>
      <c r="G260" s="40"/>
      <c r="H260" s="40"/>
      <c r="I260" s="242"/>
      <c r="J260" s="40"/>
      <c r="K260" s="40"/>
      <c r="L260" s="44"/>
      <c r="M260" s="243"/>
      <c r="N260" s="244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82</v>
      </c>
    </row>
    <row r="261" spans="1:51" s="13" customFormat="1" ht="12">
      <c r="A261" s="13"/>
      <c r="B261" s="246"/>
      <c r="C261" s="247"/>
      <c r="D261" s="240" t="s">
        <v>172</v>
      </c>
      <c r="E261" s="248" t="s">
        <v>1</v>
      </c>
      <c r="F261" s="249" t="s">
        <v>228</v>
      </c>
      <c r="G261" s="247"/>
      <c r="H261" s="248" t="s">
        <v>1</v>
      </c>
      <c r="I261" s="250"/>
      <c r="J261" s="247"/>
      <c r="K261" s="247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172</v>
      </c>
      <c r="AU261" s="255" t="s">
        <v>82</v>
      </c>
      <c r="AV261" s="13" t="s">
        <v>80</v>
      </c>
      <c r="AW261" s="13" t="s">
        <v>30</v>
      </c>
      <c r="AX261" s="13" t="s">
        <v>73</v>
      </c>
      <c r="AY261" s="255" t="s">
        <v>150</v>
      </c>
    </row>
    <row r="262" spans="1:51" s="14" customFormat="1" ht="12">
      <c r="A262" s="14"/>
      <c r="B262" s="256"/>
      <c r="C262" s="257"/>
      <c r="D262" s="240" t="s">
        <v>172</v>
      </c>
      <c r="E262" s="258" t="s">
        <v>1</v>
      </c>
      <c r="F262" s="259" t="s">
        <v>456</v>
      </c>
      <c r="G262" s="257"/>
      <c r="H262" s="260">
        <v>8.16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6" t="s">
        <v>172</v>
      </c>
      <c r="AU262" s="266" t="s">
        <v>82</v>
      </c>
      <c r="AV262" s="14" t="s">
        <v>82</v>
      </c>
      <c r="AW262" s="14" t="s">
        <v>30</v>
      </c>
      <c r="AX262" s="14" t="s">
        <v>80</v>
      </c>
      <c r="AY262" s="266" t="s">
        <v>150</v>
      </c>
    </row>
    <row r="263" spans="1:65" s="2" customFormat="1" ht="12">
      <c r="A263" s="38"/>
      <c r="B263" s="39"/>
      <c r="C263" s="227" t="s">
        <v>474</v>
      </c>
      <c r="D263" s="227" t="s">
        <v>152</v>
      </c>
      <c r="E263" s="228" t="s">
        <v>328</v>
      </c>
      <c r="F263" s="229" t="s">
        <v>329</v>
      </c>
      <c r="G263" s="230" t="s">
        <v>177</v>
      </c>
      <c r="H263" s="231">
        <v>8.16</v>
      </c>
      <c r="I263" s="232"/>
      <c r="J263" s="233">
        <f>ROUND(I263*H263,2)</f>
        <v>0</v>
      </c>
      <c r="K263" s="229" t="s">
        <v>156</v>
      </c>
      <c r="L263" s="44"/>
      <c r="M263" s="234" t="s">
        <v>1</v>
      </c>
      <c r="N263" s="235" t="s">
        <v>38</v>
      </c>
      <c r="O263" s="91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157</v>
      </c>
      <c r="AT263" s="238" t="s">
        <v>152</v>
      </c>
      <c r="AU263" s="238" t="s">
        <v>82</v>
      </c>
      <c r="AY263" s="17" t="s">
        <v>150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80</v>
      </c>
      <c r="BK263" s="239">
        <f>ROUND(I263*H263,2)</f>
        <v>0</v>
      </c>
      <c r="BL263" s="17" t="s">
        <v>157</v>
      </c>
      <c r="BM263" s="238" t="s">
        <v>475</v>
      </c>
    </row>
    <row r="264" spans="1:47" s="2" customFormat="1" ht="12">
      <c r="A264" s="38"/>
      <c r="B264" s="39"/>
      <c r="C264" s="40"/>
      <c r="D264" s="240" t="s">
        <v>159</v>
      </c>
      <c r="E264" s="40"/>
      <c r="F264" s="241" t="s">
        <v>331</v>
      </c>
      <c r="G264" s="40"/>
      <c r="H264" s="40"/>
      <c r="I264" s="242"/>
      <c r="J264" s="40"/>
      <c r="K264" s="40"/>
      <c r="L264" s="44"/>
      <c r="M264" s="243"/>
      <c r="N264" s="244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159</v>
      </c>
      <c r="AU264" s="17" t="s">
        <v>82</v>
      </c>
    </row>
    <row r="265" spans="1:63" s="12" customFormat="1" ht="22.8" customHeight="1">
      <c r="A265" s="12"/>
      <c r="B265" s="211"/>
      <c r="C265" s="212"/>
      <c r="D265" s="213" t="s">
        <v>72</v>
      </c>
      <c r="E265" s="225" t="s">
        <v>332</v>
      </c>
      <c r="F265" s="225" t="s">
        <v>333</v>
      </c>
      <c r="G265" s="212"/>
      <c r="H265" s="212"/>
      <c r="I265" s="215"/>
      <c r="J265" s="226">
        <f>BK265</f>
        <v>0</v>
      </c>
      <c r="K265" s="212"/>
      <c r="L265" s="217"/>
      <c r="M265" s="218"/>
      <c r="N265" s="219"/>
      <c r="O265" s="219"/>
      <c r="P265" s="220">
        <f>SUM(P266:P274)</f>
        <v>0</v>
      </c>
      <c r="Q265" s="219"/>
      <c r="R265" s="220">
        <f>SUM(R266:R274)</f>
        <v>0</v>
      </c>
      <c r="S265" s="219"/>
      <c r="T265" s="221">
        <f>SUM(T266:T274)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2" t="s">
        <v>80</v>
      </c>
      <c r="AT265" s="223" t="s">
        <v>72</v>
      </c>
      <c r="AU265" s="223" t="s">
        <v>80</v>
      </c>
      <c r="AY265" s="222" t="s">
        <v>150</v>
      </c>
      <c r="BK265" s="224">
        <f>SUM(BK266:BK274)</f>
        <v>0</v>
      </c>
    </row>
    <row r="266" spans="1:65" s="2" customFormat="1" ht="44.25" customHeight="1">
      <c r="A266" s="38"/>
      <c r="B266" s="39"/>
      <c r="C266" s="227" t="s">
        <v>476</v>
      </c>
      <c r="D266" s="227" t="s">
        <v>152</v>
      </c>
      <c r="E266" s="228" t="s">
        <v>335</v>
      </c>
      <c r="F266" s="229" t="s">
        <v>336</v>
      </c>
      <c r="G266" s="230" t="s">
        <v>184</v>
      </c>
      <c r="H266" s="231">
        <v>2.074</v>
      </c>
      <c r="I266" s="232"/>
      <c r="J266" s="233">
        <f>ROUND(I266*H266,2)</f>
        <v>0</v>
      </c>
      <c r="K266" s="229" t="s">
        <v>156</v>
      </c>
      <c r="L266" s="44"/>
      <c r="M266" s="234" t="s">
        <v>1</v>
      </c>
      <c r="N266" s="235" t="s">
        <v>38</v>
      </c>
      <c r="O266" s="91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8" t="s">
        <v>157</v>
      </c>
      <c r="AT266" s="238" t="s">
        <v>152</v>
      </c>
      <c r="AU266" s="238" t="s">
        <v>82</v>
      </c>
      <c r="AY266" s="17" t="s">
        <v>150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7" t="s">
        <v>80</v>
      </c>
      <c r="BK266" s="239">
        <f>ROUND(I266*H266,2)</f>
        <v>0</v>
      </c>
      <c r="BL266" s="17" t="s">
        <v>157</v>
      </c>
      <c r="BM266" s="238" t="s">
        <v>477</v>
      </c>
    </row>
    <row r="267" spans="1:47" s="2" customFormat="1" ht="12">
      <c r="A267" s="38"/>
      <c r="B267" s="39"/>
      <c r="C267" s="40"/>
      <c r="D267" s="240" t="s">
        <v>159</v>
      </c>
      <c r="E267" s="40"/>
      <c r="F267" s="241" t="s">
        <v>336</v>
      </c>
      <c r="G267" s="40"/>
      <c r="H267" s="40"/>
      <c r="I267" s="242"/>
      <c r="J267" s="40"/>
      <c r="K267" s="40"/>
      <c r="L267" s="44"/>
      <c r="M267" s="243"/>
      <c r="N267" s="244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159</v>
      </c>
      <c r="AU267" s="17" t="s">
        <v>82</v>
      </c>
    </row>
    <row r="268" spans="1:65" s="2" customFormat="1" ht="12">
      <c r="A268" s="38"/>
      <c r="B268" s="39"/>
      <c r="C268" s="227" t="s">
        <v>478</v>
      </c>
      <c r="D268" s="227" t="s">
        <v>152</v>
      </c>
      <c r="E268" s="228" t="s">
        <v>339</v>
      </c>
      <c r="F268" s="229" t="s">
        <v>340</v>
      </c>
      <c r="G268" s="230" t="s">
        <v>184</v>
      </c>
      <c r="H268" s="231">
        <v>2.074</v>
      </c>
      <c r="I268" s="232"/>
      <c r="J268" s="233">
        <f>ROUND(I268*H268,2)</f>
        <v>0</v>
      </c>
      <c r="K268" s="229" t="s">
        <v>156</v>
      </c>
      <c r="L268" s="44"/>
      <c r="M268" s="234" t="s">
        <v>1</v>
      </c>
      <c r="N268" s="235" t="s">
        <v>38</v>
      </c>
      <c r="O268" s="91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8" t="s">
        <v>157</v>
      </c>
      <c r="AT268" s="238" t="s">
        <v>152</v>
      </c>
      <c r="AU268" s="238" t="s">
        <v>82</v>
      </c>
      <c r="AY268" s="17" t="s">
        <v>150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7" t="s">
        <v>80</v>
      </c>
      <c r="BK268" s="239">
        <f>ROUND(I268*H268,2)</f>
        <v>0</v>
      </c>
      <c r="BL268" s="17" t="s">
        <v>157</v>
      </c>
      <c r="BM268" s="238" t="s">
        <v>479</v>
      </c>
    </row>
    <row r="269" spans="1:47" s="2" customFormat="1" ht="12">
      <c r="A269" s="38"/>
      <c r="B269" s="39"/>
      <c r="C269" s="40"/>
      <c r="D269" s="240" t="s">
        <v>159</v>
      </c>
      <c r="E269" s="40"/>
      <c r="F269" s="241" t="s">
        <v>342</v>
      </c>
      <c r="G269" s="40"/>
      <c r="H269" s="40"/>
      <c r="I269" s="242"/>
      <c r="J269" s="40"/>
      <c r="K269" s="40"/>
      <c r="L269" s="44"/>
      <c r="M269" s="243"/>
      <c r="N269" s="244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82</v>
      </c>
    </row>
    <row r="270" spans="1:65" s="2" customFormat="1" ht="16.5" customHeight="1">
      <c r="A270" s="38"/>
      <c r="B270" s="39"/>
      <c r="C270" s="227" t="s">
        <v>480</v>
      </c>
      <c r="D270" s="227" t="s">
        <v>152</v>
      </c>
      <c r="E270" s="228" t="s">
        <v>344</v>
      </c>
      <c r="F270" s="229" t="s">
        <v>345</v>
      </c>
      <c r="G270" s="230" t="s">
        <v>184</v>
      </c>
      <c r="H270" s="231">
        <v>62.22</v>
      </c>
      <c r="I270" s="232"/>
      <c r="J270" s="233">
        <f>ROUND(I270*H270,2)</f>
        <v>0</v>
      </c>
      <c r="K270" s="229" t="s">
        <v>156</v>
      </c>
      <c r="L270" s="44"/>
      <c r="M270" s="234" t="s">
        <v>1</v>
      </c>
      <c r="N270" s="235" t="s">
        <v>38</v>
      </c>
      <c r="O270" s="91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8" t="s">
        <v>157</v>
      </c>
      <c r="AT270" s="238" t="s">
        <v>152</v>
      </c>
      <c r="AU270" s="238" t="s">
        <v>82</v>
      </c>
      <c r="AY270" s="17" t="s">
        <v>150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7" t="s">
        <v>80</v>
      </c>
      <c r="BK270" s="239">
        <f>ROUND(I270*H270,2)</f>
        <v>0</v>
      </c>
      <c r="BL270" s="17" t="s">
        <v>157</v>
      </c>
      <c r="BM270" s="238" t="s">
        <v>481</v>
      </c>
    </row>
    <row r="271" spans="1:47" s="2" customFormat="1" ht="12">
      <c r="A271" s="38"/>
      <c r="B271" s="39"/>
      <c r="C271" s="40"/>
      <c r="D271" s="240" t="s">
        <v>159</v>
      </c>
      <c r="E271" s="40"/>
      <c r="F271" s="241" t="s">
        <v>347</v>
      </c>
      <c r="G271" s="40"/>
      <c r="H271" s="40"/>
      <c r="I271" s="242"/>
      <c r="J271" s="40"/>
      <c r="K271" s="40"/>
      <c r="L271" s="44"/>
      <c r="M271" s="243"/>
      <c r="N271" s="244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159</v>
      </c>
      <c r="AU271" s="17" t="s">
        <v>82</v>
      </c>
    </row>
    <row r="272" spans="1:51" s="14" customFormat="1" ht="12">
      <c r="A272" s="14"/>
      <c r="B272" s="256"/>
      <c r="C272" s="257"/>
      <c r="D272" s="240" t="s">
        <v>172</v>
      </c>
      <c r="E272" s="258" t="s">
        <v>1</v>
      </c>
      <c r="F272" s="259" t="s">
        <v>482</v>
      </c>
      <c r="G272" s="257"/>
      <c r="H272" s="260">
        <v>62.22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6" t="s">
        <v>172</v>
      </c>
      <c r="AU272" s="266" t="s">
        <v>82</v>
      </c>
      <c r="AV272" s="14" t="s">
        <v>82</v>
      </c>
      <c r="AW272" s="14" t="s">
        <v>30</v>
      </c>
      <c r="AX272" s="14" t="s">
        <v>80</v>
      </c>
      <c r="AY272" s="266" t="s">
        <v>150</v>
      </c>
    </row>
    <row r="273" spans="1:65" s="2" customFormat="1" ht="12">
      <c r="A273" s="38"/>
      <c r="B273" s="39"/>
      <c r="C273" s="227" t="s">
        <v>483</v>
      </c>
      <c r="D273" s="227" t="s">
        <v>152</v>
      </c>
      <c r="E273" s="228" t="s">
        <v>350</v>
      </c>
      <c r="F273" s="229" t="s">
        <v>351</v>
      </c>
      <c r="G273" s="230" t="s">
        <v>184</v>
      </c>
      <c r="H273" s="231">
        <v>2.074</v>
      </c>
      <c r="I273" s="232"/>
      <c r="J273" s="233">
        <f>ROUND(I273*H273,2)</f>
        <v>0</v>
      </c>
      <c r="K273" s="229" t="s">
        <v>156</v>
      </c>
      <c r="L273" s="44"/>
      <c r="M273" s="234" t="s">
        <v>1</v>
      </c>
      <c r="N273" s="235" t="s">
        <v>38</v>
      </c>
      <c r="O273" s="91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157</v>
      </c>
      <c r="AT273" s="238" t="s">
        <v>152</v>
      </c>
      <c r="AU273" s="238" t="s">
        <v>82</v>
      </c>
      <c r="AY273" s="17" t="s">
        <v>150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80</v>
      </c>
      <c r="BK273" s="239">
        <f>ROUND(I273*H273,2)</f>
        <v>0</v>
      </c>
      <c r="BL273" s="17" t="s">
        <v>157</v>
      </c>
      <c r="BM273" s="238" t="s">
        <v>484</v>
      </c>
    </row>
    <row r="274" spans="1:47" s="2" customFormat="1" ht="12">
      <c r="A274" s="38"/>
      <c r="B274" s="39"/>
      <c r="C274" s="40"/>
      <c r="D274" s="240" t="s">
        <v>159</v>
      </c>
      <c r="E274" s="40"/>
      <c r="F274" s="241" t="s">
        <v>353</v>
      </c>
      <c r="G274" s="40"/>
      <c r="H274" s="40"/>
      <c r="I274" s="242"/>
      <c r="J274" s="40"/>
      <c r="K274" s="40"/>
      <c r="L274" s="44"/>
      <c r="M274" s="243"/>
      <c r="N274" s="244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159</v>
      </c>
      <c r="AU274" s="17" t="s">
        <v>82</v>
      </c>
    </row>
    <row r="275" spans="1:63" s="12" customFormat="1" ht="22.8" customHeight="1">
      <c r="A275" s="12"/>
      <c r="B275" s="211"/>
      <c r="C275" s="212"/>
      <c r="D275" s="213" t="s">
        <v>72</v>
      </c>
      <c r="E275" s="225" t="s">
        <v>354</v>
      </c>
      <c r="F275" s="225" t="s">
        <v>355</v>
      </c>
      <c r="G275" s="212"/>
      <c r="H275" s="212"/>
      <c r="I275" s="215"/>
      <c r="J275" s="226">
        <f>BK275</f>
        <v>0</v>
      </c>
      <c r="K275" s="212"/>
      <c r="L275" s="217"/>
      <c r="M275" s="218"/>
      <c r="N275" s="219"/>
      <c r="O275" s="219"/>
      <c r="P275" s="220">
        <f>SUM(P276:P278)</f>
        <v>0</v>
      </c>
      <c r="Q275" s="219"/>
      <c r="R275" s="220">
        <f>SUM(R276:R278)</f>
        <v>0</v>
      </c>
      <c r="S275" s="219"/>
      <c r="T275" s="221">
        <f>SUM(T276:T278)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2" t="s">
        <v>80</v>
      </c>
      <c r="AT275" s="223" t="s">
        <v>72</v>
      </c>
      <c r="AU275" s="223" t="s">
        <v>80</v>
      </c>
      <c r="AY275" s="222" t="s">
        <v>150</v>
      </c>
      <c r="BK275" s="224">
        <f>SUM(BK276:BK278)</f>
        <v>0</v>
      </c>
    </row>
    <row r="276" spans="1:65" s="2" customFormat="1" ht="12">
      <c r="A276" s="38"/>
      <c r="B276" s="39"/>
      <c r="C276" s="227" t="s">
        <v>485</v>
      </c>
      <c r="D276" s="227" t="s">
        <v>152</v>
      </c>
      <c r="E276" s="228" t="s">
        <v>357</v>
      </c>
      <c r="F276" s="229" t="s">
        <v>358</v>
      </c>
      <c r="G276" s="230" t="s">
        <v>184</v>
      </c>
      <c r="H276" s="231">
        <v>21.407</v>
      </c>
      <c r="I276" s="232"/>
      <c r="J276" s="233">
        <f>ROUND(I276*H276,2)</f>
        <v>0</v>
      </c>
      <c r="K276" s="229" t="s">
        <v>156</v>
      </c>
      <c r="L276" s="44"/>
      <c r="M276" s="234" t="s">
        <v>1</v>
      </c>
      <c r="N276" s="235" t="s">
        <v>38</v>
      </c>
      <c r="O276" s="91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8" t="s">
        <v>157</v>
      </c>
      <c r="AT276" s="238" t="s">
        <v>152</v>
      </c>
      <c r="AU276" s="238" t="s">
        <v>82</v>
      </c>
      <c r="AY276" s="17" t="s">
        <v>150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7" t="s">
        <v>80</v>
      </c>
      <c r="BK276" s="239">
        <f>ROUND(I276*H276,2)</f>
        <v>0</v>
      </c>
      <c r="BL276" s="17" t="s">
        <v>157</v>
      </c>
      <c r="BM276" s="238" t="s">
        <v>486</v>
      </c>
    </row>
    <row r="277" spans="1:47" s="2" customFormat="1" ht="12">
      <c r="A277" s="38"/>
      <c r="B277" s="39"/>
      <c r="C277" s="40"/>
      <c r="D277" s="240" t="s">
        <v>159</v>
      </c>
      <c r="E277" s="40"/>
      <c r="F277" s="241" t="s">
        <v>360</v>
      </c>
      <c r="G277" s="40"/>
      <c r="H277" s="40"/>
      <c r="I277" s="242"/>
      <c r="J277" s="40"/>
      <c r="K277" s="40"/>
      <c r="L277" s="44"/>
      <c r="M277" s="243"/>
      <c r="N277" s="244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159</v>
      </c>
      <c r="AU277" s="17" t="s">
        <v>82</v>
      </c>
    </row>
    <row r="278" spans="1:47" s="2" customFormat="1" ht="12">
      <c r="A278" s="38"/>
      <c r="B278" s="39"/>
      <c r="C278" s="40"/>
      <c r="D278" s="240" t="s">
        <v>170</v>
      </c>
      <c r="E278" s="40"/>
      <c r="F278" s="245" t="s">
        <v>487</v>
      </c>
      <c r="G278" s="40"/>
      <c r="H278" s="40"/>
      <c r="I278" s="242"/>
      <c r="J278" s="40"/>
      <c r="K278" s="40"/>
      <c r="L278" s="44"/>
      <c r="M278" s="288"/>
      <c r="N278" s="289"/>
      <c r="O278" s="290"/>
      <c r="P278" s="290"/>
      <c r="Q278" s="290"/>
      <c r="R278" s="290"/>
      <c r="S278" s="290"/>
      <c r="T278" s="291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170</v>
      </c>
      <c r="AU278" s="17" t="s">
        <v>82</v>
      </c>
    </row>
    <row r="279" spans="1:31" s="2" customFormat="1" ht="6.95" customHeight="1">
      <c r="A279" s="38"/>
      <c r="B279" s="66"/>
      <c r="C279" s="67"/>
      <c r="D279" s="67"/>
      <c r="E279" s="67"/>
      <c r="F279" s="67"/>
      <c r="G279" s="67"/>
      <c r="H279" s="67"/>
      <c r="I279" s="67"/>
      <c r="J279" s="67"/>
      <c r="K279" s="67"/>
      <c r="L279" s="44"/>
      <c r="M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</row>
  </sheetData>
  <sheetProtection password="CC35" sheet="1" objects="1" scenarios="1" formatColumns="0" formatRows="0" autoFilter="0"/>
  <autoFilter ref="C125:K2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374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488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ROUND((SUM(BE122:BE127)),2)</f>
        <v>0</v>
      </c>
      <c r="G35" s="38"/>
      <c r="H35" s="38"/>
      <c r="I35" s="165">
        <v>0.21</v>
      </c>
      <c r="J35" s="164">
        <f>ROUND(((SUM(BE122:BE127))*I35),2)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ROUND((SUM(BF122:BF127)),2)</f>
        <v>0</v>
      </c>
      <c r="G36" s="38"/>
      <c r="H36" s="38"/>
      <c r="I36" s="165">
        <v>0.15</v>
      </c>
      <c r="J36" s="164">
        <f>ROUND(((SUM(BF122:BF127))*I36),2)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ROUND((SUM(BG122:BG127)),2)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ROUND((SUM(BH122:BH127)),2)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ROUND((SUM(BI122:BI127)),2)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374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002 - VRN - km 5,548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363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364</v>
      </c>
      <c r="E100" s="197"/>
      <c r="F100" s="197"/>
      <c r="G100" s="197"/>
      <c r="H100" s="197"/>
      <c r="I100" s="197"/>
      <c r="J100" s="198">
        <f>J124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4" t="str">
        <f>E7</f>
        <v>Oprava mostu v km 12,570 v úseku Protivec - Bochov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120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374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002 - VRN - km 5,548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32" t="s">
        <v>22</v>
      </c>
      <c r="J116" s="79" t="str">
        <f>IF(J14="","",J14)</f>
        <v>4. 5. 2021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32" t="s">
        <v>29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IF(E20="","",E20)</f>
        <v>Vyplň údaj</v>
      </c>
      <c r="G119" s="40"/>
      <c r="H119" s="40"/>
      <c r="I119" s="32" t="s">
        <v>31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136</v>
      </c>
      <c r="D121" s="203" t="s">
        <v>58</v>
      </c>
      <c r="E121" s="203" t="s">
        <v>54</v>
      </c>
      <c r="F121" s="203" t="s">
        <v>55</v>
      </c>
      <c r="G121" s="203" t="s">
        <v>137</v>
      </c>
      <c r="H121" s="203" t="s">
        <v>138</v>
      </c>
      <c r="I121" s="203" t="s">
        <v>139</v>
      </c>
      <c r="J121" s="203" t="s">
        <v>126</v>
      </c>
      <c r="K121" s="204" t="s">
        <v>140</v>
      </c>
      <c r="L121" s="205"/>
      <c r="M121" s="100" t="s">
        <v>1</v>
      </c>
      <c r="N121" s="101" t="s">
        <v>37</v>
      </c>
      <c r="O121" s="101" t="s">
        <v>141</v>
      </c>
      <c r="P121" s="101" t="s">
        <v>142</v>
      </c>
      <c r="Q121" s="101" t="s">
        <v>143</v>
      </c>
      <c r="R121" s="101" t="s">
        <v>144</v>
      </c>
      <c r="S121" s="101" t="s">
        <v>145</v>
      </c>
      <c r="T121" s="102" t="s">
        <v>146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147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</f>
        <v>0</v>
      </c>
      <c r="Q122" s="104"/>
      <c r="R122" s="208">
        <f>R123</f>
        <v>0</v>
      </c>
      <c r="S122" s="104"/>
      <c r="T122" s="209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128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72</v>
      </c>
      <c r="E123" s="214" t="s">
        <v>365</v>
      </c>
      <c r="F123" s="214" t="s">
        <v>366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181</v>
      </c>
      <c r="AT123" s="223" t="s">
        <v>72</v>
      </c>
      <c r="AU123" s="223" t="s">
        <v>73</v>
      </c>
      <c r="AY123" s="222" t="s">
        <v>150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72</v>
      </c>
      <c r="E124" s="225" t="s">
        <v>367</v>
      </c>
      <c r="F124" s="225" t="s">
        <v>368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SUM(P125:P127)</f>
        <v>0</v>
      </c>
      <c r="Q124" s="219"/>
      <c r="R124" s="220">
        <f>SUM(R125:R127)</f>
        <v>0</v>
      </c>
      <c r="S124" s="219"/>
      <c r="T124" s="221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181</v>
      </c>
      <c r="AT124" s="223" t="s">
        <v>72</v>
      </c>
      <c r="AU124" s="223" t="s">
        <v>80</v>
      </c>
      <c r="AY124" s="222" t="s">
        <v>150</v>
      </c>
      <c r="BK124" s="224">
        <f>SUM(BK125:BK127)</f>
        <v>0</v>
      </c>
    </row>
    <row r="125" spans="1:65" s="2" customFormat="1" ht="16.5" customHeight="1">
      <c r="A125" s="38"/>
      <c r="B125" s="39"/>
      <c r="C125" s="227" t="s">
        <v>80</v>
      </c>
      <c r="D125" s="227" t="s">
        <v>152</v>
      </c>
      <c r="E125" s="228" t="s">
        <v>369</v>
      </c>
      <c r="F125" s="229" t="s">
        <v>368</v>
      </c>
      <c r="G125" s="230" t="s">
        <v>370</v>
      </c>
      <c r="H125" s="231">
        <v>1</v>
      </c>
      <c r="I125" s="232"/>
      <c r="J125" s="233">
        <f>ROUND(I125*H125,2)</f>
        <v>0</v>
      </c>
      <c r="K125" s="229" t="s">
        <v>156</v>
      </c>
      <c r="L125" s="44"/>
      <c r="M125" s="234" t="s">
        <v>1</v>
      </c>
      <c r="N125" s="235" t="s">
        <v>38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371</v>
      </c>
      <c r="AT125" s="238" t="s">
        <v>152</v>
      </c>
      <c r="AU125" s="238" t="s">
        <v>82</v>
      </c>
      <c r="AY125" s="17" t="s">
        <v>150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80</v>
      </c>
      <c r="BK125" s="239">
        <f>ROUND(I125*H125,2)</f>
        <v>0</v>
      </c>
      <c r="BL125" s="17" t="s">
        <v>371</v>
      </c>
      <c r="BM125" s="238" t="s">
        <v>489</v>
      </c>
    </row>
    <row r="126" spans="1:47" s="2" customFormat="1" ht="12">
      <c r="A126" s="38"/>
      <c r="B126" s="39"/>
      <c r="C126" s="40"/>
      <c r="D126" s="240" t="s">
        <v>159</v>
      </c>
      <c r="E126" s="40"/>
      <c r="F126" s="241" t="s">
        <v>368</v>
      </c>
      <c r="G126" s="40"/>
      <c r="H126" s="40"/>
      <c r="I126" s="242"/>
      <c r="J126" s="40"/>
      <c r="K126" s="40"/>
      <c r="L126" s="44"/>
      <c r="M126" s="243"/>
      <c r="N126" s="244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82</v>
      </c>
    </row>
    <row r="127" spans="1:47" s="2" customFormat="1" ht="12">
      <c r="A127" s="38"/>
      <c r="B127" s="39"/>
      <c r="C127" s="40"/>
      <c r="D127" s="240" t="s">
        <v>170</v>
      </c>
      <c r="E127" s="40"/>
      <c r="F127" s="245" t="s">
        <v>490</v>
      </c>
      <c r="G127" s="40"/>
      <c r="H127" s="40"/>
      <c r="I127" s="242"/>
      <c r="J127" s="40"/>
      <c r="K127" s="40"/>
      <c r="L127" s="44"/>
      <c r="M127" s="288"/>
      <c r="N127" s="289"/>
      <c r="O127" s="290"/>
      <c r="P127" s="290"/>
      <c r="Q127" s="290"/>
      <c r="R127" s="290"/>
      <c r="S127" s="290"/>
      <c r="T127" s="291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170</v>
      </c>
      <c r="AU127" s="17" t="s">
        <v>82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21:K12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ht="12">
      <c r="B8" s="20"/>
      <c r="D8" s="151" t="s">
        <v>120</v>
      </c>
      <c r="L8" s="20"/>
    </row>
    <row r="9" spans="2:12" s="1" customFormat="1" ht="16.5" customHeight="1">
      <c r="B9" s="20"/>
      <c r="E9" s="152" t="s">
        <v>491</v>
      </c>
      <c r="F9" s="1"/>
      <c r="G9" s="1"/>
      <c r="H9" s="1"/>
      <c r="L9" s="20"/>
    </row>
    <row r="10" spans="2:12" s="1" customFormat="1" ht="12" customHeight="1">
      <c r="B10" s="20"/>
      <c r="D10" s="151" t="s">
        <v>122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492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493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494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zakázky'!AN8</f>
        <v>4. 5. 2021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21</v>
      </c>
      <c r="F19" s="38"/>
      <c r="G19" s="38"/>
      <c r="H19" s="38"/>
      <c r="I19" s="151" t="s">
        <v>26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27</v>
      </c>
      <c r="E21" s="38"/>
      <c r="F21" s="38"/>
      <c r="G21" s="38"/>
      <c r="H21" s="38"/>
      <c r="I21" s="151" t="s">
        <v>25</v>
      </c>
      <c r="J21" s="33" t="str">
        <f>'Rekapitulace zakázky'!AN13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zakázky'!E14</f>
        <v>Vyplň údaj</v>
      </c>
      <c r="F22" s="141"/>
      <c r="G22" s="141"/>
      <c r="H22" s="141"/>
      <c r="I22" s="151" t="s">
        <v>26</v>
      </c>
      <c r="J22" s="33" t="str">
        <f>'Rekapitulace zakázky'!AN14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29</v>
      </c>
      <c r="E24" s="38"/>
      <c r="F24" s="38"/>
      <c r="G24" s="38"/>
      <c r="H24" s="38"/>
      <c r="I24" s="151" t="s">
        <v>25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21</v>
      </c>
      <c r="F25" s="38"/>
      <c r="G25" s="38"/>
      <c r="H25" s="38"/>
      <c r="I25" s="151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31</v>
      </c>
      <c r="E27" s="38"/>
      <c r="F27" s="38"/>
      <c r="G27" s="38"/>
      <c r="H27" s="38"/>
      <c r="I27" s="151" t="s">
        <v>25</v>
      </c>
      <c r="J27" s="141" t="s">
        <v>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">
        <v>21</v>
      </c>
      <c r="F28" s="38"/>
      <c r="G28" s="38"/>
      <c r="H28" s="38"/>
      <c r="I28" s="151" t="s">
        <v>26</v>
      </c>
      <c r="J28" s="141" t="s">
        <v>1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32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33</v>
      </c>
      <c r="E34" s="38"/>
      <c r="F34" s="38"/>
      <c r="G34" s="38"/>
      <c r="H34" s="38"/>
      <c r="I34" s="38"/>
      <c r="J34" s="161">
        <f>ROUND(J135,2)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35</v>
      </c>
      <c r="G36" s="38"/>
      <c r="H36" s="38"/>
      <c r="I36" s="162" t="s">
        <v>34</v>
      </c>
      <c r="J36" s="162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37</v>
      </c>
      <c r="E37" s="151" t="s">
        <v>38</v>
      </c>
      <c r="F37" s="164">
        <f>ROUND((SUM(BE135:BE473)),2)</f>
        <v>0</v>
      </c>
      <c r="G37" s="38"/>
      <c r="H37" s="38"/>
      <c r="I37" s="165">
        <v>0.21</v>
      </c>
      <c r="J37" s="164">
        <f>ROUND(((SUM(BE135:BE473))*I37),2)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39</v>
      </c>
      <c r="F38" s="164">
        <f>ROUND((SUM(BF135:BF473)),2)</f>
        <v>0</v>
      </c>
      <c r="G38" s="38"/>
      <c r="H38" s="38"/>
      <c r="I38" s="165">
        <v>0.15</v>
      </c>
      <c r="J38" s="164">
        <f>ROUND(((SUM(BF135:BF473))*I38),2)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40</v>
      </c>
      <c r="F39" s="164">
        <f>ROUND((SUM(BG135:BG473)),2)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41</v>
      </c>
      <c r="F40" s="164">
        <f>ROUND((SUM(BH135:BH473)),2)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42</v>
      </c>
      <c r="F41" s="164">
        <f>ROUND((SUM(BI135:BI473)),2)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43</v>
      </c>
      <c r="E43" s="168"/>
      <c r="F43" s="168"/>
      <c r="G43" s="169" t="s">
        <v>44</v>
      </c>
      <c r="H43" s="170" t="s">
        <v>45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491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2" t="s">
        <v>492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493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001 - km 9,194 - propustek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32" t="s">
        <v>22</v>
      </c>
      <c r="J93" s="79" t="str">
        <f>IF(J16="","",J16)</f>
        <v>4. 5. 2021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32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125</v>
      </c>
      <c r="D98" s="186"/>
      <c r="E98" s="186"/>
      <c r="F98" s="186"/>
      <c r="G98" s="186"/>
      <c r="H98" s="186"/>
      <c r="I98" s="186"/>
      <c r="J98" s="187" t="s">
        <v>126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127</v>
      </c>
      <c r="D100" s="40"/>
      <c r="E100" s="40"/>
      <c r="F100" s="40"/>
      <c r="G100" s="40"/>
      <c r="H100" s="40"/>
      <c r="I100" s="40"/>
      <c r="J100" s="110">
        <f>J135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128</v>
      </c>
    </row>
    <row r="101" spans="1:31" s="9" customFormat="1" ht="24.95" customHeight="1">
      <c r="A101" s="9"/>
      <c r="B101" s="189"/>
      <c r="C101" s="190"/>
      <c r="D101" s="191" t="s">
        <v>129</v>
      </c>
      <c r="E101" s="192"/>
      <c r="F101" s="192"/>
      <c r="G101" s="192"/>
      <c r="H101" s="192"/>
      <c r="I101" s="192"/>
      <c r="J101" s="193">
        <f>J136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130</v>
      </c>
      <c r="E102" s="197"/>
      <c r="F102" s="197"/>
      <c r="G102" s="197"/>
      <c r="H102" s="197"/>
      <c r="I102" s="197"/>
      <c r="J102" s="198">
        <f>J137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495</v>
      </c>
      <c r="E103" s="197"/>
      <c r="F103" s="197"/>
      <c r="G103" s="197"/>
      <c r="H103" s="197"/>
      <c r="I103" s="197"/>
      <c r="J103" s="198">
        <f>J232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496</v>
      </c>
      <c r="E104" s="197"/>
      <c r="F104" s="197"/>
      <c r="G104" s="197"/>
      <c r="H104" s="197"/>
      <c r="I104" s="197"/>
      <c r="J104" s="198">
        <f>J262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131</v>
      </c>
      <c r="E105" s="197"/>
      <c r="F105" s="197"/>
      <c r="G105" s="197"/>
      <c r="H105" s="197"/>
      <c r="I105" s="197"/>
      <c r="J105" s="198">
        <f>J311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497</v>
      </c>
      <c r="E106" s="197"/>
      <c r="F106" s="197"/>
      <c r="G106" s="197"/>
      <c r="H106" s="197"/>
      <c r="I106" s="197"/>
      <c r="J106" s="198">
        <f>J345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132</v>
      </c>
      <c r="E107" s="197"/>
      <c r="F107" s="197"/>
      <c r="G107" s="197"/>
      <c r="H107" s="197"/>
      <c r="I107" s="197"/>
      <c r="J107" s="198">
        <f>J348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133</v>
      </c>
      <c r="E108" s="197"/>
      <c r="F108" s="197"/>
      <c r="G108" s="197"/>
      <c r="H108" s="197"/>
      <c r="I108" s="197"/>
      <c r="J108" s="198">
        <f>J425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134</v>
      </c>
      <c r="E109" s="197"/>
      <c r="F109" s="197"/>
      <c r="G109" s="197"/>
      <c r="H109" s="197"/>
      <c r="I109" s="197"/>
      <c r="J109" s="198">
        <f>J442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9"/>
      <c r="C110" s="190"/>
      <c r="D110" s="191" t="s">
        <v>498</v>
      </c>
      <c r="E110" s="192"/>
      <c r="F110" s="192"/>
      <c r="G110" s="192"/>
      <c r="H110" s="192"/>
      <c r="I110" s="192"/>
      <c r="J110" s="193">
        <f>J446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5"/>
      <c r="C111" s="133"/>
      <c r="D111" s="196" t="s">
        <v>499</v>
      </c>
      <c r="E111" s="197"/>
      <c r="F111" s="197"/>
      <c r="G111" s="197"/>
      <c r="H111" s="197"/>
      <c r="I111" s="197"/>
      <c r="J111" s="198">
        <f>J447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135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4" t="str">
        <f>E7</f>
        <v>Oprava mostu v km 12,570 v úseku Protivec - Bochov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120</v>
      </c>
      <c r="D122" s="22"/>
      <c r="E122" s="22"/>
      <c r="F122" s="22"/>
      <c r="G122" s="22"/>
      <c r="H122" s="22"/>
      <c r="I122" s="22"/>
      <c r="J122" s="22"/>
      <c r="K122" s="22"/>
      <c r="L122" s="20"/>
    </row>
    <row r="123" spans="2:12" s="1" customFormat="1" ht="16.5" customHeight="1">
      <c r="B123" s="21"/>
      <c r="C123" s="22"/>
      <c r="D123" s="22"/>
      <c r="E123" s="184" t="s">
        <v>491</v>
      </c>
      <c r="F123" s="22"/>
      <c r="G123" s="22"/>
      <c r="H123" s="22"/>
      <c r="I123" s="22"/>
      <c r="J123" s="22"/>
      <c r="K123" s="22"/>
      <c r="L123" s="20"/>
    </row>
    <row r="124" spans="2:12" s="1" customFormat="1" ht="12" customHeight="1">
      <c r="B124" s="21"/>
      <c r="C124" s="32" t="s">
        <v>122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292" t="s">
        <v>492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493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E13</f>
        <v>001 - km 9,194 - propustek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F16</f>
        <v xml:space="preserve"> </v>
      </c>
      <c r="G129" s="40"/>
      <c r="H129" s="40"/>
      <c r="I129" s="32" t="s">
        <v>22</v>
      </c>
      <c r="J129" s="79" t="str">
        <f>IF(J16="","",J16)</f>
        <v>4. 5. 2021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E19</f>
        <v xml:space="preserve"> </v>
      </c>
      <c r="G131" s="40"/>
      <c r="H131" s="40"/>
      <c r="I131" s="32" t="s">
        <v>29</v>
      </c>
      <c r="J131" s="36" t="str">
        <f>E25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27</v>
      </c>
      <c r="D132" s="40"/>
      <c r="E132" s="40"/>
      <c r="F132" s="27" t="str">
        <f>IF(E22="","",E22)</f>
        <v>Vyplň údaj</v>
      </c>
      <c r="G132" s="40"/>
      <c r="H132" s="40"/>
      <c r="I132" s="32" t="s">
        <v>31</v>
      </c>
      <c r="J132" s="36" t="str">
        <f>E28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00"/>
      <c r="B134" s="201"/>
      <c r="C134" s="202" t="s">
        <v>136</v>
      </c>
      <c r="D134" s="203" t="s">
        <v>58</v>
      </c>
      <c r="E134" s="203" t="s">
        <v>54</v>
      </c>
      <c r="F134" s="203" t="s">
        <v>55</v>
      </c>
      <c r="G134" s="203" t="s">
        <v>137</v>
      </c>
      <c r="H134" s="203" t="s">
        <v>138</v>
      </c>
      <c r="I134" s="203" t="s">
        <v>139</v>
      </c>
      <c r="J134" s="203" t="s">
        <v>126</v>
      </c>
      <c r="K134" s="204" t="s">
        <v>140</v>
      </c>
      <c r="L134" s="205"/>
      <c r="M134" s="100" t="s">
        <v>1</v>
      </c>
      <c r="N134" s="101" t="s">
        <v>37</v>
      </c>
      <c r="O134" s="101" t="s">
        <v>141</v>
      </c>
      <c r="P134" s="101" t="s">
        <v>142</v>
      </c>
      <c r="Q134" s="101" t="s">
        <v>143</v>
      </c>
      <c r="R134" s="101" t="s">
        <v>144</v>
      </c>
      <c r="S134" s="101" t="s">
        <v>145</v>
      </c>
      <c r="T134" s="102" t="s">
        <v>146</v>
      </c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</row>
    <row r="135" spans="1:63" s="2" customFormat="1" ht="22.8" customHeight="1">
      <c r="A135" s="38"/>
      <c r="B135" s="39"/>
      <c r="C135" s="107" t="s">
        <v>147</v>
      </c>
      <c r="D135" s="40"/>
      <c r="E135" s="40"/>
      <c r="F135" s="40"/>
      <c r="G135" s="40"/>
      <c r="H135" s="40"/>
      <c r="I135" s="40"/>
      <c r="J135" s="206">
        <f>BK135</f>
        <v>0</v>
      </c>
      <c r="K135" s="40"/>
      <c r="L135" s="44"/>
      <c r="M135" s="103"/>
      <c r="N135" s="207"/>
      <c r="O135" s="104"/>
      <c r="P135" s="208">
        <f>P136+P446</f>
        <v>0</v>
      </c>
      <c r="Q135" s="104"/>
      <c r="R135" s="208">
        <f>R136+R446</f>
        <v>102.04940064319999</v>
      </c>
      <c r="S135" s="104"/>
      <c r="T135" s="209">
        <f>T136+T446</f>
        <v>88.30471250000001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72</v>
      </c>
      <c r="AU135" s="17" t="s">
        <v>128</v>
      </c>
      <c r="BK135" s="210">
        <f>BK136+BK446</f>
        <v>0</v>
      </c>
    </row>
    <row r="136" spans="1:63" s="12" customFormat="1" ht="25.9" customHeight="1">
      <c r="A136" s="12"/>
      <c r="B136" s="211"/>
      <c r="C136" s="212"/>
      <c r="D136" s="213" t="s">
        <v>72</v>
      </c>
      <c r="E136" s="214" t="s">
        <v>148</v>
      </c>
      <c r="F136" s="214" t="s">
        <v>149</v>
      </c>
      <c r="G136" s="212"/>
      <c r="H136" s="212"/>
      <c r="I136" s="215"/>
      <c r="J136" s="216">
        <f>BK136</f>
        <v>0</v>
      </c>
      <c r="K136" s="212"/>
      <c r="L136" s="217"/>
      <c r="M136" s="218"/>
      <c r="N136" s="219"/>
      <c r="O136" s="219"/>
      <c r="P136" s="220">
        <f>P137+P232+P262+P311+P345+P348+P425+P442</f>
        <v>0</v>
      </c>
      <c r="Q136" s="219"/>
      <c r="R136" s="220">
        <f>R137+R232+R262+R311+R345+R348+R425+R442</f>
        <v>102.03540064319999</v>
      </c>
      <c r="S136" s="219"/>
      <c r="T136" s="221">
        <f>T137+T232+T262+T311+T345+T348+T425+T442</f>
        <v>88.30471250000001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80</v>
      </c>
      <c r="AT136" s="223" t="s">
        <v>72</v>
      </c>
      <c r="AU136" s="223" t="s">
        <v>73</v>
      </c>
      <c r="AY136" s="222" t="s">
        <v>150</v>
      </c>
      <c r="BK136" s="224">
        <f>BK137+BK232+BK262+BK311+BK345+BK348+BK425+BK442</f>
        <v>0</v>
      </c>
    </row>
    <row r="137" spans="1:63" s="12" customFormat="1" ht="22.8" customHeight="1">
      <c r="A137" s="12"/>
      <c r="B137" s="211"/>
      <c r="C137" s="212"/>
      <c r="D137" s="213" t="s">
        <v>72</v>
      </c>
      <c r="E137" s="225" t="s">
        <v>80</v>
      </c>
      <c r="F137" s="225" t="s">
        <v>151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SUM(P138:P231)</f>
        <v>0</v>
      </c>
      <c r="Q137" s="219"/>
      <c r="R137" s="220">
        <f>SUM(R138:R231)</f>
        <v>53.3502568856</v>
      </c>
      <c r="S137" s="219"/>
      <c r="T137" s="221">
        <f>SUM(T138:T231)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80</v>
      </c>
      <c r="AT137" s="223" t="s">
        <v>72</v>
      </c>
      <c r="AU137" s="223" t="s">
        <v>80</v>
      </c>
      <c r="AY137" s="222" t="s">
        <v>150</v>
      </c>
      <c r="BK137" s="224">
        <f>SUM(BK138:BK231)</f>
        <v>0</v>
      </c>
    </row>
    <row r="138" spans="1:65" s="2" customFormat="1" ht="12">
      <c r="A138" s="38"/>
      <c r="B138" s="39"/>
      <c r="C138" s="227" t="s">
        <v>80</v>
      </c>
      <c r="D138" s="227" t="s">
        <v>152</v>
      </c>
      <c r="E138" s="228" t="s">
        <v>500</v>
      </c>
      <c r="F138" s="229" t="s">
        <v>501</v>
      </c>
      <c r="G138" s="230" t="s">
        <v>177</v>
      </c>
      <c r="H138" s="231">
        <v>69.5</v>
      </c>
      <c r="I138" s="232"/>
      <c r="J138" s="233">
        <f>ROUND(I138*H138,2)</f>
        <v>0</v>
      </c>
      <c r="K138" s="229" t="s">
        <v>156</v>
      </c>
      <c r="L138" s="44"/>
      <c r="M138" s="234" t="s">
        <v>1</v>
      </c>
      <c r="N138" s="235" t="s">
        <v>38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157</v>
      </c>
      <c r="AT138" s="238" t="s">
        <v>152</v>
      </c>
      <c r="AU138" s="238" t="s">
        <v>82</v>
      </c>
      <c r="AY138" s="17" t="s">
        <v>150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80</v>
      </c>
      <c r="BK138" s="239">
        <f>ROUND(I138*H138,2)</f>
        <v>0</v>
      </c>
      <c r="BL138" s="17" t="s">
        <v>157</v>
      </c>
      <c r="BM138" s="238" t="s">
        <v>502</v>
      </c>
    </row>
    <row r="139" spans="1:47" s="2" customFormat="1" ht="12">
      <c r="A139" s="38"/>
      <c r="B139" s="39"/>
      <c r="C139" s="40"/>
      <c r="D139" s="240" t="s">
        <v>159</v>
      </c>
      <c r="E139" s="40"/>
      <c r="F139" s="241" t="s">
        <v>503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82</v>
      </c>
    </row>
    <row r="140" spans="1:51" s="13" customFormat="1" ht="12">
      <c r="A140" s="13"/>
      <c r="B140" s="246"/>
      <c r="C140" s="247"/>
      <c r="D140" s="240" t="s">
        <v>172</v>
      </c>
      <c r="E140" s="248" t="s">
        <v>1</v>
      </c>
      <c r="F140" s="249" t="s">
        <v>504</v>
      </c>
      <c r="G140" s="247"/>
      <c r="H140" s="248" t="s">
        <v>1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172</v>
      </c>
      <c r="AU140" s="255" t="s">
        <v>82</v>
      </c>
      <c r="AV140" s="13" t="s">
        <v>80</v>
      </c>
      <c r="AW140" s="13" t="s">
        <v>30</v>
      </c>
      <c r="AX140" s="13" t="s">
        <v>73</v>
      </c>
      <c r="AY140" s="255" t="s">
        <v>150</v>
      </c>
    </row>
    <row r="141" spans="1:51" s="14" customFormat="1" ht="12">
      <c r="A141" s="14"/>
      <c r="B141" s="256"/>
      <c r="C141" s="257"/>
      <c r="D141" s="240" t="s">
        <v>172</v>
      </c>
      <c r="E141" s="258" t="s">
        <v>1</v>
      </c>
      <c r="F141" s="259" t="s">
        <v>505</v>
      </c>
      <c r="G141" s="257"/>
      <c r="H141" s="260">
        <v>24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172</v>
      </c>
      <c r="AU141" s="266" t="s">
        <v>82</v>
      </c>
      <c r="AV141" s="14" t="s">
        <v>82</v>
      </c>
      <c r="AW141" s="14" t="s">
        <v>30</v>
      </c>
      <c r="AX141" s="14" t="s">
        <v>73</v>
      </c>
      <c r="AY141" s="266" t="s">
        <v>150</v>
      </c>
    </row>
    <row r="142" spans="1:51" s="13" customFormat="1" ht="12">
      <c r="A142" s="13"/>
      <c r="B142" s="246"/>
      <c r="C142" s="247"/>
      <c r="D142" s="240" t="s">
        <v>172</v>
      </c>
      <c r="E142" s="248" t="s">
        <v>1</v>
      </c>
      <c r="F142" s="249" t="s">
        <v>506</v>
      </c>
      <c r="G142" s="247"/>
      <c r="H142" s="248" t="s">
        <v>1</v>
      </c>
      <c r="I142" s="250"/>
      <c r="J142" s="247"/>
      <c r="K142" s="247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172</v>
      </c>
      <c r="AU142" s="255" t="s">
        <v>82</v>
      </c>
      <c r="AV142" s="13" t="s">
        <v>80</v>
      </c>
      <c r="AW142" s="13" t="s">
        <v>30</v>
      </c>
      <c r="AX142" s="13" t="s">
        <v>73</v>
      </c>
      <c r="AY142" s="255" t="s">
        <v>150</v>
      </c>
    </row>
    <row r="143" spans="1:51" s="14" customFormat="1" ht="12">
      <c r="A143" s="14"/>
      <c r="B143" s="256"/>
      <c r="C143" s="257"/>
      <c r="D143" s="240" t="s">
        <v>172</v>
      </c>
      <c r="E143" s="258" t="s">
        <v>1</v>
      </c>
      <c r="F143" s="259" t="s">
        <v>507</v>
      </c>
      <c r="G143" s="257"/>
      <c r="H143" s="260">
        <v>32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172</v>
      </c>
      <c r="AU143" s="266" t="s">
        <v>82</v>
      </c>
      <c r="AV143" s="14" t="s">
        <v>82</v>
      </c>
      <c r="AW143" s="14" t="s">
        <v>30</v>
      </c>
      <c r="AX143" s="14" t="s">
        <v>73</v>
      </c>
      <c r="AY143" s="266" t="s">
        <v>150</v>
      </c>
    </row>
    <row r="144" spans="1:51" s="13" customFormat="1" ht="12">
      <c r="A144" s="13"/>
      <c r="B144" s="246"/>
      <c r="C144" s="247"/>
      <c r="D144" s="240" t="s">
        <v>172</v>
      </c>
      <c r="E144" s="248" t="s">
        <v>1</v>
      </c>
      <c r="F144" s="249" t="s">
        <v>508</v>
      </c>
      <c r="G144" s="247"/>
      <c r="H144" s="248" t="s">
        <v>1</v>
      </c>
      <c r="I144" s="250"/>
      <c r="J144" s="247"/>
      <c r="K144" s="247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172</v>
      </c>
      <c r="AU144" s="255" t="s">
        <v>82</v>
      </c>
      <c r="AV144" s="13" t="s">
        <v>80</v>
      </c>
      <c r="AW144" s="13" t="s">
        <v>30</v>
      </c>
      <c r="AX144" s="13" t="s">
        <v>73</v>
      </c>
      <c r="AY144" s="255" t="s">
        <v>150</v>
      </c>
    </row>
    <row r="145" spans="1:51" s="14" customFormat="1" ht="12">
      <c r="A145" s="14"/>
      <c r="B145" s="256"/>
      <c r="C145" s="257"/>
      <c r="D145" s="240" t="s">
        <v>172</v>
      </c>
      <c r="E145" s="258" t="s">
        <v>1</v>
      </c>
      <c r="F145" s="259" t="s">
        <v>509</v>
      </c>
      <c r="G145" s="257"/>
      <c r="H145" s="260">
        <v>13.5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172</v>
      </c>
      <c r="AU145" s="266" t="s">
        <v>82</v>
      </c>
      <c r="AV145" s="14" t="s">
        <v>82</v>
      </c>
      <c r="AW145" s="14" t="s">
        <v>30</v>
      </c>
      <c r="AX145" s="14" t="s">
        <v>73</v>
      </c>
      <c r="AY145" s="266" t="s">
        <v>150</v>
      </c>
    </row>
    <row r="146" spans="1:51" s="15" customFormat="1" ht="12">
      <c r="A146" s="15"/>
      <c r="B146" s="267"/>
      <c r="C146" s="268"/>
      <c r="D146" s="240" t="s">
        <v>172</v>
      </c>
      <c r="E146" s="269" t="s">
        <v>1</v>
      </c>
      <c r="F146" s="270" t="s">
        <v>204</v>
      </c>
      <c r="G146" s="268"/>
      <c r="H146" s="271">
        <v>69.5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7" t="s">
        <v>172</v>
      </c>
      <c r="AU146" s="277" t="s">
        <v>82</v>
      </c>
      <c r="AV146" s="15" t="s">
        <v>157</v>
      </c>
      <c r="AW146" s="15" t="s">
        <v>30</v>
      </c>
      <c r="AX146" s="15" t="s">
        <v>80</v>
      </c>
      <c r="AY146" s="277" t="s">
        <v>150</v>
      </c>
    </row>
    <row r="147" spans="1:65" s="2" customFormat="1" ht="12">
      <c r="A147" s="38"/>
      <c r="B147" s="39"/>
      <c r="C147" s="227" t="s">
        <v>82</v>
      </c>
      <c r="D147" s="227" t="s">
        <v>152</v>
      </c>
      <c r="E147" s="228" t="s">
        <v>510</v>
      </c>
      <c r="F147" s="229" t="s">
        <v>511</v>
      </c>
      <c r="G147" s="230" t="s">
        <v>177</v>
      </c>
      <c r="H147" s="231">
        <v>69.5</v>
      </c>
      <c r="I147" s="232"/>
      <c r="J147" s="233">
        <f>ROUND(I147*H147,2)</f>
        <v>0</v>
      </c>
      <c r="K147" s="229" t="s">
        <v>156</v>
      </c>
      <c r="L147" s="44"/>
      <c r="M147" s="234" t="s">
        <v>1</v>
      </c>
      <c r="N147" s="235" t="s">
        <v>38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157</v>
      </c>
      <c r="AT147" s="238" t="s">
        <v>152</v>
      </c>
      <c r="AU147" s="238" t="s">
        <v>82</v>
      </c>
      <c r="AY147" s="17" t="s">
        <v>150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80</v>
      </c>
      <c r="BK147" s="239">
        <f>ROUND(I147*H147,2)</f>
        <v>0</v>
      </c>
      <c r="BL147" s="17" t="s">
        <v>157</v>
      </c>
      <c r="BM147" s="238" t="s">
        <v>512</v>
      </c>
    </row>
    <row r="148" spans="1:47" s="2" customFormat="1" ht="12">
      <c r="A148" s="38"/>
      <c r="B148" s="39"/>
      <c r="C148" s="40"/>
      <c r="D148" s="240" t="s">
        <v>159</v>
      </c>
      <c r="E148" s="40"/>
      <c r="F148" s="241" t="s">
        <v>513</v>
      </c>
      <c r="G148" s="40"/>
      <c r="H148" s="40"/>
      <c r="I148" s="242"/>
      <c r="J148" s="40"/>
      <c r="K148" s="40"/>
      <c r="L148" s="44"/>
      <c r="M148" s="243"/>
      <c r="N148" s="244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82</v>
      </c>
    </row>
    <row r="149" spans="1:65" s="2" customFormat="1" ht="16.5" customHeight="1">
      <c r="A149" s="38"/>
      <c r="B149" s="39"/>
      <c r="C149" s="227" t="s">
        <v>102</v>
      </c>
      <c r="D149" s="227" t="s">
        <v>152</v>
      </c>
      <c r="E149" s="228" t="s">
        <v>514</v>
      </c>
      <c r="F149" s="229" t="s">
        <v>515</v>
      </c>
      <c r="G149" s="230" t="s">
        <v>516</v>
      </c>
      <c r="H149" s="231">
        <v>12</v>
      </c>
      <c r="I149" s="232"/>
      <c r="J149" s="233">
        <f>ROUND(I149*H149,2)</f>
        <v>0</v>
      </c>
      <c r="K149" s="229" t="s">
        <v>156</v>
      </c>
      <c r="L149" s="44"/>
      <c r="M149" s="234" t="s">
        <v>1</v>
      </c>
      <c r="N149" s="235" t="s">
        <v>38</v>
      </c>
      <c r="O149" s="91"/>
      <c r="P149" s="236">
        <f>O149*H149</f>
        <v>0</v>
      </c>
      <c r="Q149" s="236">
        <v>0.0100433238</v>
      </c>
      <c r="R149" s="236">
        <f>Q149*H149</f>
        <v>0.1205198856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157</v>
      </c>
      <c r="AT149" s="238" t="s">
        <v>152</v>
      </c>
      <c r="AU149" s="238" t="s">
        <v>82</v>
      </c>
      <c r="AY149" s="17" t="s">
        <v>150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80</v>
      </c>
      <c r="BK149" s="239">
        <f>ROUND(I149*H149,2)</f>
        <v>0</v>
      </c>
      <c r="BL149" s="17" t="s">
        <v>157</v>
      </c>
      <c r="BM149" s="238" t="s">
        <v>517</v>
      </c>
    </row>
    <row r="150" spans="1:47" s="2" customFormat="1" ht="12">
      <c r="A150" s="38"/>
      <c r="B150" s="39"/>
      <c r="C150" s="40"/>
      <c r="D150" s="240" t="s">
        <v>159</v>
      </c>
      <c r="E150" s="40"/>
      <c r="F150" s="241" t="s">
        <v>518</v>
      </c>
      <c r="G150" s="40"/>
      <c r="H150" s="40"/>
      <c r="I150" s="242"/>
      <c r="J150" s="40"/>
      <c r="K150" s="40"/>
      <c r="L150" s="44"/>
      <c r="M150" s="243"/>
      <c r="N150" s="244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82</v>
      </c>
    </row>
    <row r="151" spans="1:65" s="2" customFormat="1" ht="12">
      <c r="A151" s="38"/>
      <c r="B151" s="39"/>
      <c r="C151" s="227" t="s">
        <v>157</v>
      </c>
      <c r="D151" s="227" t="s">
        <v>152</v>
      </c>
      <c r="E151" s="228" t="s">
        <v>519</v>
      </c>
      <c r="F151" s="229" t="s">
        <v>520</v>
      </c>
      <c r="G151" s="230" t="s">
        <v>177</v>
      </c>
      <c r="H151" s="231">
        <v>24.565</v>
      </c>
      <c r="I151" s="232"/>
      <c r="J151" s="233">
        <f>ROUND(I151*H151,2)</f>
        <v>0</v>
      </c>
      <c r="K151" s="229" t="s">
        <v>156</v>
      </c>
      <c r="L151" s="44"/>
      <c r="M151" s="234" t="s">
        <v>1</v>
      </c>
      <c r="N151" s="235" t="s">
        <v>38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157</v>
      </c>
      <c r="AT151" s="238" t="s">
        <v>152</v>
      </c>
      <c r="AU151" s="238" t="s">
        <v>82</v>
      </c>
      <c r="AY151" s="17" t="s">
        <v>150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80</v>
      </c>
      <c r="BK151" s="239">
        <f>ROUND(I151*H151,2)</f>
        <v>0</v>
      </c>
      <c r="BL151" s="17" t="s">
        <v>157</v>
      </c>
      <c r="BM151" s="238" t="s">
        <v>521</v>
      </c>
    </row>
    <row r="152" spans="1:47" s="2" customFormat="1" ht="12">
      <c r="A152" s="38"/>
      <c r="B152" s="39"/>
      <c r="C152" s="40"/>
      <c r="D152" s="240" t="s">
        <v>159</v>
      </c>
      <c r="E152" s="40"/>
      <c r="F152" s="241" t="s">
        <v>522</v>
      </c>
      <c r="G152" s="40"/>
      <c r="H152" s="40"/>
      <c r="I152" s="242"/>
      <c r="J152" s="40"/>
      <c r="K152" s="40"/>
      <c r="L152" s="44"/>
      <c r="M152" s="243"/>
      <c r="N152" s="244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82</v>
      </c>
    </row>
    <row r="153" spans="1:51" s="13" customFormat="1" ht="12">
      <c r="A153" s="13"/>
      <c r="B153" s="246"/>
      <c r="C153" s="247"/>
      <c r="D153" s="240" t="s">
        <v>172</v>
      </c>
      <c r="E153" s="248" t="s">
        <v>1</v>
      </c>
      <c r="F153" s="249" t="s">
        <v>523</v>
      </c>
      <c r="G153" s="247"/>
      <c r="H153" s="248" t="s">
        <v>1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172</v>
      </c>
      <c r="AU153" s="255" t="s">
        <v>82</v>
      </c>
      <c r="AV153" s="13" t="s">
        <v>80</v>
      </c>
      <c r="AW153" s="13" t="s">
        <v>30</v>
      </c>
      <c r="AX153" s="13" t="s">
        <v>73</v>
      </c>
      <c r="AY153" s="255" t="s">
        <v>150</v>
      </c>
    </row>
    <row r="154" spans="1:51" s="14" customFormat="1" ht="12">
      <c r="A154" s="14"/>
      <c r="B154" s="256"/>
      <c r="C154" s="257"/>
      <c r="D154" s="240" t="s">
        <v>172</v>
      </c>
      <c r="E154" s="258" t="s">
        <v>1</v>
      </c>
      <c r="F154" s="259" t="s">
        <v>524</v>
      </c>
      <c r="G154" s="257"/>
      <c r="H154" s="260">
        <v>6.325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6" t="s">
        <v>172</v>
      </c>
      <c r="AU154" s="266" t="s">
        <v>82</v>
      </c>
      <c r="AV154" s="14" t="s">
        <v>82</v>
      </c>
      <c r="AW154" s="14" t="s">
        <v>30</v>
      </c>
      <c r="AX154" s="14" t="s">
        <v>73</v>
      </c>
      <c r="AY154" s="266" t="s">
        <v>150</v>
      </c>
    </row>
    <row r="155" spans="1:51" s="13" customFormat="1" ht="12">
      <c r="A155" s="13"/>
      <c r="B155" s="246"/>
      <c r="C155" s="247"/>
      <c r="D155" s="240" t="s">
        <v>172</v>
      </c>
      <c r="E155" s="248" t="s">
        <v>1</v>
      </c>
      <c r="F155" s="249" t="s">
        <v>525</v>
      </c>
      <c r="G155" s="247"/>
      <c r="H155" s="248" t="s">
        <v>1</v>
      </c>
      <c r="I155" s="250"/>
      <c r="J155" s="247"/>
      <c r="K155" s="247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172</v>
      </c>
      <c r="AU155" s="255" t="s">
        <v>82</v>
      </c>
      <c r="AV155" s="13" t="s">
        <v>80</v>
      </c>
      <c r="AW155" s="13" t="s">
        <v>30</v>
      </c>
      <c r="AX155" s="13" t="s">
        <v>73</v>
      </c>
      <c r="AY155" s="255" t="s">
        <v>150</v>
      </c>
    </row>
    <row r="156" spans="1:51" s="14" customFormat="1" ht="12">
      <c r="A156" s="14"/>
      <c r="B156" s="256"/>
      <c r="C156" s="257"/>
      <c r="D156" s="240" t="s">
        <v>172</v>
      </c>
      <c r="E156" s="258" t="s">
        <v>1</v>
      </c>
      <c r="F156" s="259" t="s">
        <v>526</v>
      </c>
      <c r="G156" s="257"/>
      <c r="H156" s="260">
        <v>18.24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172</v>
      </c>
      <c r="AU156" s="266" t="s">
        <v>82</v>
      </c>
      <c r="AV156" s="14" t="s">
        <v>82</v>
      </c>
      <c r="AW156" s="14" t="s">
        <v>30</v>
      </c>
      <c r="AX156" s="14" t="s">
        <v>73</v>
      </c>
      <c r="AY156" s="266" t="s">
        <v>150</v>
      </c>
    </row>
    <row r="157" spans="1:51" s="15" customFormat="1" ht="12">
      <c r="A157" s="15"/>
      <c r="B157" s="267"/>
      <c r="C157" s="268"/>
      <c r="D157" s="240" t="s">
        <v>172</v>
      </c>
      <c r="E157" s="269" t="s">
        <v>1</v>
      </c>
      <c r="F157" s="270" t="s">
        <v>204</v>
      </c>
      <c r="G157" s="268"/>
      <c r="H157" s="271">
        <v>24.565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172</v>
      </c>
      <c r="AU157" s="277" t="s">
        <v>82</v>
      </c>
      <c r="AV157" s="15" t="s">
        <v>157</v>
      </c>
      <c r="AW157" s="15" t="s">
        <v>30</v>
      </c>
      <c r="AX157" s="15" t="s">
        <v>80</v>
      </c>
      <c r="AY157" s="277" t="s">
        <v>150</v>
      </c>
    </row>
    <row r="158" spans="1:65" s="2" customFormat="1" ht="12">
      <c r="A158" s="38"/>
      <c r="B158" s="39"/>
      <c r="C158" s="227" t="s">
        <v>181</v>
      </c>
      <c r="D158" s="227" t="s">
        <v>152</v>
      </c>
      <c r="E158" s="228" t="s">
        <v>165</v>
      </c>
      <c r="F158" s="229" t="s">
        <v>166</v>
      </c>
      <c r="G158" s="230" t="s">
        <v>167</v>
      </c>
      <c r="H158" s="231">
        <v>19.874</v>
      </c>
      <c r="I158" s="232"/>
      <c r="J158" s="233">
        <f>ROUND(I158*H158,2)</f>
        <v>0</v>
      </c>
      <c r="K158" s="229" t="s">
        <v>156</v>
      </c>
      <c r="L158" s="44"/>
      <c r="M158" s="234" t="s">
        <v>1</v>
      </c>
      <c r="N158" s="235" t="s">
        <v>38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157</v>
      </c>
      <c r="AT158" s="238" t="s">
        <v>152</v>
      </c>
      <c r="AU158" s="238" t="s">
        <v>82</v>
      </c>
      <c r="AY158" s="17" t="s">
        <v>150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80</v>
      </c>
      <c r="BK158" s="239">
        <f>ROUND(I158*H158,2)</f>
        <v>0</v>
      </c>
      <c r="BL158" s="17" t="s">
        <v>157</v>
      </c>
      <c r="BM158" s="238" t="s">
        <v>527</v>
      </c>
    </row>
    <row r="159" spans="1:47" s="2" customFormat="1" ht="12">
      <c r="A159" s="38"/>
      <c r="B159" s="39"/>
      <c r="C159" s="40"/>
      <c r="D159" s="240" t="s">
        <v>159</v>
      </c>
      <c r="E159" s="40"/>
      <c r="F159" s="241" t="s">
        <v>169</v>
      </c>
      <c r="G159" s="40"/>
      <c r="H159" s="40"/>
      <c r="I159" s="242"/>
      <c r="J159" s="40"/>
      <c r="K159" s="40"/>
      <c r="L159" s="44"/>
      <c r="M159" s="243"/>
      <c r="N159" s="244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82</v>
      </c>
    </row>
    <row r="160" spans="1:51" s="13" customFormat="1" ht="12">
      <c r="A160" s="13"/>
      <c r="B160" s="246"/>
      <c r="C160" s="247"/>
      <c r="D160" s="240" t="s">
        <v>172</v>
      </c>
      <c r="E160" s="248" t="s">
        <v>1</v>
      </c>
      <c r="F160" s="249" t="s">
        <v>528</v>
      </c>
      <c r="G160" s="247"/>
      <c r="H160" s="248" t="s">
        <v>1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172</v>
      </c>
      <c r="AU160" s="255" t="s">
        <v>82</v>
      </c>
      <c r="AV160" s="13" t="s">
        <v>80</v>
      </c>
      <c r="AW160" s="13" t="s">
        <v>30</v>
      </c>
      <c r="AX160" s="13" t="s">
        <v>73</v>
      </c>
      <c r="AY160" s="255" t="s">
        <v>150</v>
      </c>
    </row>
    <row r="161" spans="1:51" s="14" customFormat="1" ht="12">
      <c r="A161" s="14"/>
      <c r="B161" s="256"/>
      <c r="C161" s="257"/>
      <c r="D161" s="240" t="s">
        <v>172</v>
      </c>
      <c r="E161" s="258" t="s">
        <v>1</v>
      </c>
      <c r="F161" s="259" t="s">
        <v>529</v>
      </c>
      <c r="G161" s="257"/>
      <c r="H161" s="260">
        <v>18.5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6" t="s">
        <v>172</v>
      </c>
      <c r="AU161" s="266" t="s">
        <v>82</v>
      </c>
      <c r="AV161" s="14" t="s">
        <v>82</v>
      </c>
      <c r="AW161" s="14" t="s">
        <v>30</v>
      </c>
      <c r="AX161" s="14" t="s">
        <v>73</v>
      </c>
      <c r="AY161" s="266" t="s">
        <v>150</v>
      </c>
    </row>
    <row r="162" spans="1:51" s="13" customFormat="1" ht="12">
      <c r="A162" s="13"/>
      <c r="B162" s="246"/>
      <c r="C162" s="247"/>
      <c r="D162" s="240" t="s">
        <v>172</v>
      </c>
      <c r="E162" s="248" t="s">
        <v>1</v>
      </c>
      <c r="F162" s="249" t="s">
        <v>530</v>
      </c>
      <c r="G162" s="247"/>
      <c r="H162" s="248" t="s">
        <v>1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172</v>
      </c>
      <c r="AU162" s="255" t="s">
        <v>82</v>
      </c>
      <c r="AV162" s="13" t="s">
        <v>80</v>
      </c>
      <c r="AW162" s="13" t="s">
        <v>30</v>
      </c>
      <c r="AX162" s="13" t="s">
        <v>73</v>
      </c>
      <c r="AY162" s="255" t="s">
        <v>150</v>
      </c>
    </row>
    <row r="163" spans="1:51" s="14" customFormat="1" ht="12">
      <c r="A163" s="14"/>
      <c r="B163" s="256"/>
      <c r="C163" s="257"/>
      <c r="D163" s="240" t="s">
        <v>172</v>
      </c>
      <c r="E163" s="258" t="s">
        <v>1</v>
      </c>
      <c r="F163" s="259" t="s">
        <v>531</v>
      </c>
      <c r="G163" s="257"/>
      <c r="H163" s="260">
        <v>21.28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172</v>
      </c>
      <c r="AU163" s="266" t="s">
        <v>82</v>
      </c>
      <c r="AV163" s="14" t="s">
        <v>82</v>
      </c>
      <c r="AW163" s="14" t="s">
        <v>30</v>
      </c>
      <c r="AX163" s="14" t="s">
        <v>73</v>
      </c>
      <c r="AY163" s="266" t="s">
        <v>150</v>
      </c>
    </row>
    <row r="164" spans="1:51" s="13" customFormat="1" ht="12">
      <c r="A164" s="13"/>
      <c r="B164" s="246"/>
      <c r="C164" s="247"/>
      <c r="D164" s="240" t="s">
        <v>172</v>
      </c>
      <c r="E164" s="248" t="s">
        <v>1</v>
      </c>
      <c r="F164" s="249" t="s">
        <v>532</v>
      </c>
      <c r="G164" s="247"/>
      <c r="H164" s="248" t="s">
        <v>1</v>
      </c>
      <c r="I164" s="250"/>
      <c r="J164" s="247"/>
      <c r="K164" s="247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172</v>
      </c>
      <c r="AU164" s="255" t="s">
        <v>82</v>
      </c>
      <c r="AV164" s="13" t="s">
        <v>80</v>
      </c>
      <c r="AW164" s="13" t="s">
        <v>30</v>
      </c>
      <c r="AX164" s="13" t="s">
        <v>73</v>
      </c>
      <c r="AY164" s="255" t="s">
        <v>150</v>
      </c>
    </row>
    <row r="165" spans="1:51" s="14" customFormat="1" ht="12">
      <c r="A165" s="14"/>
      <c r="B165" s="256"/>
      <c r="C165" s="257"/>
      <c r="D165" s="240" t="s">
        <v>172</v>
      </c>
      <c r="E165" s="258" t="s">
        <v>1</v>
      </c>
      <c r="F165" s="259" t="s">
        <v>533</v>
      </c>
      <c r="G165" s="257"/>
      <c r="H165" s="260">
        <v>3.04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172</v>
      </c>
      <c r="AU165" s="266" t="s">
        <v>82</v>
      </c>
      <c r="AV165" s="14" t="s">
        <v>82</v>
      </c>
      <c r="AW165" s="14" t="s">
        <v>30</v>
      </c>
      <c r="AX165" s="14" t="s">
        <v>73</v>
      </c>
      <c r="AY165" s="266" t="s">
        <v>150</v>
      </c>
    </row>
    <row r="166" spans="1:51" s="14" customFormat="1" ht="12">
      <c r="A166" s="14"/>
      <c r="B166" s="256"/>
      <c r="C166" s="257"/>
      <c r="D166" s="240" t="s">
        <v>172</v>
      </c>
      <c r="E166" s="258" t="s">
        <v>1</v>
      </c>
      <c r="F166" s="259" t="s">
        <v>534</v>
      </c>
      <c r="G166" s="257"/>
      <c r="H166" s="260">
        <v>2.7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172</v>
      </c>
      <c r="AU166" s="266" t="s">
        <v>82</v>
      </c>
      <c r="AV166" s="14" t="s">
        <v>82</v>
      </c>
      <c r="AW166" s="14" t="s">
        <v>30</v>
      </c>
      <c r="AX166" s="14" t="s">
        <v>73</v>
      </c>
      <c r="AY166" s="266" t="s">
        <v>150</v>
      </c>
    </row>
    <row r="167" spans="1:51" s="13" customFormat="1" ht="12">
      <c r="A167" s="13"/>
      <c r="B167" s="246"/>
      <c r="C167" s="247"/>
      <c r="D167" s="240" t="s">
        <v>172</v>
      </c>
      <c r="E167" s="248" t="s">
        <v>1</v>
      </c>
      <c r="F167" s="249" t="s">
        <v>535</v>
      </c>
      <c r="G167" s="247"/>
      <c r="H167" s="248" t="s">
        <v>1</v>
      </c>
      <c r="I167" s="250"/>
      <c r="J167" s="247"/>
      <c r="K167" s="247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172</v>
      </c>
      <c r="AU167" s="255" t="s">
        <v>82</v>
      </c>
      <c r="AV167" s="13" t="s">
        <v>80</v>
      </c>
      <c r="AW167" s="13" t="s">
        <v>30</v>
      </c>
      <c r="AX167" s="13" t="s">
        <v>73</v>
      </c>
      <c r="AY167" s="255" t="s">
        <v>150</v>
      </c>
    </row>
    <row r="168" spans="1:51" s="14" customFormat="1" ht="12">
      <c r="A168" s="14"/>
      <c r="B168" s="256"/>
      <c r="C168" s="257"/>
      <c r="D168" s="240" t="s">
        <v>172</v>
      </c>
      <c r="E168" s="258" t="s">
        <v>1</v>
      </c>
      <c r="F168" s="259" t="s">
        <v>536</v>
      </c>
      <c r="G168" s="257"/>
      <c r="H168" s="260">
        <v>-2.168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172</v>
      </c>
      <c r="AU168" s="266" t="s">
        <v>82</v>
      </c>
      <c r="AV168" s="14" t="s">
        <v>82</v>
      </c>
      <c r="AW168" s="14" t="s">
        <v>30</v>
      </c>
      <c r="AX168" s="14" t="s">
        <v>73</v>
      </c>
      <c r="AY168" s="266" t="s">
        <v>150</v>
      </c>
    </row>
    <row r="169" spans="1:51" s="13" customFormat="1" ht="12">
      <c r="A169" s="13"/>
      <c r="B169" s="246"/>
      <c r="C169" s="247"/>
      <c r="D169" s="240" t="s">
        <v>172</v>
      </c>
      <c r="E169" s="248" t="s">
        <v>1</v>
      </c>
      <c r="F169" s="249" t="s">
        <v>537</v>
      </c>
      <c r="G169" s="247"/>
      <c r="H169" s="248" t="s">
        <v>1</v>
      </c>
      <c r="I169" s="250"/>
      <c r="J169" s="247"/>
      <c r="K169" s="247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172</v>
      </c>
      <c r="AU169" s="255" t="s">
        <v>82</v>
      </c>
      <c r="AV169" s="13" t="s">
        <v>80</v>
      </c>
      <c r="AW169" s="13" t="s">
        <v>30</v>
      </c>
      <c r="AX169" s="13" t="s">
        <v>73</v>
      </c>
      <c r="AY169" s="255" t="s">
        <v>150</v>
      </c>
    </row>
    <row r="170" spans="1:51" s="14" customFormat="1" ht="12">
      <c r="A170" s="14"/>
      <c r="B170" s="256"/>
      <c r="C170" s="257"/>
      <c r="D170" s="240" t="s">
        <v>172</v>
      </c>
      <c r="E170" s="258" t="s">
        <v>1</v>
      </c>
      <c r="F170" s="259" t="s">
        <v>538</v>
      </c>
      <c r="G170" s="257"/>
      <c r="H170" s="260">
        <v>-6.02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172</v>
      </c>
      <c r="AU170" s="266" t="s">
        <v>82</v>
      </c>
      <c r="AV170" s="14" t="s">
        <v>82</v>
      </c>
      <c r="AW170" s="14" t="s">
        <v>30</v>
      </c>
      <c r="AX170" s="14" t="s">
        <v>73</v>
      </c>
      <c r="AY170" s="266" t="s">
        <v>150</v>
      </c>
    </row>
    <row r="171" spans="1:51" s="13" customFormat="1" ht="12">
      <c r="A171" s="13"/>
      <c r="B171" s="246"/>
      <c r="C171" s="247"/>
      <c r="D171" s="240" t="s">
        <v>172</v>
      </c>
      <c r="E171" s="248" t="s">
        <v>1</v>
      </c>
      <c r="F171" s="249" t="s">
        <v>539</v>
      </c>
      <c r="G171" s="247"/>
      <c r="H171" s="248" t="s">
        <v>1</v>
      </c>
      <c r="I171" s="250"/>
      <c r="J171" s="247"/>
      <c r="K171" s="247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172</v>
      </c>
      <c r="AU171" s="255" t="s">
        <v>82</v>
      </c>
      <c r="AV171" s="13" t="s">
        <v>80</v>
      </c>
      <c r="AW171" s="13" t="s">
        <v>30</v>
      </c>
      <c r="AX171" s="13" t="s">
        <v>73</v>
      </c>
      <c r="AY171" s="255" t="s">
        <v>150</v>
      </c>
    </row>
    <row r="172" spans="1:51" s="13" customFormat="1" ht="12">
      <c r="A172" s="13"/>
      <c r="B172" s="246"/>
      <c r="C172" s="247"/>
      <c r="D172" s="240" t="s">
        <v>172</v>
      </c>
      <c r="E172" s="248" t="s">
        <v>1</v>
      </c>
      <c r="F172" s="249" t="s">
        <v>540</v>
      </c>
      <c r="G172" s="247"/>
      <c r="H172" s="248" t="s">
        <v>1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172</v>
      </c>
      <c r="AU172" s="255" t="s">
        <v>82</v>
      </c>
      <c r="AV172" s="13" t="s">
        <v>80</v>
      </c>
      <c r="AW172" s="13" t="s">
        <v>30</v>
      </c>
      <c r="AX172" s="13" t="s">
        <v>73</v>
      </c>
      <c r="AY172" s="255" t="s">
        <v>150</v>
      </c>
    </row>
    <row r="173" spans="1:51" s="14" customFormat="1" ht="12">
      <c r="A173" s="14"/>
      <c r="B173" s="256"/>
      <c r="C173" s="257"/>
      <c r="D173" s="240" t="s">
        <v>172</v>
      </c>
      <c r="E173" s="258" t="s">
        <v>1</v>
      </c>
      <c r="F173" s="259" t="s">
        <v>541</v>
      </c>
      <c r="G173" s="257"/>
      <c r="H173" s="260">
        <v>-8.63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6" t="s">
        <v>172</v>
      </c>
      <c r="AU173" s="266" t="s">
        <v>82</v>
      </c>
      <c r="AV173" s="14" t="s">
        <v>82</v>
      </c>
      <c r="AW173" s="14" t="s">
        <v>30</v>
      </c>
      <c r="AX173" s="14" t="s">
        <v>73</v>
      </c>
      <c r="AY173" s="266" t="s">
        <v>150</v>
      </c>
    </row>
    <row r="174" spans="1:51" s="14" customFormat="1" ht="12">
      <c r="A174" s="14"/>
      <c r="B174" s="256"/>
      <c r="C174" s="257"/>
      <c r="D174" s="240" t="s">
        <v>172</v>
      </c>
      <c r="E174" s="258" t="s">
        <v>1</v>
      </c>
      <c r="F174" s="259" t="s">
        <v>542</v>
      </c>
      <c r="G174" s="257"/>
      <c r="H174" s="260">
        <v>-4.146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172</v>
      </c>
      <c r="AU174" s="266" t="s">
        <v>82</v>
      </c>
      <c r="AV174" s="14" t="s">
        <v>82</v>
      </c>
      <c r="AW174" s="14" t="s">
        <v>30</v>
      </c>
      <c r="AX174" s="14" t="s">
        <v>73</v>
      </c>
      <c r="AY174" s="266" t="s">
        <v>150</v>
      </c>
    </row>
    <row r="175" spans="1:51" s="13" customFormat="1" ht="12">
      <c r="A175" s="13"/>
      <c r="B175" s="246"/>
      <c r="C175" s="247"/>
      <c r="D175" s="240" t="s">
        <v>172</v>
      </c>
      <c r="E175" s="248" t="s">
        <v>1</v>
      </c>
      <c r="F175" s="249" t="s">
        <v>543</v>
      </c>
      <c r="G175" s="247"/>
      <c r="H175" s="248" t="s">
        <v>1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172</v>
      </c>
      <c r="AU175" s="255" t="s">
        <v>82</v>
      </c>
      <c r="AV175" s="13" t="s">
        <v>80</v>
      </c>
      <c r="AW175" s="13" t="s">
        <v>30</v>
      </c>
      <c r="AX175" s="13" t="s">
        <v>73</v>
      </c>
      <c r="AY175" s="255" t="s">
        <v>150</v>
      </c>
    </row>
    <row r="176" spans="1:51" s="14" customFormat="1" ht="12">
      <c r="A176" s="14"/>
      <c r="B176" s="256"/>
      <c r="C176" s="257"/>
      <c r="D176" s="240" t="s">
        <v>172</v>
      </c>
      <c r="E176" s="258" t="s">
        <v>1</v>
      </c>
      <c r="F176" s="259" t="s">
        <v>544</v>
      </c>
      <c r="G176" s="257"/>
      <c r="H176" s="260">
        <v>-4.682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172</v>
      </c>
      <c r="AU176" s="266" t="s">
        <v>82</v>
      </c>
      <c r="AV176" s="14" t="s">
        <v>82</v>
      </c>
      <c r="AW176" s="14" t="s">
        <v>30</v>
      </c>
      <c r="AX176" s="14" t="s">
        <v>73</v>
      </c>
      <c r="AY176" s="266" t="s">
        <v>150</v>
      </c>
    </row>
    <row r="177" spans="1:51" s="15" customFormat="1" ht="12">
      <c r="A177" s="15"/>
      <c r="B177" s="267"/>
      <c r="C177" s="268"/>
      <c r="D177" s="240" t="s">
        <v>172</v>
      </c>
      <c r="E177" s="269" t="s">
        <v>1</v>
      </c>
      <c r="F177" s="270" t="s">
        <v>204</v>
      </c>
      <c r="G177" s="268"/>
      <c r="H177" s="271">
        <v>19.874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7" t="s">
        <v>172</v>
      </c>
      <c r="AU177" s="277" t="s">
        <v>82</v>
      </c>
      <c r="AV177" s="15" t="s">
        <v>157</v>
      </c>
      <c r="AW177" s="15" t="s">
        <v>30</v>
      </c>
      <c r="AX177" s="15" t="s">
        <v>80</v>
      </c>
      <c r="AY177" s="277" t="s">
        <v>150</v>
      </c>
    </row>
    <row r="178" spans="1:65" s="2" customFormat="1" ht="12">
      <c r="A178" s="38"/>
      <c r="B178" s="39"/>
      <c r="C178" s="227" t="s">
        <v>189</v>
      </c>
      <c r="D178" s="227" t="s">
        <v>152</v>
      </c>
      <c r="E178" s="228" t="s">
        <v>545</v>
      </c>
      <c r="F178" s="229" t="s">
        <v>546</v>
      </c>
      <c r="G178" s="230" t="s">
        <v>167</v>
      </c>
      <c r="H178" s="231">
        <v>19.874</v>
      </c>
      <c r="I178" s="232"/>
      <c r="J178" s="233">
        <f>ROUND(I178*H178,2)</f>
        <v>0</v>
      </c>
      <c r="K178" s="229" t="s">
        <v>156</v>
      </c>
      <c r="L178" s="44"/>
      <c r="M178" s="234" t="s">
        <v>1</v>
      </c>
      <c r="N178" s="235" t="s">
        <v>38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157</v>
      </c>
      <c r="AT178" s="238" t="s">
        <v>152</v>
      </c>
      <c r="AU178" s="238" t="s">
        <v>82</v>
      </c>
      <c r="AY178" s="17" t="s">
        <v>150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80</v>
      </c>
      <c r="BK178" s="239">
        <f>ROUND(I178*H178,2)</f>
        <v>0</v>
      </c>
      <c r="BL178" s="17" t="s">
        <v>157</v>
      </c>
      <c r="BM178" s="238" t="s">
        <v>547</v>
      </c>
    </row>
    <row r="179" spans="1:47" s="2" customFormat="1" ht="12">
      <c r="A179" s="38"/>
      <c r="B179" s="39"/>
      <c r="C179" s="40"/>
      <c r="D179" s="240" t="s">
        <v>159</v>
      </c>
      <c r="E179" s="40"/>
      <c r="F179" s="241" t="s">
        <v>548</v>
      </c>
      <c r="G179" s="40"/>
      <c r="H179" s="40"/>
      <c r="I179" s="242"/>
      <c r="J179" s="40"/>
      <c r="K179" s="40"/>
      <c r="L179" s="44"/>
      <c r="M179" s="243"/>
      <c r="N179" s="244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159</v>
      </c>
      <c r="AU179" s="17" t="s">
        <v>82</v>
      </c>
    </row>
    <row r="180" spans="1:65" s="2" customFormat="1" ht="33" customHeight="1">
      <c r="A180" s="38"/>
      <c r="B180" s="39"/>
      <c r="C180" s="227" t="s">
        <v>207</v>
      </c>
      <c r="D180" s="227" t="s">
        <v>152</v>
      </c>
      <c r="E180" s="228" t="s">
        <v>549</v>
      </c>
      <c r="F180" s="229" t="s">
        <v>550</v>
      </c>
      <c r="G180" s="230" t="s">
        <v>167</v>
      </c>
      <c r="H180" s="231">
        <v>19.874</v>
      </c>
      <c r="I180" s="232"/>
      <c r="J180" s="233">
        <f>ROUND(I180*H180,2)</f>
        <v>0</v>
      </c>
      <c r="K180" s="229" t="s">
        <v>156</v>
      </c>
      <c r="L180" s="44"/>
      <c r="M180" s="234" t="s">
        <v>1</v>
      </c>
      <c r="N180" s="235" t="s">
        <v>38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157</v>
      </c>
      <c r="AT180" s="238" t="s">
        <v>152</v>
      </c>
      <c r="AU180" s="238" t="s">
        <v>82</v>
      </c>
      <c r="AY180" s="17" t="s">
        <v>150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80</v>
      </c>
      <c r="BK180" s="239">
        <f>ROUND(I180*H180,2)</f>
        <v>0</v>
      </c>
      <c r="BL180" s="17" t="s">
        <v>157</v>
      </c>
      <c r="BM180" s="238" t="s">
        <v>551</v>
      </c>
    </row>
    <row r="181" spans="1:47" s="2" customFormat="1" ht="12">
      <c r="A181" s="38"/>
      <c r="B181" s="39"/>
      <c r="C181" s="40"/>
      <c r="D181" s="240" t="s">
        <v>159</v>
      </c>
      <c r="E181" s="40"/>
      <c r="F181" s="241" t="s">
        <v>552</v>
      </c>
      <c r="G181" s="40"/>
      <c r="H181" s="40"/>
      <c r="I181" s="242"/>
      <c r="J181" s="40"/>
      <c r="K181" s="40"/>
      <c r="L181" s="44"/>
      <c r="M181" s="243"/>
      <c r="N181" s="244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82</v>
      </c>
    </row>
    <row r="182" spans="1:51" s="14" customFormat="1" ht="12">
      <c r="A182" s="14"/>
      <c r="B182" s="256"/>
      <c r="C182" s="257"/>
      <c r="D182" s="240" t="s">
        <v>172</v>
      </c>
      <c r="E182" s="258" t="s">
        <v>1</v>
      </c>
      <c r="F182" s="259" t="s">
        <v>553</v>
      </c>
      <c r="G182" s="257"/>
      <c r="H182" s="260">
        <v>19.874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172</v>
      </c>
      <c r="AU182" s="266" t="s">
        <v>82</v>
      </c>
      <c r="AV182" s="14" t="s">
        <v>82</v>
      </c>
      <c r="AW182" s="14" t="s">
        <v>30</v>
      </c>
      <c r="AX182" s="14" t="s">
        <v>73</v>
      </c>
      <c r="AY182" s="266" t="s">
        <v>150</v>
      </c>
    </row>
    <row r="183" spans="1:51" s="15" customFormat="1" ht="12">
      <c r="A183" s="15"/>
      <c r="B183" s="267"/>
      <c r="C183" s="268"/>
      <c r="D183" s="240" t="s">
        <v>172</v>
      </c>
      <c r="E183" s="269" t="s">
        <v>1</v>
      </c>
      <c r="F183" s="270" t="s">
        <v>204</v>
      </c>
      <c r="G183" s="268"/>
      <c r="H183" s="271">
        <v>19.874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7" t="s">
        <v>172</v>
      </c>
      <c r="AU183" s="277" t="s">
        <v>82</v>
      </c>
      <c r="AV183" s="15" t="s">
        <v>157</v>
      </c>
      <c r="AW183" s="15" t="s">
        <v>30</v>
      </c>
      <c r="AX183" s="15" t="s">
        <v>80</v>
      </c>
      <c r="AY183" s="277" t="s">
        <v>150</v>
      </c>
    </row>
    <row r="184" spans="1:65" s="2" customFormat="1" ht="12">
      <c r="A184" s="38"/>
      <c r="B184" s="39"/>
      <c r="C184" s="227" t="s">
        <v>213</v>
      </c>
      <c r="D184" s="227" t="s">
        <v>152</v>
      </c>
      <c r="E184" s="228" t="s">
        <v>554</v>
      </c>
      <c r="F184" s="229" t="s">
        <v>555</v>
      </c>
      <c r="G184" s="230" t="s">
        <v>167</v>
      </c>
      <c r="H184" s="231">
        <v>397.48</v>
      </c>
      <c r="I184" s="232"/>
      <c r="J184" s="233">
        <f>ROUND(I184*H184,2)</f>
        <v>0</v>
      </c>
      <c r="K184" s="229" t="s">
        <v>156</v>
      </c>
      <c r="L184" s="44"/>
      <c r="M184" s="234" t="s">
        <v>1</v>
      </c>
      <c r="N184" s="235" t="s">
        <v>38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157</v>
      </c>
      <c r="AT184" s="238" t="s">
        <v>152</v>
      </c>
      <c r="AU184" s="238" t="s">
        <v>82</v>
      </c>
      <c r="AY184" s="17" t="s">
        <v>150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80</v>
      </c>
      <c r="BK184" s="239">
        <f>ROUND(I184*H184,2)</f>
        <v>0</v>
      </c>
      <c r="BL184" s="17" t="s">
        <v>157</v>
      </c>
      <c r="BM184" s="238" t="s">
        <v>556</v>
      </c>
    </row>
    <row r="185" spans="1:47" s="2" customFormat="1" ht="12">
      <c r="A185" s="38"/>
      <c r="B185" s="39"/>
      <c r="C185" s="40"/>
      <c r="D185" s="240" t="s">
        <v>159</v>
      </c>
      <c r="E185" s="40"/>
      <c r="F185" s="241" t="s">
        <v>557</v>
      </c>
      <c r="G185" s="40"/>
      <c r="H185" s="40"/>
      <c r="I185" s="242"/>
      <c r="J185" s="40"/>
      <c r="K185" s="40"/>
      <c r="L185" s="44"/>
      <c r="M185" s="243"/>
      <c r="N185" s="244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82</v>
      </c>
    </row>
    <row r="186" spans="1:51" s="14" customFormat="1" ht="12">
      <c r="A186" s="14"/>
      <c r="B186" s="256"/>
      <c r="C186" s="257"/>
      <c r="D186" s="240" t="s">
        <v>172</v>
      </c>
      <c r="E186" s="258" t="s">
        <v>1</v>
      </c>
      <c r="F186" s="259" t="s">
        <v>558</v>
      </c>
      <c r="G186" s="257"/>
      <c r="H186" s="260">
        <v>397.48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6" t="s">
        <v>172</v>
      </c>
      <c r="AU186" s="266" t="s">
        <v>82</v>
      </c>
      <c r="AV186" s="14" t="s">
        <v>82</v>
      </c>
      <c r="AW186" s="14" t="s">
        <v>30</v>
      </c>
      <c r="AX186" s="14" t="s">
        <v>73</v>
      </c>
      <c r="AY186" s="266" t="s">
        <v>150</v>
      </c>
    </row>
    <row r="187" spans="1:51" s="15" customFormat="1" ht="12">
      <c r="A187" s="15"/>
      <c r="B187" s="267"/>
      <c r="C187" s="268"/>
      <c r="D187" s="240" t="s">
        <v>172</v>
      </c>
      <c r="E187" s="269" t="s">
        <v>1</v>
      </c>
      <c r="F187" s="270" t="s">
        <v>204</v>
      </c>
      <c r="G187" s="268"/>
      <c r="H187" s="271">
        <v>397.48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7" t="s">
        <v>172</v>
      </c>
      <c r="AU187" s="277" t="s">
        <v>82</v>
      </c>
      <c r="AV187" s="15" t="s">
        <v>157</v>
      </c>
      <c r="AW187" s="15" t="s">
        <v>30</v>
      </c>
      <c r="AX187" s="15" t="s">
        <v>80</v>
      </c>
      <c r="AY187" s="277" t="s">
        <v>150</v>
      </c>
    </row>
    <row r="188" spans="1:65" s="2" customFormat="1" ht="12">
      <c r="A188" s="38"/>
      <c r="B188" s="39"/>
      <c r="C188" s="227" t="s">
        <v>205</v>
      </c>
      <c r="D188" s="227" t="s">
        <v>152</v>
      </c>
      <c r="E188" s="228" t="s">
        <v>559</v>
      </c>
      <c r="F188" s="229" t="s">
        <v>560</v>
      </c>
      <c r="G188" s="230" t="s">
        <v>167</v>
      </c>
      <c r="H188" s="231">
        <v>1</v>
      </c>
      <c r="I188" s="232"/>
      <c r="J188" s="233">
        <f>ROUND(I188*H188,2)</f>
        <v>0</v>
      </c>
      <c r="K188" s="229" t="s">
        <v>156</v>
      </c>
      <c r="L188" s="44"/>
      <c r="M188" s="234" t="s">
        <v>1</v>
      </c>
      <c r="N188" s="235" t="s">
        <v>38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157</v>
      </c>
      <c r="AT188" s="238" t="s">
        <v>152</v>
      </c>
      <c r="AU188" s="238" t="s">
        <v>82</v>
      </c>
      <c r="AY188" s="17" t="s">
        <v>150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80</v>
      </c>
      <c r="BK188" s="239">
        <f>ROUND(I188*H188,2)</f>
        <v>0</v>
      </c>
      <c r="BL188" s="17" t="s">
        <v>157</v>
      </c>
      <c r="BM188" s="238" t="s">
        <v>561</v>
      </c>
    </row>
    <row r="189" spans="1:47" s="2" customFormat="1" ht="12">
      <c r="A189" s="38"/>
      <c r="B189" s="39"/>
      <c r="C189" s="40"/>
      <c r="D189" s="240" t="s">
        <v>159</v>
      </c>
      <c r="E189" s="40"/>
      <c r="F189" s="241" t="s">
        <v>562</v>
      </c>
      <c r="G189" s="40"/>
      <c r="H189" s="40"/>
      <c r="I189" s="242"/>
      <c r="J189" s="40"/>
      <c r="K189" s="40"/>
      <c r="L189" s="44"/>
      <c r="M189" s="243"/>
      <c r="N189" s="244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82</v>
      </c>
    </row>
    <row r="190" spans="1:51" s="14" customFormat="1" ht="12">
      <c r="A190" s="14"/>
      <c r="B190" s="256"/>
      <c r="C190" s="257"/>
      <c r="D190" s="240" t="s">
        <v>172</v>
      </c>
      <c r="E190" s="258" t="s">
        <v>1</v>
      </c>
      <c r="F190" s="259" t="s">
        <v>80</v>
      </c>
      <c r="G190" s="257"/>
      <c r="H190" s="260">
        <v>1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172</v>
      </c>
      <c r="AU190" s="266" t="s">
        <v>82</v>
      </c>
      <c r="AV190" s="14" t="s">
        <v>82</v>
      </c>
      <c r="AW190" s="14" t="s">
        <v>30</v>
      </c>
      <c r="AX190" s="14" t="s">
        <v>73</v>
      </c>
      <c r="AY190" s="266" t="s">
        <v>150</v>
      </c>
    </row>
    <row r="191" spans="1:51" s="15" customFormat="1" ht="12">
      <c r="A191" s="15"/>
      <c r="B191" s="267"/>
      <c r="C191" s="268"/>
      <c r="D191" s="240" t="s">
        <v>172</v>
      </c>
      <c r="E191" s="269" t="s">
        <v>1</v>
      </c>
      <c r="F191" s="270" t="s">
        <v>204</v>
      </c>
      <c r="G191" s="268"/>
      <c r="H191" s="271">
        <v>1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7" t="s">
        <v>172</v>
      </c>
      <c r="AU191" s="277" t="s">
        <v>82</v>
      </c>
      <c r="AV191" s="15" t="s">
        <v>157</v>
      </c>
      <c r="AW191" s="15" t="s">
        <v>30</v>
      </c>
      <c r="AX191" s="15" t="s">
        <v>80</v>
      </c>
      <c r="AY191" s="277" t="s">
        <v>150</v>
      </c>
    </row>
    <row r="192" spans="1:65" s="2" customFormat="1" ht="12">
      <c r="A192" s="38"/>
      <c r="B192" s="39"/>
      <c r="C192" s="227" t="s">
        <v>233</v>
      </c>
      <c r="D192" s="227" t="s">
        <v>152</v>
      </c>
      <c r="E192" s="228" t="s">
        <v>563</v>
      </c>
      <c r="F192" s="229" t="s">
        <v>564</v>
      </c>
      <c r="G192" s="230" t="s">
        <v>177</v>
      </c>
      <c r="H192" s="231">
        <v>6.268</v>
      </c>
      <c r="I192" s="232"/>
      <c r="J192" s="233">
        <f>ROUND(I192*H192,2)</f>
        <v>0</v>
      </c>
      <c r="K192" s="229" t="s">
        <v>156</v>
      </c>
      <c r="L192" s="44"/>
      <c r="M192" s="234" t="s">
        <v>1</v>
      </c>
      <c r="N192" s="235" t="s">
        <v>38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157</v>
      </c>
      <c r="AT192" s="238" t="s">
        <v>152</v>
      </c>
      <c r="AU192" s="238" t="s">
        <v>82</v>
      </c>
      <c r="AY192" s="17" t="s">
        <v>150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80</v>
      </c>
      <c r="BK192" s="239">
        <f>ROUND(I192*H192,2)</f>
        <v>0</v>
      </c>
      <c r="BL192" s="17" t="s">
        <v>157</v>
      </c>
      <c r="BM192" s="238" t="s">
        <v>565</v>
      </c>
    </row>
    <row r="193" spans="1:47" s="2" customFormat="1" ht="12">
      <c r="A193" s="38"/>
      <c r="B193" s="39"/>
      <c r="C193" s="40"/>
      <c r="D193" s="240" t="s">
        <v>159</v>
      </c>
      <c r="E193" s="40"/>
      <c r="F193" s="241" t="s">
        <v>566</v>
      </c>
      <c r="G193" s="40"/>
      <c r="H193" s="40"/>
      <c r="I193" s="242"/>
      <c r="J193" s="40"/>
      <c r="K193" s="40"/>
      <c r="L193" s="44"/>
      <c r="M193" s="243"/>
      <c r="N193" s="244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82</v>
      </c>
    </row>
    <row r="194" spans="1:51" s="13" customFormat="1" ht="12">
      <c r="A194" s="13"/>
      <c r="B194" s="246"/>
      <c r="C194" s="247"/>
      <c r="D194" s="240" t="s">
        <v>172</v>
      </c>
      <c r="E194" s="248" t="s">
        <v>1</v>
      </c>
      <c r="F194" s="249" t="s">
        <v>523</v>
      </c>
      <c r="G194" s="247"/>
      <c r="H194" s="248" t="s">
        <v>1</v>
      </c>
      <c r="I194" s="250"/>
      <c r="J194" s="247"/>
      <c r="K194" s="247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172</v>
      </c>
      <c r="AU194" s="255" t="s">
        <v>82</v>
      </c>
      <c r="AV194" s="13" t="s">
        <v>80</v>
      </c>
      <c r="AW194" s="13" t="s">
        <v>30</v>
      </c>
      <c r="AX194" s="13" t="s">
        <v>73</v>
      </c>
      <c r="AY194" s="255" t="s">
        <v>150</v>
      </c>
    </row>
    <row r="195" spans="1:51" s="14" customFormat="1" ht="12">
      <c r="A195" s="14"/>
      <c r="B195" s="256"/>
      <c r="C195" s="257"/>
      <c r="D195" s="240" t="s">
        <v>172</v>
      </c>
      <c r="E195" s="258" t="s">
        <v>1</v>
      </c>
      <c r="F195" s="259" t="s">
        <v>567</v>
      </c>
      <c r="G195" s="257"/>
      <c r="H195" s="260">
        <v>6.268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172</v>
      </c>
      <c r="AU195" s="266" t="s">
        <v>82</v>
      </c>
      <c r="AV195" s="14" t="s">
        <v>82</v>
      </c>
      <c r="AW195" s="14" t="s">
        <v>30</v>
      </c>
      <c r="AX195" s="14" t="s">
        <v>73</v>
      </c>
      <c r="AY195" s="266" t="s">
        <v>150</v>
      </c>
    </row>
    <row r="196" spans="1:51" s="15" customFormat="1" ht="12">
      <c r="A196" s="15"/>
      <c r="B196" s="267"/>
      <c r="C196" s="268"/>
      <c r="D196" s="240" t="s">
        <v>172</v>
      </c>
      <c r="E196" s="269" t="s">
        <v>1</v>
      </c>
      <c r="F196" s="270" t="s">
        <v>204</v>
      </c>
      <c r="G196" s="268"/>
      <c r="H196" s="271">
        <v>6.268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7" t="s">
        <v>172</v>
      </c>
      <c r="AU196" s="277" t="s">
        <v>82</v>
      </c>
      <c r="AV196" s="15" t="s">
        <v>157</v>
      </c>
      <c r="AW196" s="15" t="s">
        <v>30</v>
      </c>
      <c r="AX196" s="15" t="s">
        <v>80</v>
      </c>
      <c r="AY196" s="277" t="s">
        <v>150</v>
      </c>
    </row>
    <row r="197" spans="1:65" s="2" customFormat="1" ht="33" customHeight="1">
      <c r="A197" s="38"/>
      <c r="B197" s="39"/>
      <c r="C197" s="227" t="s">
        <v>238</v>
      </c>
      <c r="D197" s="227" t="s">
        <v>152</v>
      </c>
      <c r="E197" s="228" t="s">
        <v>568</v>
      </c>
      <c r="F197" s="229" t="s">
        <v>569</v>
      </c>
      <c r="G197" s="230" t="s">
        <v>184</v>
      </c>
      <c r="H197" s="231">
        <v>39.748</v>
      </c>
      <c r="I197" s="232"/>
      <c r="J197" s="233">
        <f>ROUND(I197*H197,2)</f>
        <v>0</v>
      </c>
      <c r="K197" s="229" t="s">
        <v>156</v>
      </c>
      <c r="L197" s="44"/>
      <c r="M197" s="234" t="s">
        <v>1</v>
      </c>
      <c r="N197" s="235" t="s">
        <v>38</v>
      </c>
      <c r="O197" s="91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8" t="s">
        <v>157</v>
      </c>
      <c r="AT197" s="238" t="s">
        <v>152</v>
      </c>
      <c r="AU197" s="238" t="s">
        <v>82</v>
      </c>
      <c r="AY197" s="17" t="s">
        <v>150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7" t="s">
        <v>80</v>
      </c>
      <c r="BK197" s="239">
        <f>ROUND(I197*H197,2)</f>
        <v>0</v>
      </c>
      <c r="BL197" s="17" t="s">
        <v>157</v>
      </c>
      <c r="BM197" s="238" t="s">
        <v>570</v>
      </c>
    </row>
    <row r="198" spans="1:47" s="2" customFormat="1" ht="12">
      <c r="A198" s="38"/>
      <c r="B198" s="39"/>
      <c r="C198" s="40"/>
      <c r="D198" s="240" t="s">
        <v>159</v>
      </c>
      <c r="E198" s="40"/>
      <c r="F198" s="241" t="s">
        <v>336</v>
      </c>
      <c r="G198" s="40"/>
      <c r="H198" s="40"/>
      <c r="I198" s="242"/>
      <c r="J198" s="40"/>
      <c r="K198" s="40"/>
      <c r="L198" s="44"/>
      <c r="M198" s="243"/>
      <c r="N198" s="244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159</v>
      </c>
      <c r="AU198" s="17" t="s">
        <v>82</v>
      </c>
    </row>
    <row r="199" spans="1:51" s="14" customFormat="1" ht="12">
      <c r="A199" s="14"/>
      <c r="B199" s="256"/>
      <c r="C199" s="257"/>
      <c r="D199" s="240" t="s">
        <v>172</v>
      </c>
      <c r="E199" s="258" t="s">
        <v>1</v>
      </c>
      <c r="F199" s="259" t="s">
        <v>571</v>
      </c>
      <c r="G199" s="257"/>
      <c r="H199" s="260">
        <v>39.748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172</v>
      </c>
      <c r="AU199" s="266" t="s">
        <v>82</v>
      </c>
      <c r="AV199" s="14" t="s">
        <v>82</v>
      </c>
      <c r="AW199" s="14" t="s">
        <v>30</v>
      </c>
      <c r="AX199" s="14" t="s">
        <v>80</v>
      </c>
      <c r="AY199" s="266" t="s">
        <v>150</v>
      </c>
    </row>
    <row r="200" spans="1:65" s="2" customFormat="1" ht="12">
      <c r="A200" s="38"/>
      <c r="B200" s="39"/>
      <c r="C200" s="227" t="s">
        <v>245</v>
      </c>
      <c r="D200" s="227" t="s">
        <v>152</v>
      </c>
      <c r="E200" s="228" t="s">
        <v>572</v>
      </c>
      <c r="F200" s="229" t="s">
        <v>573</v>
      </c>
      <c r="G200" s="230" t="s">
        <v>167</v>
      </c>
      <c r="H200" s="231">
        <v>28.015</v>
      </c>
      <c r="I200" s="232"/>
      <c r="J200" s="233">
        <f>ROUND(I200*H200,2)</f>
        <v>0</v>
      </c>
      <c r="K200" s="229" t="s">
        <v>156</v>
      </c>
      <c r="L200" s="44"/>
      <c r="M200" s="234" t="s">
        <v>1</v>
      </c>
      <c r="N200" s="235" t="s">
        <v>38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157</v>
      </c>
      <c r="AT200" s="238" t="s">
        <v>152</v>
      </c>
      <c r="AU200" s="238" t="s">
        <v>82</v>
      </c>
      <c r="AY200" s="17" t="s">
        <v>150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80</v>
      </c>
      <c r="BK200" s="239">
        <f>ROUND(I200*H200,2)</f>
        <v>0</v>
      </c>
      <c r="BL200" s="17" t="s">
        <v>157</v>
      </c>
      <c r="BM200" s="238" t="s">
        <v>574</v>
      </c>
    </row>
    <row r="201" spans="1:47" s="2" customFormat="1" ht="12">
      <c r="A201" s="38"/>
      <c r="B201" s="39"/>
      <c r="C201" s="40"/>
      <c r="D201" s="240" t="s">
        <v>159</v>
      </c>
      <c r="E201" s="40"/>
      <c r="F201" s="241" t="s">
        <v>575</v>
      </c>
      <c r="G201" s="40"/>
      <c r="H201" s="40"/>
      <c r="I201" s="242"/>
      <c r="J201" s="40"/>
      <c r="K201" s="40"/>
      <c r="L201" s="44"/>
      <c r="M201" s="243"/>
      <c r="N201" s="244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82</v>
      </c>
    </row>
    <row r="202" spans="1:51" s="13" customFormat="1" ht="12">
      <c r="A202" s="13"/>
      <c r="B202" s="246"/>
      <c r="C202" s="247"/>
      <c r="D202" s="240" t="s">
        <v>172</v>
      </c>
      <c r="E202" s="248" t="s">
        <v>1</v>
      </c>
      <c r="F202" s="249" t="s">
        <v>576</v>
      </c>
      <c r="G202" s="247"/>
      <c r="H202" s="248" t="s">
        <v>1</v>
      </c>
      <c r="I202" s="250"/>
      <c r="J202" s="247"/>
      <c r="K202" s="247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172</v>
      </c>
      <c r="AU202" s="255" t="s">
        <v>82</v>
      </c>
      <c r="AV202" s="13" t="s">
        <v>80</v>
      </c>
      <c r="AW202" s="13" t="s">
        <v>30</v>
      </c>
      <c r="AX202" s="13" t="s">
        <v>73</v>
      </c>
      <c r="AY202" s="255" t="s">
        <v>150</v>
      </c>
    </row>
    <row r="203" spans="1:51" s="14" customFormat="1" ht="12">
      <c r="A203" s="14"/>
      <c r="B203" s="256"/>
      <c r="C203" s="257"/>
      <c r="D203" s="240" t="s">
        <v>172</v>
      </c>
      <c r="E203" s="258" t="s">
        <v>1</v>
      </c>
      <c r="F203" s="259" t="s">
        <v>577</v>
      </c>
      <c r="G203" s="257"/>
      <c r="H203" s="260">
        <v>15.515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172</v>
      </c>
      <c r="AU203" s="266" t="s">
        <v>82</v>
      </c>
      <c r="AV203" s="14" t="s">
        <v>82</v>
      </c>
      <c r="AW203" s="14" t="s">
        <v>30</v>
      </c>
      <c r="AX203" s="14" t="s">
        <v>73</v>
      </c>
      <c r="AY203" s="266" t="s">
        <v>150</v>
      </c>
    </row>
    <row r="204" spans="1:51" s="13" customFormat="1" ht="12">
      <c r="A204" s="13"/>
      <c r="B204" s="246"/>
      <c r="C204" s="247"/>
      <c r="D204" s="240" t="s">
        <v>172</v>
      </c>
      <c r="E204" s="248" t="s">
        <v>1</v>
      </c>
      <c r="F204" s="249" t="s">
        <v>528</v>
      </c>
      <c r="G204" s="247"/>
      <c r="H204" s="248" t="s">
        <v>1</v>
      </c>
      <c r="I204" s="250"/>
      <c r="J204" s="247"/>
      <c r="K204" s="247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172</v>
      </c>
      <c r="AU204" s="255" t="s">
        <v>82</v>
      </c>
      <c r="AV204" s="13" t="s">
        <v>80</v>
      </c>
      <c r="AW204" s="13" t="s">
        <v>30</v>
      </c>
      <c r="AX204" s="13" t="s">
        <v>73</v>
      </c>
      <c r="AY204" s="255" t="s">
        <v>150</v>
      </c>
    </row>
    <row r="205" spans="1:51" s="14" customFormat="1" ht="12">
      <c r="A205" s="14"/>
      <c r="B205" s="256"/>
      <c r="C205" s="257"/>
      <c r="D205" s="240" t="s">
        <v>172</v>
      </c>
      <c r="E205" s="258" t="s">
        <v>1</v>
      </c>
      <c r="F205" s="259" t="s">
        <v>529</v>
      </c>
      <c r="G205" s="257"/>
      <c r="H205" s="260">
        <v>18.5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172</v>
      </c>
      <c r="AU205" s="266" t="s">
        <v>82</v>
      </c>
      <c r="AV205" s="14" t="s">
        <v>82</v>
      </c>
      <c r="AW205" s="14" t="s">
        <v>30</v>
      </c>
      <c r="AX205" s="14" t="s">
        <v>73</v>
      </c>
      <c r="AY205" s="266" t="s">
        <v>150</v>
      </c>
    </row>
    <row r="206" spans="1:51" s="13" customFormat="1" ht="12">
      <c r="A206" s="13"/>
      <c r="B206" s="246"/>
      <c r="C206" s="247"/>
      <c r="D206" s="240" t="s">
        <v>172</v>
      </c>
      <c r="E206" s="248" t="s">
        <v>1</v>
      </c>
      <c r="F206" s="249" t="s">
        <v>578</v>
      </c>
      <c r="G206" s="247"/>
      <c r="H206" s="248" t="s">
        <v>1</v>
      </c>
      <c r="I206" s="250"/>
      <c r="J206" s="247"/>
      <c r="K206" s="247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172</v>
      </c>
      <c r="AU206" s="255" t="s">
        <v>82</v>
      </c>
      <c r="AV206" s="13" t="s">
        <v>80</v>
      </c>
      <c r="AW206" s="13" t="s">
        <v>30</v>
      </c>
      <c r="AX206" s="13" t="s">
        <v>73</v>
      </c>
      <c r="AY206" s="255" t="s">
        <v>150</v>
      </c>
    </row>
    <row r="207" spans="1:51" s="14" customFormat="1" ht="12">
      <c r="A207" s="14"/>
      <c r="B207" s="256"/>
      <c r="C207" s="257"/>
      <c r="D207" s="240" t="s">
        <v>172</v>
      </c>
      <c r="E207" s="258" t="s">
        <v>1</v>
      </c>
      <c r="F207" s="259" t="s">
        <v>579</v>
      </c>
      <c r="G207" s="257"/>
      <c r="H207" s="260">
        <v>-6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172</v>
      </c>
      <c r="AU207" s="266" t="s">
        <v>82</v>
      </c>
      <c r="AV207" s="14" t="s">
        <v>82</v>
      </c>
      <c r="AW207" s="14" t="s">
        <v>30</v>
      </c>
      <c r="AX207" s="14" t="s">
        <v>73</v>
      </c>
      <c r="AY207" s="266" t="s">
        <v>150</v>
      </c>
    </row>
    <row r="208" spans="1:51" s="15" customFormat="1" ht="12">
      <c r="A208" s="15"/>
      <c r="B208" s="267"/>
      <c r="C208" s="268"/>
      <c r="D208" s="240" t="s">
        <v>172</v>
      </c>
      <c r="E208" s="269" t="s">
        <v>1</v>
      </c>
      <c r="F208" s="270" t="s">
        <v>204</v>
      </c>
      <c r="G208" s="268"/>
      <c r="H208" s="271">
        <v>28.015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7" t="s">
        <v>172</v>
      </c>
      <c r="AU208" s="277" t="s">
        <v>82</v>
      </c>
      <c r="AV208" s="15" t="s">
        <v>157</v>
      </c>
      <c r="AW208" s="15" t="s">
        <v>30</v>
      </c>
      <c r="AX208" s="15" t="s">
        <v>80</v>
      </c>
      <c r="AY208" s="277" t="s">
        <v>150</v>
      </c>
    </row>
    <row r="209" spans="1:65" s="2" customFormat="1" ht="16.5" customHeight="1">
      <c r="A209" s="38"/>
      <c r="B209" s="39"/>
      <c r="C209" s="278" t="s">
        <v>251</v>
      </c>
      <c r="D209" s="278" t="s">
        <v>268</v>
      </c>
      <c r="E209" s="279" t="s">
        <v>580</v>
      </c>
      <c r="F209" s="280" t="s">
        <v>581</v>
      </c>
      <c r="G209" s="281" t="s">
        <v>184</v>
      </c>
      <c r="H209" s="282">
        <v>53.229</v>
      </c>
      <c r="I209" s="283"/>
      <c r="J209" s="284">
        <f>ROUND(I209*H209,2)</f>
        <v>0</v>
      </c>
      <c r="K209" s="280" t="s">
        <v>156</v>
      </c>
      <c r="L209" s="285"/>
      <c r="M209" s="286" t="s">
        <v>1</v>
      </c>
      <c r="N209" s="287" t="s">
        <v>38</v>
      </c>
      <c r="O209" s="91"/>
      <c r="P209" s="236">
        <f>O209*H209</f>
        <v>0</v>
      </c>
      <c r="Q209" s="236">
        <v>1</v>
      </c>
      <c r="R209" s="236">
        <f>Q209*H209</f>
        <v>53.229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213</v>
      </c>
      <c r="AT209" s="238" t="s">
        <v>268</v>
      </c>
      <c r="AU209" s="238" t="s">
        <v>82</v>
      </c>
      <c r="AY209" s="17" t="s">
        <v>150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80</v>
      </c>
      <c r="BK209" s="239">
        <f>ROUND(I209*H209,2)</f>
        <v>0</v>
      </c>
      <c r="BL209" s="17" t="s">
        <v>157</v>
      </c>
      <c r="BM209" s="238" t="s">
        <v>582</v>
      </c>
    </row>
    <row r="210" spans="1:47" s="2" customFormat="1" ht="12">
      <c r="A210" s="38"/>
      <c r="B210" s="39"/>
      <c r="C210" s="40"/>
      <c r="D210" s="240" t="s">
        <v>159</v>
      </c>
      <c r="E210" s="40"/>
      <c r="F210" s="241" t="s">
        <v>581</v>
      </c>
      <c r="G210" s="40"/>
      <c r="H210" s="40"/>
      <c r="I210" s="242"/>
      <c r="J210" s="40"/>
      <c r="K210" s="40"/>
      <c r="L210" s="44"/>
      <c r="M210" s="243"/>
      <c r="N210" s="244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82</v>
      </c>
    </row>
    <row r="211" spans="1:51" s="14" customFormat="1" ht="12">
      <c r="A211" s="14"/>
      <c r="B211" s="256"/>
      <c r="C211" s="257"/>
      <c r="D211" s="240" t="s">
        <v>172</v>
      </c>
      <c r="E211" s="258" t="s">
        <v>1</v>
      </c>
      <c r="F211" s="259" t="s">
        <v>583</v>
      </c>
      <c r="G211" s="257"/>
      <c r="H211" s="260">
        <v>53.229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172</v>
      </c>
      <c r="AU211" s="266" t="s">
        <v>82</v>
      </c>
      <c r="AV211" s="14" t="s">
        <v>82</v>
      </c>
      <c r="AW211" s="14" t="s">
        <v>30</v>
      </c>
      <c r="AX211" s="14" t="s">
        <v>80</v>
      </c>
      <c r="AY211" s="266" t="s">
        <v>150</v>
      </c>
    </row>
    <row r="212" spans="1:65" s="2" customFormat="1" ht="12">
      <c r="A212" s="38"/>
      <c r="B212" s="39"/>
      <c r="C212" s="227" t="s">
        <v>256</v>
      </c>
      <c r="D212" s="227" t="s">
        <v>152</v>
      </c>
      <c r="E212" s="228" t="s">
        <v>584</v>
      </c>
      <c r="F212" s="229" t="s">
        <v>585</v>
      </c>
      <c r="G212" s="230" t="s">
        <v>177</v>
      </c>
      <c r="H212" s="231">
        <v>24.565</v>
      </c>
      <c r="I212" s="232"/>
      <c r="J212" s="233">
        <f>ROUND(I212*H212,2)</f>
        <v>0</v>
      </c>
      <c r="K212" s="229" t="s">
        <v>156</v>
      </c>
      <c r="L212" s="44"/>
      <c r="M212" s="234" t="s">
        <v>1</v>
      </c>
      <c r="N212" s="235" t="s">
        <v>38</v>
      </c>
      <c r="O212" s="91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157</v>
      </c>
      <c r="AT212" s="238" t="s">
        <v>152</v>
      </c>
      <c r="AU212" s="238" t="s">
        <v>82</v>
      </c>
      <c r="AY212" s="17" t="s">
        <v>150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7" t="s">
        <v>80</v>
      </c>
      <c r="BK212" s="239">
        <f>ROUND(I212*H212,2)</f>
        <v>0</v>
      </c>
      <c r="BL212" s="17" t="s">
        <v>157</v>
      </c>
      <c r="BM212" s="238" t="s">
        <v>586</v>
      </c>
    </row>
    <row r="213" spans="1:47" s="2" customFormat="1" ht="12">
      <c r="A213" s="38"/>
      <c r="B213" s="39"/>
      <c r="C213" s="40"/>
      <c r="D213" s="240" t="s">
        <v>159</v>
      </c>
      <c r="E213" s="40"/>
      <c r="F213" s="241" t="s">
        <v>587</v>
      </c>
      <c r="G213" s="40"/>
      <c r="H213" s="40"/>
      <c r="I213" s="242"/>
      <c r="J213" s="40"/>
      <c r="K213" s="40"/>
      <c r="L213" s="44"/>
      <c r="M213" s="243"/>
      <c r="N213" s="244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159</v>
      </c>
      <c r="AU213" s="17" t="s">
        <v>82</v>
      </c>
    </row>
    <row r="214" spans="1:51" s="13" customFormat="1" ht="12">
      <c r="A214" s="13"/>
      <c r="B214" s="246"/>
      <c r="C214" s="247"/>
      <c r="D214" s="240" t="s">
        <v>172</v>
      </c>
      <c r="E214" s="248" t="s">
        <v>1</v>
      </c>
      <c r="F214" s="249" t="s">
        <v>523</v>
      </c>
      <c r="G214" s="247"/>
      <c r="H214" s="248" t="s">
        <v>1</v>
      </c>
      <c r="I214" s="250"/>
      <c r="J214" s="247"/>
      <c r="K214" s="247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172</v>
      </c>
      <c r="AU214" s="255" t="s">
        <v>82</v>
      </c>
      <c r="AV214" s="13" t="s">
        <v>80</v>
      </c>
      <c r="AW214" s="13" t="s">
        <v>30</v>
      </c>
      <c r="AX214" s="13" t="s">
        <v>73</v>
      </c>
      <c r="AY214" s="255" t="s">
        <v>150</v>
      </c>
    </row>
    <row r="215" spans="1:51" s="14" customFormat="1" ht="12">
      <c r="A215" s="14"/>
      <c r="B215" s="256"/>
      <c r="C215" s="257"/>
      <c r="D215" s="240" t="s">
        <v>172</v>
      </c>
      <c r="E215" s="258" t="s">
        <v>1</v>
      </c>
      <c r="F215" s="259" t="s">
        <v>524</v>
      </c>
      <c r="G215" s="257"/>
      <c r="H215" s="260">
        <v>6.325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172</v>
      </c>
      <c r="AU215" s="266" t="s">
        <v>82</v>
      </c>
      <c r="AV215" s="14" t="s">
        <v>82</v>
      </c>
      <c r="AW215" s="14" t="s">
        <v>30</v>
      </c>
      <c r="AX215" s="14" t="s">
        <v>73</v>
      </c>
      <c r="AY215" s="266" t="s">
        <v>150</v>
      </c>
    </row>
    <row r="216" spans="1:51" s="13" customFormat="1" ht="12">
      <c r="A216" s="13"/>
      <c r="B216" s="246"/>
      <c r="C216" s="247"/>
      <c r="D216" s="240" t="s">
        <v>172</v>
      </c>
      <c r="E216" s="248" t="s">
        <v>1</v>
      </c>
      <c r="F216" s="249" t="s">
        <v>525</v>
      </c>
      <c r="G216" s="247"/>
      <c r="H216" s="248" t="s">
        <v>1</v>
      </c>
      <c r="I216" s="250"/>
      <c r="J216" s="247"/>
      <c r="K216" s="247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172</v>
      </c>
      <c r="AU216" s="255" t="s">
        <v>82</v>
      </c>
      <c r="AV216" s="13" t="s">
        <v>80</v>
      </c>
      <c r="AW216" s="13" t="s">
        <v>30</v>
      </c>
      <c r="AX216" s="13" t="s">
        <v>73</v>
      </c>
      <c r="AY216" s="255" t="s">
        <v>150</v>
      </c>
    </row>
    <row r="217" spans="1:51" s="14" customFormat="1" ht="12">
      <c r="A217" s="14"/>
      <c r="B217" s="256"/>
      <c r="C217" s="257"/>
      <c r="D217" s="240" t="s">
        <v>172</v>
      </c>
      <c r="E217" s="258" t="s">
        <v>1</v>
      </c>
      <c r="F217" s="259" t="s">
        <v>526</v>
      </c>
      <c r="G217" s="257"/>
      <c r="H217" s="260">
        <v>18.24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6" t="s">
        <v>172</v>
      </c>
      <c r="AU217" s="266" t="s">
        <v>82</v>
      </c>
      <c r="AV217" s="14" t="s">
        <v>82</v>
      </c>
      <c r="AW217" s="14" t="s">
        <v>30</v>
      </c>
      <c r="AX217" s="14" t="s">
        <v>73</v>
      </c>
      <c r="AY217" s="266" t="s">
        <v>150</v>
      </c>
    </row>
    <row r="218" spans="1:51" s="15" customFormat="1" ht="12">
      <c r="A218" s="15"/>
      <c r="B218" s="267"/>
      <c r="C218" s="268"/>
      <c r="D218" s="240" t="s">
        <v>172</v>
      </c>
      <c r="E218" s="269" t="s">
        <v>1</v>
      </c>
      <c r="F218" s="270" t="s">
        <v>204</v>
      </c>
      <c r="G218" s="268"/>
      <c r="H218" s="271">
        <v>24.565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172</v>
      </c>
      <c r="AU218" s="277" t="s">
        <v>82</v>
      </c>
      <c r="AV218" s="15" t="s">
        <v>157</v>
      </c>
      <c r="AW218" s="15" t="s">
        <v>30</v>
      </c>
      <c r="AX218" s="15" t="s">
        <v>80</v>
      </c>
      <c r="AY218" s="277" t="s">
        <v>150</v>
      </c>
    </row>
    <row r="219" spans="1:65" s="2" customFormat="1" ht="12">
      <c r="A219" s="38"/>
      <c r="B219" s="39"/>
      <c r="C219" s="227" t="s">
        <v>8</v>
      </c>
      <c r="D219" s="227" t="s">
        <v>152</v>
      </c>
      <c r="E219" s="228" t="s">
        <v>588</v>
      </c>
      <c r="F219" s="229" t="s">
        <v>589</v>
      </c>
      <c r="G219" s="230" t="s">
        <v>177</v>
      </c>
      <c r="H219" s="231">
        <v>24.565</v>
      </c>
      <c r="I219" s="232"/>
      <c r="J219" s="233">
        <f>ROUND(I219*H219,2)</f>
        <v>0</v>
      </c>
      <c r="K219" s="229" t="s">
        <v>156</v>
      </c>
      <c r="L219" s="44"/>
      <c r="M219" s="234" t="s">
        <v>1</v>
      </c>
      <c r="N219" s="235" t="s">
        <v>38</v>
      </c>
      <c r="O219" s="91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157</v>
      </c>
      <c r="AT219" s="238" t="s">
        <v>152</v>
      </c>
      <c r="AU219" s="238" t="s">
        <v>82</v>
      </c>
      <c r="AY219" s="17" t="s">
        <v>150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80</v>
      </c>
      <c r="BK219" s="239">
        <f>ROUND(I219*H219,2)</f>
        <v>0</v>
      </c>
      <c r="BL219" s="17" t="s">
        <v>157</v>
      </c>
      <c r="BM219" s="238" t="s">
        <v>590</v>
      </c>
    </row>
    <row r="220" spans="1:47" s="2" customFormat="1" ht="12">
      <c r="A220" s="38"/>
      <c r="B220" s="39"/>
      <c r="C220" s="40"/>
      <c r="D220" s="240" t="s">
        <v>159</v>
      </c>
      <c r="E220" s="40"/>
      <c r="F220" s="241" t="s">
        <v>591</v>
      </c>
      <c r="G220" s="40"/>
      <c r="H220" s="40"/>
      <c r="I220" s="242"/>
      <c r="J220" s="40"/>
      <c r="K220" s="40"/>
      <c r="L220" s="44"/>
      <c r="M220" s="243"/>
      <c r="N220" s="244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82</v>
      </c>
    </row>
    <row r="221" spans="1:65" s="2" customFormat="1" ht="16.5" customHeight="1">
      <c r="A221" s="38"/>
      <c r="B221" s="39"/>
      <c r="C221" s="278" t="s">
        <v>267</v>
      </c>
      <c r="D221" s="278" t="s">
        <v>268</v>
      </c>
      <c r="E221" s="279" t="s">
        <v>592</v>
      </c>
      <c r="F221" s="280" t="s">
        <v>593</v>
      </c>
      <c r="G221" s="281" t="s">
        <v>594</v>
      </c>
      <c r="H221" s="282">
        <v>0.737</v>
      </c>
      <c r="I221" s="283"/>
      <c r="J221" s="284">
        <f>ROUND(I221*H221,2)</f>
        <v>0</v>
      </c>
      <c r="K221" s="280" t="s">
        <v>156</v>
      </c>
      <c r="L221" s="285"/>
      <c r="M221" s="286" t="s">
        <v>1</v>
      </c>
      <c r="N221" s="287" t="s">
        <v>38</v>
      </c>
      <c r="O221" s="91"/>
      <c r="P221" s="236">
        <f>O221*H221</f>
        <v>0</v>
      </c>
      <c r="Q221" s="236">
        <v>0.001</v>
      </c>
      <c r="R221" s="236">
        <f>Q221*H221</f>
        <v>0.000737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213</v>
      </c>
      <c r="AT221" s="238" t="s">
        <v>268</v>
      </c>
      <c r="AU221" s="238" t="s">
        <v>82</v>
      </c>
      <c r="AY221" s="17" t="s">
        <v>150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80</v>
      </c>
      <c r="BK221" s="239">
        <f>ROUND(I221*H221,2)</f>
        <v>0</v>
      </c>
      <c r="BL221" s="17" t="s">
        <v>157</v>
      </c>
      <c r="BM221" s="238" t="s">
        <v>595</v>
      </c>
    </row>
    <row r="222" spans="1:47" s="2" customFormat="1" ht="12">
      <c r="A222" s="38"/>
      <c r="B222" s="39"/>
      <c r="C222" s="40"/>
      <c r="D222" s="240" t="s">
        <v>159</v>
      </c>
      <c r="E222" s="40"/>
      <c r="F222" s="241" t="s">
        <v>593</v>
      </c>
      <c r="G222" s="40"/>
      <c r="H222" s="40"/>
      <c r="I222" s="242"/>
      <c r="J222" s="40"/>
      <c r="K222" s="40"/>
      <c r="L222" s="44"/>
      <c r="M222" s="243"/>
      <c r="N222" s="244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159</v>
      </c>
      <c r="AU222" s="17" t="s">
        <v>82</v>
      </c>
    </row>
    <row r="223" spans="1:51" s="14" customFormat="1" ht="12">
      <c r="A223" s="14"/>
      <c r="B223" s="256"/>
      <c r="C223" s="257"/>
      <c r="D223" s="240" t="s">
        <v>172</v>
      </c>
      <c r="E223" s="258" t="s">
        <v>1</v>
      </c>
      <c r="F223" s="259" t="s">
        <v>596</v>
      </c>
      <c r="G223" s="257"/>
      <c r="H223" s="260">
        <v>0.737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6" t="s">
        <v>172</v>
      </c>
      <c r="AU223" s="266" t="s">
        <v>82</v>
      </c>
      <c r="AV223" s="14" t="s">
        <v>82</v>
      </c>
      <c r="AW223" s="14" t="s">
        <v>30</v>
      </c>
      <c r="AX223" s="14" t="s">
        <v>73</v>
      </c>
      <c r="AY223" s="266" t="s">
        <v>150</v>
      </c>
    </row>
    <row r="224" spans="1:51" s="15" customFormat="1" ht="12">
      <c r="A224" s="15"/>
      <c r="B224" s="267"/>
      <c r="C224" s="268"/>
      <c r="D224" s="240" t="s">
        <v>172</v>
      </c>
      <c r="E224" s="269" t="s">
        <v>1</v>
      </c>
      <c r="F224" s="270" t="s">
        <v>204</v>
      </c>
      <c r="G224" s="268"/>
      <c r="H224" s="271">
        <v>0.737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7" t="s">
        <v>172</v>
      </c>
      <c r="AU224" s="277" t="s">
        <v>82</v>
      </c>
      <c r="AV224" s="15" t="s">
        <v>157</v>
      </c>
      <c r="AW224" s="15" t="s">
        <v>30</v>
      </c>
      <c r="AX224" s="15" t="s">
        <v>80</v>
      </c>
      <c r="AY224" s="277" t="s">
        <v>150</v>
      </c>
    </row>
    <row r="225" spans="1:65" s="2" customFormat="1" ht="12">
      <c r="A225" s="38"/>
      <c r="B225" s="39"/>
      <c r="C225" s="227" t="s">
        <v>275</v>
      </c>
      <c r="D225" s="227" t="s">
        <v>152</v>
      </c>
      <c r="E225" s="228" t="s">
        <v>597</v>
      </c>
      <c r="F225" s="229" t="s">
        <v>598</v>
      </c>
      <c r="G225" s="230" t="s">
        <v>177</v>
      </c>
      <c r="H225" s="231">
        <v>24.565</v>
      </c>
      <c r="I225" s="232"/>
      <c r="J225" s="233">
        <f>ROUND(I225*H225,2)</f>
        <v>0</v>
      </c>
      <c r="K225" s="229" t="s">
        <v>156</v>
      </c>
      <c r="L225" s="44"/>
      <c r="M225" s="234" t="s">
        <v>1</v>
      </c>
      <c r="N225" s="235" t="s">
        <v>38</v>
      </c>
      <c r="O225" s="91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157</v>
      </c>
      <c r="AT225" s="238" t="s">
        <v>152</v>
      </c>
      <c r="AU225" s="238" t="s">
        <v>82</v>
      </c>
      <c r="AY225" s="17" t="s">
        <v>150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80</v>
      </c>
      <c r="BK225" s="239">
        <f>ROUND(I225*H225,2)</f>
        <v>0</v>
      </c>
      <c r="BL225" s="17" t="s">
        <v>157</v>
      </c>
      <c r="BM225" s="238" t="s">
        <v>599</v>
      </c>
    </row>
    <row r="226" spans="1:47" s="2" customFormat="1" ht="12">
      <c r="A226" s="38"/>
      <c r="B226" s="39"/>
      <c r="C226" s="40"/>
      <c r="D226" s="240" t="s">
        <v>159</v>
      </c>
      <c r="E226" s="40"/>
      <c r="F226" s="241" t="s">
        <v>600</v>
      </c>
      <c r="G226" s="40"/>
      <c r="H226" s="40"/>
      <c r="I226" s="242"/>
      <c r="J226" s="40"/>
      <c r="K226" s="40"/>
      <c r="L226" s="44"/>
      <c r="M226" s="243"/>
      <c r="N226" s="244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82</v>
      </c>
    </row>
    <row r="227" spans="1:51" s="13" customFormat="1" ht="12">
      <c r="A227" s="13"/>
      <c r="B227" s="246"/>
      <c r="C227" s="247"/>
      <c r="D227" s="240" t="s">
        <v>172</v>
      </c>
      <c r="E227" s="248" t="s">
        <v>1</v>
      </c>
      <c r="F227" s="249" t="s">
        <v>523</v>
      </c>
      <c r="G227" s="247"/>
      <c r="H227" s="248" t="s">
        <v>1</v>
      </c>
      <c r="I227" s="250"/>
      <c r="J227" s="247"/>
      <c r="K227" s="247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172</v>
      </c>
      <c r="AU227" s="255" t="s">
        <v>82</v>
      </c>
      <c r="AV227" s="13" t="s">
        <v>80</v>
      </c>
      <c r="AW227" s="13" t="s">
        <v>30</v>
      </c>
      <c r="AX227" s="13" t="s">
        <v>73</v>
      </c>
      <c r="AY227" s="255" t="s">
        <v>150</v>
      </c>
    </row>
    <row r="228" spans="1:51" s="14" customFormat="1" ht="12">
      <c r="A228" s="14"/>
      <c r="B228" s="256"/>
      <c r="C228" s="257"/>
      <c r="D228" s="240" t="s">
        <v>172</v>
      </c>
      <c r="E228" s="258" t="s">
        <v>1</v>
      </c>
      <c r="F228" s="259" t="s">
        <v>524</v>
      </c>
      <c r="G228" s="257"/>
      <c r="H228" s="260">
        <v>6.325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6" t="s">
        <v>172</v>
      </c>
      <c r="AU228" s="266" t="s">
        <v>82</v>
      </c>
      <c r="AV228" s="14" t="s">
        <v>82</v>
      </c>
      <c r="AW228" s="14" t="s">
        <v>30</v>
      </c>
      <c r="AX228" s="14" t="s">
        <v>73</v>
      </c>
      <c r="AY228" s="266" t="s">
        <v>150</v>
      </c>
    </row>
    <row r="229" spans="1:51" s="13" customFormat="1" ht="12">
      <c r="A229" s="13"/>
      <c r="B229" s="246"/>
      <c r="C229" s="247"/>
      <c r="D229" s="240" t="s">
        <v>172</v>
      </c>
      <c r="E229" s="248" t="s">
        <v>1</v>
      </c>
      <c r="F229" s="249" t="s">
        <v>525</v>
      </c>
      <c r="G229" s="247"/>
      <c r="H229" s="248" t="s">
        <v>1</v>
      </c>
      <c r="I229" s="250"/>
      <c r="J229" s="247"/>
      <c r="K229" s="247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172</v>
      </c>
      <c r="AU229" s="255" t="s">
        <v>82</v>
      </c>
      <c r="AV229" s="13" t="s">
        <v>80</v>
      </c>
      <c r="AW229" s="13" t="s">
        <v>30</v>
      </c>
      <c r="AX229" s="13" t="s">
        <v>73</v>
      </c>
      <c r="AY229" s="255" t="s">
        <v>150</v>
      </c>
    </row>
    <row r="230" spans="1:51" s="14" customFormat="1" ht="12">
      <c r="A230" s="14"/>
      <c r="B230" s="256"/>
      <c r="C230" s="257"/>
      <c r="D230" s="240" t="s">
        <v>172</v>
      </c>
      <c r="E230" s="258" t="s">
        <v>1</v>
      </c>
      <c r="F230" s="259" t="s">
        <v>526</v>
      </c>
      <c r="G230" s="257"/>
      <c r="H230" s="260">
        <v>18.24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172</v>
      </c>
      <c r="AU230" s="266" t="s">
        <v>82</v>
      </c>
      <c r="AV230" s="14" t="s">
        <v>82</v>
      </c>
      <c r="AW230" s="14" t="s">
        <v>30</v>
      </c>
      <c r="AX230" s="14" t="s">
        <v>73</v>
      </c>
      <c r="AY230" s="266" t="s">
        <v>150</v>
      </c>
    </row>
    <row r="231" spans="1:51" s="15" customFormat="1" ht="12">
      <c r="A231" s="15"/>
      <c r="B231" s="267"/>
      <c r="C231" s="268"/>
      <c r="D231" s="240" t="s">
        <v>172</v>
      </c>
      <c r="E231" s="269" t="s">
        <v>1</v>
      </c>
      <c r="F231" s="270" t="s">
        <v>204</v>
      </c>
      <c r="G231" s="268"/>
      <c r="H231" s="271">
        <v>24.565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7" t="s">
        <v>172</v>
      </c>
      <c r="AU231" s="277" t="s">
        <v>82</v>
      </c>
      <c r="AV231" s="15" t="s">
        <v>157</v>
      </c>
      <c r="AW231" s="15" t="s">
        <v>30</v>
      </c>
      <c r="AX231" s="15" t="s">
        <v>80</v>
      </c>
      <c r="AY231" s="277" t="s">
        <v>150</v>
      </c>
    </row>
    <row r="232" spans="1:63" s="12" customFormat="1" ht="22.8" customHeight="1">
      <c r="A232" s="12"/>
      <c r="B232" s="211"/>
      <c r="C232" s="212"/>
      <c r="D232" s="213" t="s">
        <v>72</v>
      </c>
      <c r="E232" s="225" t="s">
        <v>82</v>
      </c>
      <c r="F232" s="225" t="s">
        <v>601</v>
      </c>
      <c r="G232" s="212"/>
      <c r="H232" s="212"/>
      <c r="I232" s="215"/>
      <c r="J232" s="226">
        <f>BK232</f>
        <v>0</v>
      </c>
      <c r="K232" s="212"/>
      <c r="L232" s="217"/>
      <c r="M232" s="218"/>
      <c r="N232" s="219"/>
      <c r="O232" s="219"/>
      <c r="P232" s="220">
        <f>SUM(P233:P261)</f>
        <v>0</v>
      </c>
      <c r="Q232" s="219"/>
      <c r="R232" s="220">
        <f>SUM(R233:R261)</f>
        <v>1.7825615240000001</v>
      </c>
      <c r="S232" s="219"/>
      <c r="T232" s="221">
        <f>SUM(T233:T261)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80</v>
      </c>
      <c r="AT232" s="223" t="s">
        <v>72</v>
      </c>
      <c r="AU232" s="223" t="s">
        <v>80</v>
      </c>
      <c r="AY232" s="222" t="s">
        <v>150</v>
      </c>
      <c r="BK232" s="224">
        <f>SUM(BK233:BK261)</f>
        <v>0</v>
      </c>
    </row>
    <row r="233" spans="1:65" s="2" customFormat="1" ht="12">
      <c r="A233" s="38"/>
      <c r="B233" s="39"/>
      <c r="C233" s="227" t="s">
        <v>282</v>
      </c>
      <c r="D233" s="227" t="s">
        <v>152</v>
      </c>
      <c r="E233" s="228" t="s">
        <v>602</v>
      </c>
      <c r="F233" s="229" t="s">
        <v>603</v>
      </c>
      <c r="G233" s="230" t="s">
        <v>167</v>
      </c>
      <c r="H233" s="231">
        <v>0.82</v>
      </c>
      <c r="I233" s="232"/>
      <c r="J233" s="233">
        <f>ROUND(I233*H233,2)</f>
        <v>0</v>
      </c>
      <c r="K233" s="229" t="s">
        <v>156</v>
      </c>
      <c r="L233" s="44"/>
      <c r="M233" s="234" t="s">
        <v>1</v>
      </c>
      <c r="N233" s="235" t="s">
        <v>38</v>
      </c>
      <c r="O233" s="91"/>
      <c r="P233" s="236">
        <f>O233*H233</f>
        <v>0</v>
      </c>
      <c r="Q233" s="236">
        <v>2.16</v>
      </c>
      <c r="R233" s="236">
        <f>Q233*H233</f>
        <v>1.7712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157</v>
      </c>
      <c r="AT233" s="238" t="s">
        <v>152</v>
      </c>
      <c r="AU233" s="238" t="s">
        <v>82</v>
      </c>
      <c r="AY233" s="17" t="s">
        <v>150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80</v>
      </c>
      <c r="BK233" s="239">
        <f>ROUND(I233*H233,2)</f>
        <v>0</v>
      </c>
      <c r="BL233" s="17" t="s">
        <v>157</v>
      </c>
      <c r="BM233" s="238" t="s">
        <v>604</v>
      </c>
    </row>
    <row r="234" spans="1:47" s="2" customFormat="1" ht="12">
      <c r="A234" s="38"/>
      <c r="B234" s="39"/>
      <c r="C234" s="40"/>
      <c r="D234" s="240" t="s">
        <v>159</v>
      </c>
      <c r="E234" s="40"/>
      <c r="F234" s="241" t="s">
        <v>605</v>
      </c>
      <c r="G234" s="40"/>
      <c r="H234" s="40"/>
      <c r="I234" s="242"/>
      <c r="J234" s="40"/>
      <c r="K234" s="40"/>
      <c r="L234" s="44"/>
      <c r="M234" s="243"/>
      <c r="N234" s="244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82</v>
      </c>
    </row>
    <row r="235" spans="1:51" s="13" customFormat="1" ht="12">
      <c r="A235" s="13"/>
      <c r="B235" s="246"/>
      <c r="C235" s="247"/>
      <c r="D235" s="240" t="s">
        <v>172</v>
      </c>
      <c r="E235" s="248" t="s">
        <v>1</v>
      </c>
      <c r="F235" s="249" t="s">
        <v>606</v>
      </c>
      <c r="G235" s="247"/>
      <c r="H235" s="248" t="s">
        <v>1</v>
      </c>
      <c r="I235" s="250"/>
      <c r="J235" s="247"/>
      <c r="K235" s="247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172</v>
      </c>
      <c r="AU235" s="255" t="s">
        <v>82</v>
      </c>
      <c r="AV235" s="13" t="s">
        <v>80</v>
      </c>
      <c r="AW235" s="13" t="s">
        <v>30</v>
      </c>
      <c r="AX235" s="13" t="s">
        <v>73</v>
      </c>
      <c r="AY235" s="255" t="s">
        <v>150</v>
      </c>
    </row>
    <row r="236" spans="1:51" s="14" customFormat="1" ht="12">
      <c r="A236" s="14"/>
      <c r="B236" s="256"/>
      <c r="C236" s="257"/>
      <c r="D236" s="240" t="s">
        <v>172</v>
      </c>
      <c r="E236" s="258" t="s">
        <v>1</v>
      </c>
      <c r="F236" s="259" t="s">
        <v>607</v>
      </c>
      <c r="G236" s="257"/>
      <c r="H236" s="260">
        <v>0.66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6" t="s">
        <v>172</v>
      </c>
      <c r="AU236" s="266" t="s">
        <v>82</v>
      </c>
      <c r="AV236" s="14" t="s">
        <v>82</v>
      </c>
      <c r="AW236" s="14" t="s">
        <v>30</v>
      </c>
      <c r="AX236" s="14" t="s">
        <v>73</v>
      </c>
      <c r="AY236" s="266" t="s">
        <v>150</v>
      </c>
    </row>
    <row r="237" spans="1:51" s="13" customFormat="1" ht="12">
      <c r="A237" s="13"/>
      <c r="B237" s="246"/>
      <c r="C237" s="247"/>
      <c r="D237" s="240" t="s">
        <v>172</v>
      </c>
      <c r="E237" s="248" t="s">
        <v>1</v>
      </c>
      <c r="F237" s="249" t="s">
        <v>608</v>
      </c>
      <c r="G237" s="247"/>
      <c r="H237" s="248" t="s">
        <v>1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172</v>
      </c>
      <c r="AU237" s="255" t="s">
        <v>82</v>
      </c>
      <c r="AV237" s="13" t="s">
        <v>80</v>
      </c>
      <c r="AW237" s="13" t="s">
        <v>30</v>
      </c>
      <c r="AX237" s="13" t="s">
        <v>73</v>
      </c>
      <c r="AY237" s="255" t="s">
        <v>150</v>
      </c>
    </row>
    <row r="238" spans="1:51" s="14" customFormat="1" ht="12">
      <c r="A238" s="14"/>
      <c r="B238" s="256"/>
      <c r="C238" s="257"/>
      <c r="D238" s="240" t="s">
        <v>172</v>
      </c>
      <c r="E238" s="258" t="s">
        <v>1</v>
      </c>
      <c r="F238" s="259" t="s">
        <v>609</v>
      </c>
      <c r="G238" s="257"/>
      <c r="H238" s="260">
        <v>0.132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172</v>
      </c>
      <c r="AU238" s="266" t="s">
        <v>82</v>
      </c>
      <c r="AV238" s="14" t="s">
        <v>82</v>
      </c>
      <c r="AW238" s="14" t="s">
        <v>30</v>
      </c>
      <c r="AX238" s="14" t="s">
        <v>73</v>
      </c>
      <c r="AY238" s="266" t="s">
        <v>150</v>
      </c>
    </row>
    <row r="239" spans="1:51" s="14" customFormat="1" ht="12">
      <c r="A239" s="14"/>
      <c r="B239" s="256"/>
      <c r="C239" s="257"/>
      <c r="D239" s="240" t="s">
        <v>172</v>
      </c>
      <c r="E239" s="258" t="s">
        <v>1</v>
      </c>
      <c r="F239" s="259" t="s">
        <v>610</v>
      </c>
      <c r="G239" s="257"/>
      <c r="H239" s="260">
        <v>0.028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6" t="s">
        <v>172</v>
      </c>
      <c r="AU239" s="266" t="s">
        <v>82</v>
      </c>
      <c r="AV239" s="14" t="s">
        <v>82</v>
      </c>
      <c r="AW239" s="14" t="s">
        <v>30</v>
      </c>
      <c r="AX239" s="14" t="s">
        <v>73</v>
      </c>
      <c r="AY239" s="266" t="s">
        <v>150</v>
      </c>
    </row>
    <row r="240" spans="1:51" s="15" customFormat="1" ht="12">
      <c r="A240" s="15"/>
      <c r="B240" s="267"/>
      <c r="C240" s="268"/>
      <c r="D240" s="240" t="s">
        <v>172</v>
      </c>
      <c r="E240" s="269" t="s">
        <v>1</v>
      </c>
      <c r="F240" s="270" t="s">
        <v>204</v>
      </c>
      <c r="G240" s="268"/>
      <c r="H240" s="271">
        <v>0.82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172</v>
      </c>
      <c r="AU240" s="277" t="s">
        <v>82</v>
      </c>
      <c r="AV240" s="15" t="s">
        <v>157</v>
      </c>
      <c r="AW240" s="15" t="s">
        <v>30</v>
      </c>
      <c r="AX240" s="15" t="s">
        <v>80</v>
      </c>
      <c r="AY240" s="277" t="s">
        <v>150</v>
      </c>
    </row>
    <row r="241" spans="1:65" s="2" customFormat="1" ht="12">
      <c r="A241" s="38"/>
      <c r="B241" s="39"/>
      <c r="C241" s="227" t="s">
        <v>287</v>
      </c>
      <c r="D241" s="227" t="s">
        <v>152</v>
      </c>
      <c r="E241" s="228" t="s">
        <v>611</v>
      </c>
      <c r="F241" s="229" t="s">
        <v>612</v>
      </c>
      <c r="G241" s="230" t="s">
        <v>167</v>
      </c>
      <c r="H241" s="231">
        <v>2.724</v>
      </c>
      <c r="I241" s="232"/>
      <c r="J241" s="233">
        <f>ROUND(I241*H241,2)</f>
        <v>0</v>
      </c>
      <c r="K241" s="229" t="s">
        <v>156</v>
      </c>
      <c r="L241" s="44"/>
      <c r="M241" s="234" t="s">
        <v>1</v>
      </c>
      <c r="N241" s="235" t="s">
        <v>38</v>
      </c>
      <c r="O241" s="91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8" t="s">
        <v>157</v>
      </c>
      <c r="AT241" s="238" t="s">
        <v>152</v>
      </c>
      <c r="AU241" s="238" t="s">
        <v>82</v>
      </c>
      <c r="AY241" s="17" t="s">
        <v>150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7" t="s">
        <v>80</v>
      </c>
      <c r="BK241" s="239">
        <f>ROUND(I241*H241,2)</f>
        <v>0</v>
      </c>
      <c r="BL241" s="17" t="s">
        <v>157</v>
      </c>
      <c r="BM241" s="238" t="s">
        <v>613</v>
      </c>
    </row>
    <row r="242" spans="1:47" s="2" customFormat="1" ht="12">
      <c r="A242" s="38"/>
      <c r="B242" s="39"/>
      <c r="C242" s="40"/>
      <c r="D242" s="240" t="s">
        <v>159</v>
      </c>
      <c r="E242" s="40"/>
      <c r="F242" s="241" t="s">
        <v>614</v>
      </c>
      <c r="G242" s="40"/>
      <c r="H242" s="40"/>
      <c r="I242" s="242"/>
      <c r="J242" s="40"/>
      <c r="K242" s="40"/>
      <c r="L242" s="44"/>
      <c r="M242" s="243"/>
      <c r="N242" s="244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159</v>
      </c>
      <c r="AU242" s="17" t="s">
        <v>82</v>
      </c>
    </row>
    <row r="243" spans="1:51" s="13" customFormat="1" ht="12">
      <c r="A243" s="13"/>
      <c r="B243" s="246"/>
      <c r="C243" s="247"/>
      <c r="D243" s="240" t="s">
        <v>172</v>
      </c>
      <c r="E243" s="248" t="s">
        <v>1</v>
      </c>
      <c r="F243" s="249" t="s">
        <v>615</v>
      </c>
      <c r="G243" s="247"/>
      <c r="H243" s="248" t="s">
        <v>1</v>
      </c>
      <c r="I243" s="250"/>
      <c r="J243" s="247"/>
      <c r="K243" s="247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172</v>
      </c>
      <c r="AU243" s="255" t="s">
        <v>82</v>
      </c>
      <c r="AV243" s="13" t="s">
        <v>80</v>
      </c>
      <c r="AW243" s="13" t="s">
        <v>30</v>
      </c>
      <c r="AX243" s="13" t="s">
        <v>73</v>
      </c>
      <c r="AY243" s="255" t="s">
        <v>150</v>
      </c>
    </row>
    <row r="244" spans="1:51" s="14" customFormat="1" ht="12">
      <c r="A244" s="14"/>
      <c r="B244" s="256"/>
      <c r="C244" s="257"/>
      <c r="D244" s="240" t="s">
        <v>172</v>
      </c>
      <c r="E244" s="258" t="s">
        <v>1</v>
      </c>
      <c r="F244" s="259" t="s">
        <v>616</v>
      </c>
      <c r="G244" s="257"/>
      <c r="H244" s="260">
        <v>2.34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172</v>
      </c>
      <c r="AU244" s="266" t="s">
        <v>82</v>
      </c>
      <c r="AV244" s="14" t="s">
        <v>82</v>
      </c>
      <c r="AW244" s="14" t="s">
        <v>30</v>
      </c>
      <c r="AX244" s="14" t="s">
        <v>73</v>
      </c>
      <c r="AY244" s="266" t="s">
        <v>150</v>
      </c>
    </row>
    <row r="245" spans="1:51" s="13" customFormat="1" ht="12">
      <c r="A245" s="13"/>
      <c r="B245" s="246"/>
      <c r="C245" s="247"/>
      <c r="D245" s="240" t="s">
        <v>172</v>
      </c>
      <c r="E245" s="248" t="s">
        <v>1</v>
      </c>
      <c r="F245" s="249" t="s">
        <v>617</v>
      </c>
      <c r="G245" s="247"/>
      <c r="H245" s="248" t="s">
        <v>1</v>
      </c>
      <c r="I245" s="250"/>
      <c r="J245" s="247"/>
      <c r="K245" s="247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172</v>
      </c>
      <c r="AU245" s="255" t="s">
        <v>82</v>
      </c>
      <c r="AV245" s="13" t="s">
        <v>80</v>
      </c>
      <c r="AW245" s="13" t="s">
        <v>30</v>
      </c>
      <c r="AX245" s="13" t="s">
        <v>73</v>
      </c>
      <c r="AY245" s="255" t="s">
        <v>150</v>
      </c>
    </row>
    <row r="246" spans="1:51" s="14" customFormat="1" ht="12">
      <c r="A246" s="14"/>
      <c r="B246" s="256"/>
      <c r="C246" s="257"/>
      <c r="D246" s="240" t="s">
        <v>172</v>
      </c>
      <c r="E246" s="258" t="s">
        <v>1</v>
      </c>
      <c r="F246" s="259" t="s">
        <v>618</v>
      </c>
      <c r="G246" s="257"/>
      <c r="H246" s="260">
        <v>0.384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6" t="s">
        <v>172</v>
      </c>
      <c r="AU246" s="266" t="s">
        <v>82</v>
      </c>
      <c r="AV246" s="14" t="s">
        <v>82</v>
      </c>
      <c r="AW246" s="14" t="s">
        <v>30</v>
      </c>
      <c r="AX246" s="14" t="s">
        <v>73</v>
      </c>
      <c r="AY246" s="266" t="s">
        <v>150</v>
      </c>
    </row>
    <row r="247" spans="1:51" s="15" customFormat="1" ht="12">
      <c r="A247" s="15"/>
      <c r="B247" s="267"/>
      <c r="C247" s="268"/>
      <c r="D247" s="240" t="s">
        <v>172</v>
      </c>
      <c r="E247" s="269" t="s">
        <v>1</v>
      </c>
      <c r="F247" s="270" t="s">
        <v>204</v>
      </c>
      <c r="G247" s="268"/>
      <c r="H247" s="271">
        <v>2.724</v>
      </c>
      <c r="I247" s="272"/>
      <c r="J247" s="268"/>
      <c r="K247" s="268"/>
      <c r="L247" s="273"/>
      <c r="M247" s="274"/>
      <c r="N247" s="275"/>
      <c r="O247" s="275"/>
      <c r="P247" s="275"/>
      <c r="Q247" s="275"/>
      <c r="R247" s="275"/>
      <c r="S247" s="275"/>
      <c r="T247" s="27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7" t="s">
        <v>172</v>
      </c>
      <c r="AU247" s="277" t="s">
        <v>82</v>
      </c>
      <c r="AV247" s="15" t="s">
        <v>157</v>
      </c>
      <c r="AW247" s="15" t="s">
        <v>30</v>
      </c>
      <c r="AX247" s="15" t="s">
        <v>80</v>
      </c>
      <c r="AY247" s="277" t="s">
        <v>150</v>
      </c>
    </row>
    <row r="248" spans="1:65" s="2" customFormat="1" ht="12">
      <c r="A248" s="38"/>
      <c r="B248" s="39"/>
      <c r="C248" s="227" t="s">
        <v>292</v>
      </c>
      <c r="D248" s="227" t="s">
        <v>152</v>
      </c>
      <c r="E248" s="228" t="s">
        <v>619</v>
      </c>
      <c r="F248" s="229" t="s">
        <v>620</v>
      </c>
      <c r="G248" s="230" t="s">
        <v>167</v>
      </c>
      <c r="H248" s="231">
        <v>2.724</v>
      </c>
      <c r="I248" s="232"/>
      <c r="J248" s="233">
        <f>ROUND(I248*H248,2)</f>
        <v>0</v>
      </c>
      <c r="K248" s="229" t="s">
        <v>156</v>
      </c>
      <c r="L248" s="44"/>
      <c r="M248" s="234" t="s">
        <v>1</v>
      </c>
      <c r="N248" s="235" t="s">
        <v>38</v>
      </c>
      <c r="O248" s="91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157</v>
      </c>
      <c r="AT248" s="238" t="s">
        <v>152</v>
      </c>
      <c r="AU248" s="238" t="s">
        <v>82</v>
      </c>
      <c r="AY248" s="17" t="s">
        <v>150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7" t="s">
        <v>80</v>
      </c>
      <c r="BK248" s="239">
        <f>ROUND(I248*H248,2)</f>
        <v>0</v>
      </c>
      <c r="BL248" s="17" t="s">
        <v>157</v>
      </c>
      <c r="BM248" s="238" t="s">
        <v>621</v>
      </c>
    </row>
    <row r="249" spans="1:47" s="2" customFormat="1" ht="12">
      <c r="A249" s="38"/>
      <c r="B249" s="39"/>
      <c r="C249" s="40"/>
      <c r="D249" s="240" t="s">
        <v>159</v>
      </c>
      <c r="E249" s="40"/>
      <c r="F249" s="241" t="s">
        <v>622</v>
      </c>
      <c r="G249" s="40"/>
      <c r="H249" s="40"/>
      <c r="I249" s="242"/>
      <c r="J249" s="40"/>
      <c r="K249" s="40"/>
      <c r="L249" s="44"/>
      <c r="M249" s="243"/>
      <c r="N249" s="244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82</v>
      </c>
    </row>
    <row r="250" spans="1:65" s="2" customFormat="1" ht="16.5" customHeight="1">
      <c r="A250" s="38"/>
      <c r="B250" s="39"/>
      <c r="C250" s="227" t="s">
        <v>7</v>
      </c>
      <c r="D250" s="227" t="s">
        <v>152</v>
      </c>
      <c r="E250" s="228" t="s">
        <v>623</v>
      </c>
      <c r="F250" s="229" t="s">
        <v>624</v>
      </c>
      <c r="G250" s="230" t="s">
        <v>177</v>
      </c>
      <c r="H250" s="231">
        <v>7.72</v>
      </c>
      <c r="I250" s="232"/>
      <c r="J250" s="233">
        <f>ROUND(I250*H250,2)</f>
        <v>0</v>
      </c>
      <c r="K250" s="229" t="s">
        <v>156</v>
      </c>
      <c r="L250" s="44"/>
      <c r="M250" s="234" t="s">
        <v>1</v>
      </c>
      <c r="N250" s="235" t="s">
        <v>38</v>
      </c>
      <c r="O250" s="91"/>
      <c r="P250" s="236">
        <f>O250*H250</f>
        <v>0</v>
      </c>
      <c r="Q250" s="236">
        <v>0.0014357</v>
      </c>
      <c r="R250" s="236">
        <f>Q250*H250</f>
        <v>0.011083604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157</v>
      </c>
      <c r="AT250" s="238" t="s">
        <v>152</v>
      </c>
      <c r="AU250" s="238" t="s">
        <v>82</v>
      </c>
      <c r="AY250" s="17" t="s">
        <v>150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80</v>
      </c>
      <c r="BK250" s="239">
        <f>ROUND(I250*H250,2)</f>
        <v>0</v>
      </c>
      <c r="BL250" s="17" t="s">
        <v>157</v>
      </c>
      <c r="BM250" s="238" t="s">
        <v>625</v>
      </c>
    </row>
    <row r="251" spans="1:47" s="2" customFormat="1" ht="12">
      <c r="A251" s="38"/>
      <c r="B251" s="39"/>
      <c r="C251" s="40"/>
      <c r="D251" s="240" t="s">
        <v>159</v>
      </c>
      <c r="E251" s="40"/>
      <c r="F251" s="241" t="s">
        <v>626</v>
      </c>
      <c r="G251" s="40"/>
      <c r="H251" s="40"/>
      <c r="I251" s="242"/>
      <c r="J251" s="40"/>
      <c r="K251" s="40"/>
      <c r="L251" s="44"/>
      <c r="M251" s="243"/>
      <c r="N251" s="244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159</v>
      </c>
      <c r="AU251" s="17" t="s">
        <v>82</v>
      </c>
    </row>
    <row r="252" spans="1:51" s="13" customFormat="1" ht="12">
      <c r="A252" s="13"/>
      <c r="B252" s="246"/>
      <c r="C252" s="247"/>
      <c r="D252" s="240" t="s">
        <v>172</v>
      </c>
      <c r="E252" s="248" t="s">
        <v>1</v>
      </c>
      <c r="F252" s="249" t="s">
        <v>615</v>
      </c>
      <c r="G252" s="247"/>
      <c r="H252" s="248" t="s">
        <v>1</v>
      </c>
      <c r="I252" s="250"/>
      <c r="J252" s="247"/>
      <c r="K252" s="247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172</v>
      </c>
      <c r="AU252" s="255" t="s">
        <v>82</v>
      </c>
      <c r="AV252" s="13" t="s">
        <v>80</v>
      </c>
      <c r="AW252" s="13" t="s">
        <v>30</v>
      </c>
      <c r="AX252" s="13" t="s">
        <v>73</v>
      </c>
      <c r="AY252" s="255" t="s">
        <v>150</v>
      </c>
    </row>
    <row r="253" spans="1:51" s="14" customFormat="1" ht="12">
      <c r="A253" s="14"/>
      <c r="B253" s="256"/>
      <c r="C253" s="257"/>
      <c r="D253" s="240" t="s">
        <v>172</v>
      </c>
      <c r="E253" s="258" t="s">
        <v>1</v>
      </c>
      <c r="F253" s="259" t="s">
        <v>627</v>
      </c>
      <c r="G253" s="257"/>
      <c r="H253" s="260">
        <v>3.6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172</v>
      </c>
      <c r="AU253" s="266" t="s">
        <v>82</v>
      </c>
      <c r="AV253" s="14" t="s">
        <v>82</v>
      </c>
      <c r="AW253" s="14" t="s">
        <v>30</v>
      </c>
      <c r="AX253" s="14" t="s">
        <v>73</v>
      </c>
      <c r="AY253" s="266" t="s">
        <v>150</v>
      </c>
    </row>
    <row r="254" spans="1:51" s="14" customFormat="1" ht="12">
      <c r="A254" s="14"/>
      <c r="B254" s="256"/>
      <c r="C254" s="257"/>
      <c r="D254" s="240" t="s">
        <v>172</v>
      </c>
      <c r="E254" s="258" t="s">
        <v>1</v>
      </c>
      <c r="F254" s="259" t="s">
        <v>628</v>
      </c>
      <c r="G254" s="257"/>
      <c r="H254" s="260">
        <v>1.56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6" t="s">
        <v>172</v>
      </c>
      <c r="AU254" s="266" t="s">
        <v>82</v>
      </c>
      <c r="AV254" s="14" t="s">
        <v>82</v>
      </c>
      <c r="AW254" s="14" t="s">
        <v>30</v>
      </c>
      <c r="AX254" s="14" t="s">
        <v>73</v>
      </c>
      <c r="AY254" s="266" t="s">
        <v>150</v>
      </c>
    </row>
    <row r="255" spans="1:51" s="13" customFormat="1" ht="12">
      <c r="A255" s="13"/>
      <c r="B255" s="246"/>
      <c r="C255" s="247"/>
      <c r="D255" s="240" t="s">
        <v>172</v>
      </c>
      <c r="E255" s="248" t="s">
        <v>1</v>
      </c>
      <c r="F255" s="249" t="s">
        <v>617</v>
      </c>
      <c r="G255" s="247"/>
      <c r="H255" s="248" t="s">
        <v>1</v>
      </c>
      <c r="I255" s="250"/>
      <c r="J255" s="247"/>
      <c r="K255" s="247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172</v>
      </c>
      <c r="AU255" s="255" t="s">
        <v>82</v>
      </c>
      <c r="AV255" s="13" t="s">
        <v>80</v>
      </c>
      <c r="AW255" s="13" t="s">
        <v>30</v>
      </c>
      <c r="AX255" s="13" t="s">
        <v>73</v>
      </c>
      <c r="AY255" s="255" t="s">
        <v>150</v>
      </c>
    </row>
    <row r="256" spans="1:51" s="14" customFormat="1" ht="12">
      <c r="A256" s="14"/>
      <c r="B256" s="256"/>
      <c r="C256" s="257"/>
      <c r="D256" s="240" t="s">
        <v>172</v>
      </c>
      <c r="E256" s="258" t="s">
        <v>1</v>
      </c>
      <c r="F256" s="259" t="s">
        <v>629</v>
      </c>
      <c r="G256" s="257"/>
      <c r="H256" s="260">
        <v>1.92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6" t="s">
        <v>172</v>
      </c>
      <c r="AU256" s="266" t="s">
        <v>82</v>
      </c>
      <c r="AV256" s="14" t="s">
        <v>82</v>
      </c>
      <c r="AW256" s="14" t="s">
        <v>30</v>
      </c>
      <c r="AX256" s="14" t="s">
        <v>73</v>
      </c>
      <c r="AY256" s="266" t="s">
        <v>150</v>
      </c>
    </row>
    <row r="257" spans="1:51" s="14" customFormat="1" ht="12">
      <c r="A257" s="14"/>
      <c r="B257" s="256"/>
      <c r="C257" s="257"/>
      <c r="D257" s="240" t="s">
        <v>172</v>
      </c>
      <c r="E257" s="258" t="s">
        <v>1</v>
      </c>
      <c r="F257" s="259" t="s">
        <v>630</v>
      </c>
      <c r="G257" s="257"/>
      <c r="H257" s="260">
        <v>0.64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172</v>
      </c>
      <c r="AU257" s="266" t="s">
        <v>82</v>
      </c>
      <c r="AV257" s="14" t="s">
        <v>82</v>
      </c>
      <c r="AW257" s="14" t="s">
        <v>30</v>
      </c>
      <c r="AX257" s="14" t="s">
        <v>73</v>
      </c>
      <c r="AY257" s="266" t="s">
        <v>150</v>
      </c>
    </row>
    <row r="258" spans="1:51" s="15" customFormat="1" ht="12">
      <c r="A258" s="15"/>
      <c r="B258" s="267"/>
      <c r="C258" s="268"/>
      <c r="D258" s="240" t="s">
        <v>172</v>
      </c>
      <c r="E258" s="269" t="s">
        <v>1</v>
      </c>
      <c r="F258" s="270" t="s">
        <v>204</v>
      </c>
      <c r="G258" s="268"/>
      <c r="H258" s="271">
        <v>7.72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7" t="s">
        <v>172</v>
      </c>
      <c r="AU258" s="277" t="s">
        <v>82</v>
      </c>
      <c r="AV258" s="15" t="s">
        <v>157</v>
      </c>
      <c r="AW258" s="15" t="s">
        <v>30</v>
      </c>
      <c r="AX258" s="15" t="s">
        <v>80</v>
      </c>
      <c r="AY258" s="277" t="s">
        <v>150</v>
      </c>
    </row>
    <row r="259" spans="1:65" s="2" customFormat="1" ht="16.5" customHeight="1">
      <c r="A259" s="38"/>
      <c r="B259" s="39"/>
      <c r="C259" s="227" t="s">
        <v>302</v>
      </c>
      <c r="D259" s="227" t="s">
        <v>152</v>
      </c>
      <c r="E259" s="228" t="s">
        <v>631</v>
      </c>
      <c r="F259" s="229" t="s">
        <v>632</v>
      </c>
      <c r="G259" s="230" t="s">
        <v>177</v>
      </c>
      <c r="H259" s="231">
        <v>7.72</v>
      </c>
      <c r="I259" s="232"/>
      <c r="J259" s="233">
        <f>ROUND(I259*H259,2)</f>
        <v>0</v>
      </c>
      <c r="K259" s="229" t="s">
        <v>156</v>
      </c>
      <c r="L259" s="44"/>
      <c r="M259" s="234" t="s">
        <v>1</v>
      </c>
      <c r="N259" s="235" t="s">
        <v>38</v>
      </c>
      <c r="O259" s="91"/>
      <c r="P259" s="236">
        <f>O259*H259</f>
        <v>0</v>
      </c>
      <c r="Q259" s="236">
        <v>3.6E-05</v>
      </c>
      <c r="R259" s="236">
        <f>Q259*H259</f>
        <v>0.00027792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157</v>
      </c>
      <c r="AT259" s="238" t="s">
        <v>152</v>
      </c>
      <c r="AU259" s="238" t="s">
        <v>82</v>
      </c>
      <c r="AY259" s="17" t="s">
        <v>150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80</v>
      </c>
      <c r="BK259" s="239">
        <f>ROUND(I259*H259,2)</f>
        <v>0</v>
      </c>
      <c r="BL259" s="17" t="s">
        <v>157</v>
      </c>
      <c r="BM259" s="238" t="s">
        <v>633</v>
      </c>
    </row>
    <row r="260" spans="1:47" s="2" customFormat="1" ht="12">
      <c r="A260" s="38"/>
      <c r="B260" s="39"/>
      <c r="C260" s="40"/>
      <c r="D260" s="240" t="s">
        <v>159</v>
      </c>
      <c r="E260" s="40"/>
      <c r="F260" s="241" t="s">
        <v>634</v>
      </c>
      <c r="G260" s="40"/>
      <c r="H260" s="40"/>
      <c r="I260" s="242"/>
      <c r="J260" s="40"/>
      <c r="K260" s="40"/>
      <c r="L260" s="44"/>
      <c r="M260" s="243"/>
      <c r="N260" s="244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82</v>
      </c>
    </row>
    <row r="261" spans="1:51" s="14" customFormat="1" ht="12">
      <c r="A261" s="14"/>
      <c r="B261" s="256"/>
      <c r="C261" s="257"/>
      <c r="D261" s="240" t="s">
        <v>172</v>
      </c>
      <c r="E261" s="258" t="s">
        <v>1</v>
      </c>
      <c r="F261" s="259" t="s">
        <v>635</v>
      </c>
      <c r="G261" s="257"/>
      <c r="H261" s="260">
        <v>7.72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6" t="s">
        <v>172</v>
      </c>
      <c r="AU261" s="266" t="s">
        <v>82</v>
      </c>
      <c r="AV261" s="14" t="s">
        <v>82</v>
      </c>
      <c r="AW261" s="14" t="s">
        <v>30</v>
      </c>
      <c r="AX261" s="14" t="s">
        <v>80</v>
      </c>
      <c r="AY261" s="266" t="s">
        <v>150</v>
      </c>
    </row>
    <row r="262" spans="1:63" s="12" customFormat="1" ht="22.8" customHeight="1">
      <c r="A262" s="12"/>
      <c r="B262" s="211"/>
      <c r="C262" s="212"/>
      <c r="D262" s="213" t="s">
        <v>72</v>
      </c>
      <c r="E262" s="225" t="s">
        <v>102</v>
      </c>
      <c r="F262" s="225" t="s">
        <v>636</v>
      </c>
      <c r="G262" s="212"/>
      <c r="H262" s="212"/>
      <c r="I262" s="215"/>
      <c r="J262" s="226">
        <f>BK262</f>
        <v>0</v>
      </c>
      <c r="K262" s="212"/>
      <c r="L262" s="217"/>
      <c r="M262" s="218"/>
      <c r="N262" s="219"/>
      <c r="O262" s="219"/>
      <c r="P262" s="220">
        <f>SUM(P263:P310)</f>
        <v>0</v>
      </c>
      <c r="Q262" s="219"/>
      <c r="R262" s="220">
        <f>SUM(R263:R310)</f>
        <v>0.27873925260000004</v>
      </c>
      <c r="S262" s="219"/>
      <c r="T262" s="221">
        <f>SUM(T263:T310)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2" t="s">
        <v>80</v>
      </c>
      <c r="AT262" s="223" t="s">
        <v>72</v>
      </c>
      <c r="AU262" s="223" t="s">
        <v>80</v>
      </c>
      <c r="AY262" s="222" t="s">
        <v>150</v>
      </c>
      <c r="BK262" s="224">
        <f>SUM(BK263:BK310)</f>
        <v>0</v>
      </c>
    </row>
    <row r="263" spans="1:65" s="2" customFormat="1" ht="16.5" customHeight="1">
      <c r="A263" s="38"/>
      <c r="B263" s="39"/>
      <c r="C263" s="227" t="s">
        <v>307</v>
      </c>
      <c r="D263" s="227" t="s">
        <v>152</v>
      </c>
      <c r="E263" s="228" t="s">
        <v>637</v>
      </c>
      <c r="F263" s="229" t="s">
        <v>638</v>
      </c>
      <c r="G263" s="230" t="s">
        <v>167</v>
      </c>
      <c r="H263" s="231">
        <v>0.462</v>
      </c>
      <c r="I263" s="232"/>
      <c r="J263" s="233">
        <f>ROUND(I263*H263,2)</f>
        <v>0</v>
      </c>
      <c r="K263" s="229" t="s">
        <v>156</v>
      </c>
      <c r="L263" s="44"/>
      <c r="M263" s="234" t="s">
        <v>1</v>
      </c>
      <c r="N263" s="235" t="s">
        <v>38</v>
      </c>
      <c r="O263" s="91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157</v>
      </c>
      <c r="AT263" s="238" t="s">
        <v>152</v>
      </c>
      <c r="AU263" s="238" t="s">
        <v>82</v>
      </c>
      <c r="AY263" s="17" t="s">
        <v>150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80</v>
      </c>
      <c r="BK263" s="239">
        <f>ROUND(I263*H263,2)</f>
        <v>0</v>
      </c>
      <c r="BL263" s="17" t="s">
        <v>157</v>
      </c>
      <c r="BM263" s="238" t="s">
        <v>639</v>
      </c>
    </row>
    <row r="264" spans="1:47" s="2" customFormat="1" ht="12">
      <c r="A264" s="38"/>
      <c r="B264" s="39"/>
      <c r="C264" s="40"/>
      <c r="D264" s="240" t="s">
        <v>159</v>
      </c>
      <c r="E264" s="40"/>
      <c r="F264" s="241" t="s">
        <v>640</v>
      </c>
      <c r="G264" s="40"/>
      <c r="H264" s="40"/>
      <c r="I264" s="242"/>
      <c r="J264" s="40"/>
      <c r="K264" s="40"/>
      <c r="L264" s="44"/>
      <c r="M264" s="243"/>
      <c r="N264" s="244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159</v>
      </c>
      <c r="AU264" s="17" t="s">
        <v>82</v>
      </c>
    </row>
    <row r="265" spans="1:51" s="14" customFormat="1" ht="12">
      <c r="A265" s="14"/>
      <c r="B265" s="256"/>
      <c r="C265" s="257"/>
      <c r="D265" s="240" t="s">
        <v>172</v>
      </c>
      <c r="E265" s="258" t="s">
        <v>1</v>
      </c>
      <c r="F265" s="259" t="s">
        <v>641</v>
      </c>
      <c r="G265" s="257"/>
      <c r="H265" s="260">
        <v>0.462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6" t="s">
        <v>172</v>
      </c>
      <c r="AU265" s="266" t="s">
        <v>82</v>
      </c>
      <c r="AV265" s="14" t="s">
        <v>82</v>
      </c>
      <c r="AW265" s="14" t="s">
        <v>30</v>
      </c>
      <c r="AX265" s="14" t="s">
        <v>80</v>
      </c>
      <c r="AY265" s="266" t="s">
        <v>150</v>
      </c>
    </row>
    <row r="266" spans="1:65" s="2" customFormat="1" ht="12">
      <c r="A266" s="38"/>
      <c r="B266" s="39"/>
      <c r="C266" s="227" t="s">
        <v>312</v>
      </c>
      <c r="D266" s="227" t="s">
        <v>152</v>
      </c>
      <c r="E266" s="228" t="s">
        <v>642</v>
      </c>
      <c r="F266" s="229" t="s">
        <v>643</v>
      </c>
      <c r="G266" s="230" t="s">
        <v>167</v>
      </c>
      <c r="H266" s="231">
        <v>0.462</v>
      </c>
      <c r="I266" s="232"/>
      <c r="J266" s="233">
        <f>ROUND(I266*H266,2)</f>
        <v>0</v>
      </c>
      <c r="K266" s="229" t="s">
        <v>156</v>
      </c>
      <c r="L266" s="44"/>
      <c r="M266" s="234" t="s">
        <v>1</v>
      </c>
      <c r="N266" s="235" t="s">
        <v>38</v>
      </c>
      <c r="O266" s="91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8" t="s">
        <v>157</v>
      </c>
      <c r="AT266" s="238" t="s">
        <v>152</v>
      </c>
      <c r="AU266" s="238" t="s">
        <v>82</v>
      </c>
      <c r="AY266" s="17" t="s">
        <v>150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7" t="s">
        <v>80</v>
      </c>
      <c r="BK266" s="239">
        <f>ROUND(I266*H266,2)</f>
        <v>0</v>
      </c>
      <c r="BL266" s="17" t="s">
        <v>157</v>
      </c>
      <c r="BM266" s="238" t="s">
        <v>644</v>
      </c>
    </row>
    <row r="267" spans="1:47" s="2" customFormat="1" ht="12">
      <c r="A267" s="38"/>
      <c r="B267" s="39"/>
      <c r="C267" s="40"/>
      <c r="D267" s="240" t="s">
        <v>159</v>
      </c>
      <c r="E267" s="40"/>
      <c r="F267" s="241" t="s">
        <v>645</v>
      </c>
      <c r="G267" s="40"/>
      <c r="H267" s="40"/>
      <c r="I267" s="242"/>
      <c r="J267" s="40"/>
      <c r="K267" s="40"/>
      <c r="L267" s="44"/>
      <c r="M267" s="243"/>
      <c r="N267" s="244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159</v>
      </c>
      <c r="AU267" s="17" t="s">
        <v>82</v>
      </c>
    </row>
    <row r="268" spans="1:65" s="2" customFormat="1" ht="16.5" customHeight="1">
      <c r="A268" s="38"/>
      <c r="B268" s="39"/>
      <c r="C268" s="227" t="s">
        <v>317</v>
      </c>
      <c r="D268" s="227" t="s">
        <v>152</v>
      </c>
      <c r="E268" s="228" t="s">
        <v>646</v>
      </c>
      <c r="F268" s="229" t="s">
        <v>647</v>
      </c>
      <c r="G268" s="230" t="s">
        <v>177</v>
      </c>
      <c r="H268" s="231">
        <v>2.898</v>
      </c>
      <c r="I268" s="232"/>
      <c r="J268" s="233">
        <f>ROUND(I268*H268,2)</f>
        <v>0</v>
      </c>
      <c r="K268" s="229" t="s">
        <v>156</v>
      </c>
      <c r="L268" s="44"/>
      <c r="M268" s="234" t="s">
        <v>1</v>
      </c>
      <c r="N268" s="235" t="s">
        <v>38</v>
      </c>
      <c r="O268" s="91"/>
      <c r="P268" s="236">
        <f>O268*H268</f>
        <v>0</v>
      </c>
      <c r="Q268" s="236">
        <v>0.0417442</v>
      </c>
      <c r="R268" s="236">
        <f>Q268*H268</f>
        <v>0.12097469160000002</v>
      </c>
      <c r="S268" s="236">
        <v>0</v>
      </c>
      <c r="T268" s="23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8" t="s">
        <v>157</v>
      </c>
      <c r="AT268" s="238" t="s">
        <v>152</v>
      </c>
      <c r="AU268" s="238" t="s">
        <v>82</v>
      </c>
      <c r="AY268" s="17" t="s">
        <v>150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7" t="s">
        <v>80</v>
      </c>
      <c r="BK268" s="239">
        <f>ROUND(I268*H268,2)</f>
        <v>0</v>
      </c>
      <c r="BL268" s="17" t="s">
        <v>157</v>
      </c>
      <c r="BM268" s="238" t="s">
        <v>648</v>
      </c>
    </row>
    <row r="269" spans="1:47" s="2" customFormat="1" ht="12">
      <c r="A269" s="38"/>
      <c r="B269" s="39"/>
      <c r="C269" s="40"/>
      <c r="D269" s="240" t="s">
        <v>159</v>
      </c>
      <c r="E269" s="40"/>
      <c r="F269" s="241" t="s">
        <v>649</v>
      </c>
      <c r="G269" s="40"/>
      <c r="H269" s="40"/>
      <c r="I269" s="242"/>
      <c r="J269" s="40"/>
      <c r="K269" s="40"/>
      <c r="L269" s="44"/>
      <c r="M269" s="243"/>
      <c r="N269" s="244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82</v>
      </c>
    </row>
    <row r="270" spans="1:51" s="14" customFormat="1" ht="12">
      <c r="A270" s="14"/>
      <c r="B270" s="256"/>
      <c r="C270" s="257"/>
      <c r="D270" s="240" t="s">
        <v>172</v>
      </c>
      <c r="E270" s="258" t="s">
        <v>1</v>
      </c>
      <c r="F270" s="259" t="s">
        <v>650</v>
      </c>
      <c r="G270" s="257"/>
      <c r="H270" s="260">
        <v>2.55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6" t="s">
        <v>172</v>
      </c>
      <c r="AU270" s="266" t="s">
        <v>82</v>
      </c>
      <c r="AV270" s="14" t="s">
        <v>82</v>
      </c>
      <c r="AW270" s="14" t="s">
        <v>30</v>
      </c>
      <c r="AX270" s="14" t="s">
        <v>73</v>
      </c>
      <c r="AY270" s="266" t="s">
        <v>150</v>
      </c>
    </row>
    <row r="271" spans="1:51" s="14" customFormat="1" ht="12">
      <c r="A271" s="14"/>
      <c r="B271" s="256"/>
      <c r="C271" s="257"/>
      <c r="D271" s="240" t="s">
        <v>172</v>
      </c>
      <c r="E271" s="258" t="s">
        <v>1</v>
      </c>
      <c r="F271" s="259" t="s">
        <v>651</v>
      </c>
      <c r="G271" s="257"/>
      <c r="H271" s="260">
        <v>0.348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172</v>
      </c>
      <c r="AU271" s="266" t="s">
        <v>82</v>
      </c>
      <c r="AV271" s="14" t="s">
        <v>82</v>
      </c>
      <c r="AW271" s="14" t="s">
        <v>30</v>
      </c>
      <c r="AX271" s="14" t="s">
        <v>73</v>
      </c>
      <c r="AY271" s="266" t="s">
        <v>150</v>
      </c>
    </row>
    <row r="272" spans="1:51" s="15" customFormat="1" ht="12">
      <c r="A272" s="15"/>
      <c r="B272" s="267"/>
      <c r="C272" s="268"/>
      <c r="D272" s="240" t="s">
        <v>172</v>
      </c>
      <c r="E272" s="269" t="s">
        <v>1</v>
      </c>
      <c r="F272" s="270" t="s">
        <v>204</v>
      </c>
      <c r="G272" s="268"/>
      <c r="H272" s="271">
        <v>2.898</v>
      </c>
      <c r="I272" s="272"/>
      <c r="J272" s="268"/>
      <c r="K272" s="268"/>
      <c r="L272" s="273"/>
      <c r="M272" s="274"/>
      <c r="N272" s="275"/>
      <c r="O272" s="275"/>
      <c r="P272" s="275"/>
      <c r="Q272" s="275"/>
      <c r="R272" s="275"/>
      <c r="S272" s="275"/>
      <c r="T272" s="27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7" t="s">
        <v>172</v>
      </c>
      <c r="AU272" s="277" t="s">
        <v>82</v>
      </c>
      <c r="AV272" s="15" t="s">
        <v>157</v>
      </c>
      <c r="AW272" s="15" t="s">
        <v>30</v>
      </c>
      <c r="AX272" s="15" t="s">
        <v>80</v>
      </c>
      <c r="AY272" s="277" t="s">
        <v>150</v>
      </c>
    </row>
    <row r="273" spans="1:65" s="2" customFormat="1" ht="16.5" customHeight="1">
      <c r="A273" s="38"/>
      <c r="B273" s="39"/>
      <c r="C273" s="227" t="s">
        <v>322</v>
      </c>
      <c r="D273" s="227" t="s">
        <v>152</v>
      </c>
      <c r="E273" s="228" t="s">
        <v>652</v>
      </c>
      <c r="F273" s="229" t="s">
        <v>653</v>
      </c>
      <c r="G273" s="230" t="s">
        <v>177</v>
      </c>
      <c r="H273" s="231">
        <v>2.898</v>
      </c>
      <c r="I273" s="232"/>
      <c r="J273" s="233">
        <f>ROUND(I273*H273,2)</f>
        <v>0</v>
      </c>
      <c r="K273" s="229" t="s">
        <v>156</v>
      </c>
      <c r="L273" s="44"/>
      <c r="M273" s="234" t="s">
        <v>1</v>
      </c>
      <c r="N273" s="235" t="s">
        <v>38</v>
      </c>
      <c r="O273" s="91"/>
      <c r="P273" s="236">
        <f>O273*H273</f>
        <v>0</v>
      </c>
      <c r="Q273" s="236">
        <v>1.5E-05</v>
      </c>
      <c r="R273" s="236">
        <f>Q273*H273</f>
        <v>4.347E-05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157</v>
      </c>
      <c r="AT273" s="238" t="s">
        <v>152</v>
      </c>
      <c r="AU273" s="238" t="s">
        <v>82</v>
      </c>
      <c r="AY273" s="17" t="s">
        <v>150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80</v>
      </c>
      <c r="BK273" s="239">
        <f>ROUND(I273*H273,2)</f>
        <v>0</v>
      </c>
      <c r="BL273" s="17" t="s">
        <v>157</v>
      </c>
      <c r="BM273" s="238" t="s">
        <v>654</v>
      </c>
    </row>
    <row r="274" spans="1:47" s="2" customFormat="1" ht="12">
      <c r="A274" s="38"/>
      <c r="B274" s="39"/>
      <c r="C274" s="40"/>
      <c r="D274" s="240" t="s">
        <v>159</v>
      </c>
      <c r="E274" s="40"/>
      <c r="F274" s="241" t="s">
        <v>655</v>
      </c>
      <c r="G274" s="40"/>
      <c r="H274" s="40"/>
      <c r="I274" s="242"/>
      <c r="J274" s="40"/>
      <c r="K274" s="40"/>
      <c r="L274" s="44"/>
      <c r="M274" s="243"/>
      <c r="N274" s="244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159</v>
      </c>
      <c r="AU274" s="17" t="s">
        <v>82</v>
      </c>
    </row>
    <row r="275" spans="1:65" s="2" customFormat="1" ht="16.5" customHeight="1">
      <c r="A275" s="38"/>
      <c r="B275" s="39"/>
      <c r="C275" s="227" t="s">
        <v>327</v>
      </c>
      <c r="D275" s="227" t="s">
        <v>152</v>
      </c>
      <c r="E275" s="228" t="s">
        <v>656</v>
      </c>
      <c r="F275" s="229" t="s">
        <v>657</v>
      </c>
      <c r="G275" s="230" t="s">
        <v>184</v>
      </c>
      <c r="H275" s="231">
        <v>0.014</v>
      </c>
      <c r="I275" s="232"/>
      <c r="J275" s="233">
        <f>ROUND(I275*H275,2)</f>
        <v>0</v>
      </c>
      <c r="K275" s="229" t="s">
        <v>156</v>
      </c>
      <c r="L275" s="44"/>
      <c r="M275" s="234" t="s">
        <v>1</v>
      </c>
      <c r="N275" s="235" t="s">
        <v>38</v>
      </c>
      <c r="O275" s="91"/>
      <c r="P275" s="236">
        <f>O275*H275</f>
        <v>0</v>
      </c>
      <c r="Q275" s="236">
        <v>1.0487652</v>
      </c>
      <c r="R275" s="236">
        <f>Q275*H275</f>
        <v>0.0146827128</v>
      </c>
      <c r="S275" s="236">
        <v>0</v>
      </c>
      <c r="T275" s="23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8" t="s">
        <v>157</v>
      </c>
      <c r="AT275" s="238" t="s">
        <v>152</v>
      </c>
      <c r="AU275" s="238" t="s">
        <v>82</v>
      </c>
      <c r="AY275" s="17" t="s">
        <v>150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7" t="s">
        <v>80</v>
      </c>
      <c r="BK275" s="239">
        <f>ROUND(I275*H275,2)</f>
        <v>0</v>
      </c>
      <c r="BL275" s="17" t="s">
        <v>157</v>
      </c>
      <c r="BM275" s="238" t="s">
        <v>658</v>
      </c>
    </row>
    <row r="276" spans="1:47" s="2" customFormat="1" ht="12">
      <c r="A276" s="38"/>
      <c r="B276" s="39"/>
      <c r="C276" s="40"/>
      <c r="D276" s="240" t="s">
        <v>159</v>
      </c>
      <c r="E276" s="40"/>
      <c r="F276" s="241" t="s">
        <v>659</v>
      </c>
      <c r="G276" s="40"/>
      <c r="H276" s="40"/>
      <c r="I276" s="242"/>
      <c r="J276" s="40"/>
      <c r="K276" s="40"/>
      <c r="L276" s="44"/>
      <c r="M276" s="243"/>
      <c r="N276" s="244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159</v>
      </c>
      <c r="AU276" s="17" t="s">
        <v>82</v>
      </c>
    </row>
    <row r="277" spans="1:51" s="13" customFormat="1" ht="12">
      <c r="A277" s="13"/>
      <c r="B277" s="246"/>
      <c r="C277" s="247"/>
      <c r="D277" s="240" t="s">
        <v>172</v>
      </c>
      <c r="E277" s="248" t="s">
        <v>1</v>
      </c>
      <c r="F277" s="249" t="s">
        <v>660</v>
      </c>
      <c r="G277" s="247"/>
      <c r="H277" s="248" t="s">
        <v>1</v>
      </c>
      <c r="I277" s="250"/>
      <c r="J277" s="247"/>
      <c r="K277" s="247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172</v>
      </c>
      <c r="AU277" s="255" t="s">
        <v>82</v>
      </c>
      <c r="AV277" s="13" t="s">
        <v>80</v>
      </c>
      <c r="AW277" s="13" t="s">
        <v>30</v>
      </c>
      <c r="AX277" s="13" t="s">
        <v>73</v>
      </c>
      <c r="AY277" s="255" t="s">
        <v>150</v>
      </c>
    </row>
    <row r="278" spans="1:51" s="14" customFormat="1" ht="12">
      <c r="A278" s="14"/>
      <c r="B278" s="256"/>
      <c r="C278" s="257"/>
      <c r="D278" s="240" t="s">
        <v>172</v>
      </c>
      <c r="E278" s="258" t="s">
        <v>1</v>
      </c>
      <c r="F278" s="259" t="s">
        <v>661</v>
      </c>
      <c r="G278" s="257"/>
      <c r="H278" s="260">
        <v>0.014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172</v>
      </c>
      <c r="AU278" s="266" t="s">
        <v>82</v>
      </c>
      <c r="AV278" s="14" t="s">
        <v>82</v>
      </c>
      <c r="AW278" s="14" t="s">
        <v>30</v>
      </c>
      <c r="AX278" s="14" t="s">
        <v>73</v>
      </c>
      <c r="AY278" s="266" t="s">
        <v>150</v>
      </c>
    </row>
    <row r="279" spans="1:51" s="15" customFormat="1" ht="12">
      <c r="A279" s="15"/>
      <c r="B279" s="267"/>
      <c r="C279" s="268"/>
      <c r="D279" s="240" t="s">
        <v>172</v>
      </c>
      <c r="E279" s="269" t="s">
        <v>1</v>
      </c>
      <c r="F279" s="270" t="s">
        <v>204</v>
      </c>
      <c r="G279" s="268"/>
      <c r="H279" s="271">
        <v>0.014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7" t="s">
        <v>172</v>
      </c>
      <c r="AU279" s="277" t="s">
        <v>82</v>
      </c>
      <c r="AV279" s="15" t="s">
        <v>157</v>
      </c>
      <c r="AW279" s="15" t="s">
        <v>30</v>
      </c>
      <c r="AX279" s="15" t="s">
        <v>80</v>
      </c>
      <c r="AY279" s="277" t="s">
        <v>150</v>
      </c>
    </row>
    <row r="280" spans="1:65" s="2" customFormat="1" ht="16.5" customHeight="1">
      <c r="A280" s="38"/>
      <c r="B280" s="39"/>
      <c r="C280" s="227" t="s">
        <v>334</v>
      </c>
      <c r="D280" s="227" t="s">
        <v>152</v>
      </c>
      <c r="E280" s="228" t="s">
        <v>662</v>
      </c>
      <c r="F280" s="229" t="s">
        <v>663</v>
      </c>
      <c r="G280" s="230" t="s">
        <v>167</v>
      </c>
      <c r="H280" s="231">
        <v>3.062</v>
      </c>
      <c r="I280" s="232"/>
      <c r="J280" s="233">
        <f>ROUND(I280*H280,2)</f>
        <v>0</v>
      </c>
      <c r="K280" s="229" t="s">
        <v>156</v>
      </c>
      <c r="L280" s="44"/>
      <c r="M280" s="234" t="s">
        <v>1</v>
      </c>
      <c r="N280" s="235" t="s">
        <v>38</v>
      </c>
      <c r="O280" s="91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8" t="s">
        <v>157</v>
      </c>
      <c r="AT280" s="238" t="s">
        <v>152</v>
      </c>
      <c r="AU280" s="238" t="s">
        <v>82</v>
      </c>
      <c r="AY280" s="17" t="s">
        <v>150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7" t="s">
        <v>80</v>
      </c>
      <c r="BK280" s="239">
        <f>ROUND(I280*H280,2)</f>
        <v>0</v>
      </c>
      <c r="BL280" s="17" t="s">
        <v>157</v>
      </c>
      <c r="BM280" s="238" t="s">
        <v>664</v>
      </c>
    </row>
    <row r="281" spans="1:47" s="2" customFormat="1" ht="12">
      <c r="A281" s="38"/>
      <c r="B281" s="39"/>
      <c r="C281" s="40"/>
      <c r="D281" s="240" t="s">
        <v>159</v>
      </c>
      <c r="E281" s="40"/>
      <c r="F281" s="241" t="s">
        <v>665</v>
      </c>
      <c r="G281" s="40"/>
      <c r="H281" s="40"/>
      <c r="I281" s="242"/>
      <c r="J281" s="40"/>
      <c r="K281" s="40"/>
      <c r="L281" s="44"/>
      <c r="M281" s="243"/>
      <c r="N281" s="244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82</v>
      </c>
    </row>
    <row r="282" spans="1:51" s="13" customFormat="1" ht="12">
      <c r="A282" s="13"/>
      <c r="B282" s="246"/>
      <c r="C282" s="247"/>
      <c r="D282" s="240" t="s">
        <v>172</v>
      </c>
      <c r="E282" s="248" t="s">
        <v>1</v>
      </c>
      <c r="F282" s="249" t="s">
        <v>666</v>
      </c>
      <c r="G282" s="247"/>
      <c r="H282" s="248" t="s">
        <v>1</v>
      </c>
      <c r="I282" s="250"/>
      <c r="J282" s="247"/>
      <c r="K282" s="247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172</v>
      </c>
      <c r="AU282" s="255" t="s">
        <v>82</v>
      </c>
      <c r="AV282" s="13" t="s">
        <v>80</v>
      </c>
      <c r="AW282" s="13" t="s">
        <v>30</v>
      </c>
      <c r="AX282" s="13" t="s">
        <v>73</v>
      </c>
      <c r="AY282" s="255" t="s">
        <v>150</v>
      </c>
    </row>
    <row r="283" spans="1:51" s="14" customFormat="1" ht="12">
      <c r="A283" s="14"/>
      <c r="B283" s="256"/>
      <c r="C283" s="257"/>
      <c r="D283" s="240" t="s">
        <v>172</v>
      </c>
      <c r="E283" s="258" t="s">
        <v>1</v>
      </c>
      <c r="F283" s="259" t="s">
        <v>667</v>
      </c>
      <c r="G283" s="257"/>
      <c r="H283" s="260">
        <v>3.489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6" t="s">
        <v>172</v>
      </c>
      <c r="AU283" s="266" t="s">
        <v>82</v>
      </c>
      <c r="AV283" s="14" t="s">
        <v>82</v>
      </c>
      <c r="AW283" s="14" t="s">
        <v>30</v>
      </c>
      <c r="AX283" s="14" t="s">
        <v>73</v>
      </c>
      <c r="AY283" s="266" t="s">
        <v>150</v>
      </c>
    </row>
    <row r="284" spans="1:51" s="13" customFormat="1" ht="12">
      <c r="A284" s="13"/>
      <c r="B284" s="246"/>
      <c r="C284" s="247"/>
      <c r="D284" s="240" t="s">
        <v>172</v>
      </c>
      <c r="E284" s="248" t="s">
        <v>1</v>
      </c>
      <c r="F284" s="249" t="s">
        <v>668</v>
      </c>
      <c r="G284" s="247"/>
      <c r="H284" s="248" t="s">
        <v>1</v>
      </c>
      <c r="I284" s="250"/>
      <c r="J284" s="247"/>
      <c r="K284" s="247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172</v>
      </c>
      <c r="AU284" s="255" t="s">
        <v>82</v>
      </c>
      <c r="AV284" s="13" t="s">
        <v>80</v>
      </c>
      <c r="AW284" s="13" t="s">
        <v>30</v>
      </c>
      <c r="AX284" s="13" t="s">
        <v>73</v>
      </c>
      <c r="AY284" s="255" t="s">
        <v>150</v>
      </c>
    </row>
    <row r="285" spans="1:51" s="14" customFormat="1" ht="12">
      <c r="A285" s="14"/>
      <c r="B285" s="256"/>
      <c r="C285" s="257"/>
      <c r="D285" s="240" t="s">
        <v>172</v>
      </c>
      <c r="E285" s="258" t="s">
        <v>1</v>
      </c>
      <c r="F285" s="259" t="s">
        <v>669</v>
      </c>
      <c r="G285" s="257"/>
      <c r="H285" s="260">
        <v>-0.427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6" t="s">
        <v>172</v>
      </c>
      <c r="AU285" s="266" t="s">
        <v>82</v>
      </c>
      <c r="AV285" s="14" t="s">
        <v>82</v>
      </c>
      <c r="AW285" s="14" t="s">
        <v>30</v>
      </c>
      <c r="AX285" s="14" t="s">
        <v>73</v>
      </c>
      <c r="AY285" s="266" t="s">
        <v>150</v>
      </c>
    </row>
    <row r="286" spans="1:51" s="15" customFormat="1" ht="12">
      <c r="A286" s="15"/>
      <c r="B286" s="267"/>
      <c r="C286" s="268"/>
      <c r="D286" s="240" t="s">
        <v>172</v>
      </c>
      <c r="E286" s="269" t="s">
        <v>1</v>
      </c>
      <c r="F286" s="270" t="s">
        <v>204</v>
      </c>
      <c r="G286" s="268"/>
      <c r="H286" s="271">
        <v>3.062</v>
      </c>
      <c r="I286" s="272"/>
      <c r="J286" s="268"/>
      <c r="K286" s="268"/>
      <c r="L286" s="273"/>
      <c r="M286" s="274"/>
      <c r="N286" s="275"/>
      <c r="O286" s="275"/>
      <c r="P286" s="275"/>
      <c r="Q286" s="275"/>
      <c r="R286" s="275"/>
      <c r="S286" s="275"/>
      <c r="T286" s="27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7" t="s">
        <v>172</v>
      </c>
      <c r="AU286" s="277" t="s">
        <v>82</v>
      </c>
      <c r="AV286" s="15" t="s">
        <v>157</v>
      </c>
      <c r="AW286" s="15" t="s">
        <v>30</v>
      </c>
      <c r="AX286" s="15" t="s">
        <v>80</v>
      </c>
      <c r="AY286" s="277" t="s">
        <v>150</v>
      </c>
    </row>
    <row r="287" spans="1:65" s="2" customFormat="1" ht="12">
      <c r="A287" s="38"/>
      <c r="B287" s="39"/>
      <c r="C287" s="227" t="s">
        <v>338</v>
      </c>
      <c r="D287" s="227" t="s">
        <v>152</v>
      </c>
      <c r="E287" s="228" t="s">
        <v>670</v>
      </c>
      <c r="F287" s="229" t="s">
        <v>671</v>
      </c>
      <c r="G287" s="230" t="s">
        <v>167</v>
      </c>
      <c r="H287" s="231">
        <v>3.062</v>
      </c>
      <c r="I287" s="232"/>
      <c r="J287" s="233">
        <f>ROUND(I287*H287,2)</f>
        <v>0</v>
      </c>
      <c r="K287" s="229" t="s">
        <v>156</v>
      </c>
      <c r="L287" s="44"/>
      <c r="M287" s="234" t="s">
        <v>1</v>
      </c>
      <c r="N287" s="235" t="s">
        <v>38</v>
      </c>
      <c r="O287" s="91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8" t="s">
        <v>157</v>
      </c>
      <c r="AT287" s="238" t="s">
        <v>152</v>
      </c>
      <c r="AU287" s="238" t="s">
        <v>82</v>
      </c>
      <c r="AY287" s="17" t="s">
        <v>150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7" t="s">
        <v>80</v>
      </c>
      <c r="BK287" s="239">
        <f>ROUND(I287*H287,2)</f>
        <v>0</v>
      </c>
      <c r="BL287" s="17" t="s">
        <v>157</v>
      </c>
      <c r="BM287" s="238" t="s">
        <v>672</v>
      </c>
    </row>
    <row r="288" spans="1:47" s="2" customFormat="1" ht="12">
      <c r="A288" s="38"/>
      <c r="B288" s="39"/>
      <c r="C288" s="40"/>
      <c r="D288" s="240" t="s">
        <v>159</v>
      </c>
      <c r="E288" s="40"/>
      <c r="F288" s="241" t="s">
        <v>673</v>
      </c>
      <c r="G288" s="40"/>
      <c r="H288" s="40"/>
      <c r="I288" s="242"/>
      <c r="J288" s="40"/>
      <c r="K288" s="40"/>
      <c r="L288" s="44"/>
      <c r="M288" s="243"/>
      <c r="N288" s="244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159</v>
      </c>
      <c r="AU288" s="17" t="s">
        <v>82</v>
      </c>
    </row>
    <row r="289" spans="1:65" s="2" customFormat="1" ht="12">
      <c r="A289" s="38"/>
      <c r="B289" s="39"/>
      <c r="C289" s="227" t="s">
        <v>343</v>
      </c>
      <c r="D289" s="227" t="s">
        <v>152</v>
      </c>
      <c r="E289" s="228" t="s">
        <v>674</v>
      </c>
      <c r="F289" s="229" t="s">
        <v>675</v>
      </c>
      <c r="G289" s="230" t="s">
        <v>177</v>
      </c>
      <c r="H289" s="231">
        <v>10.726</v>
      </c>
      <c r="I289" s="232"/>
      <c r="J289" s="233">
        <f>ROUND(I289*H289,2)</f>
        <v>0</v>
      </c>
      <c r="K289" s="229" t="s">
        <v>156</v>
      </c>
      <c r="L289" s="44"/>
      <c r="M289" s="234" t="s">
        <v>1</v>
      </c>
      <c r="N289" s="235" t="s">
        <v>38</v>
      </c>
      <c r="O289" s="91"/>
      <c r="P289" s="236">
        <f>O289*H289</f>
        <v>0</v>
      </c>
      <c r="Q289" s="236">
        <v>0.0018247</v>
      </c>
      <c r="R289" s="236">
        <f>Q289*H289</f>
        <v>0.0195717322</v>
      </c>
      <c r="S289" s="236">
        <v>0</v>
      </c>
      <c r="T289" s="23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8" t="s">
        <v>157</v>
      </c>
      <c r="AT289" s="238" t="s">
        <v>152</v>
      </c>
      <c r="AU289" s="238" t="s">
        <v>82</v>
      </c>
      <c r="AY289" s="17" t="s">
        <v>150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7" t="s">
        <v>80</v>
      </c>
      <c r="BK289" s="239">
        <f>ROUND(I289*H289,2)</f>
        <v>0</v>
      </c>
      <c r="BL289" s="17" t="s">
        <v>157</v>
      </c>
      <c r="BM289" s="238" t="s">
        <v>676</v>
      </c>
    </row>
    <row r="290" spans="1:47" s="2" customFormat="1" ht="12">
      <c r="A290" s="38"/>
      <c r="B290" s="39"/>
      <c r="C290" s="40"/>
      <c r="D290" s="240" t="s">
        <v>159</v>
      </c>
      <c r="E290" s="40"/>
      <c r="F290" s="241" t="s">
        <v>677</v>
      </c>
      <c r="G290" s="40"/>
      <c r="H290" s="40"/>
      <c r="I290" s="242"/>
      <c r="J290" s="40"/>
      <c r="K290" s="40"/>
      <c r="L290" s="44"/>
      <c r="M290" s="243"/>
      <c r="N290" s="244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82</v>
      </c>
    </row>
    <row r="291" spans="1:51" s="13" customFormat="1" ht="12">
      <c r="A291" s="13"/>
      <c r="B291" s="246"/>
      <c r="C291" s="247"/>
      <c r="D291" s="240" t="s">
        <v>172</v>
      </c>
      <c r="E291" s="248" t="s">
        <v>1</v>
      </c>
      <c r="F291" s="249" t="s">
        <v>678</v>
      </c>
      <c r="G291" s="247"/>
      <c r="H291" s="248" t="s">
        <v>1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5" t="s">
        <v>172</v>
      </c>
      <c r="AU291" s="255" t="s">
        <v>82</v>
      </c>
      <c r="AV291" s="13" t="s">
        <v>80</v>
      </c>
      <c r="AW291" s="13" t="s">
        <v>30</v>
      </c>
      <c r="AX291" s="13" t="s">
        <v>73</v>
      </c>
      <c r="AY291" s="255" t="s">
        <v>150</v>
      </c>
    </row>
    <row r="292" spans="1:51" s="14" customFormat="1" ht="12">
      <c r="A292" s="14"/>
      <c r="B292" s="256"/>
      <c r="C292" s="257"/>
      <c r="D292" s="240" t="s">
        <v>172</v>
      </c>
      <c r="E292" s="258" t="s">
        <v>1</v>
      </c>
      <c r="F292" s="259" t="s">
        <v>679</v>
      </c>
      <c r="G292" s="257"/>
      <c r="H292" s="260">
        <v>4.305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6" t="s">
        <v>172</v>
      </c>
      <c r="AU292" s="266" t="s">
        <v>82</v>
      </c>
      <c r="AV292" s="14" t="s">
        <v>82</v>
      </c>
      <c r="AW292" s="14" t="s">
        <v>30</v>
      </c>
      <c r="AX292" s="14" t="s">
        <v>73</v>
      </c>
      <c r="AY292" s="266" t="s">
        <v>150</v>
      </c>
    </row>
    <row r="293" spans="1:51" s="14" customFormat="1" ht="12">
      <c r="A293" s="14"/>
      <c r="B293" s="256"/>
      <c r="C293" s="257"/>
      <c r="D293" s="240" t="s">
        <v>172</v>
      </c>
      <c r="E293" s="258" t="s">
        <v>1</v>
      </c>
      <c r="F293" s="259" t="s">
        <v>680</v>
      </c>
      <c r="G293" s="257"/>
      <c r="H293" s="260">
        <v>4.155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6" t="s">
        <v>172</v>
      </c>
      <c r="AU293" s="266" t="s">
        <v>82</v>
      </c>
      <c r="AV293" s="14" t="s">
        <v>82</v>
      </c>
      <c r="AW293" s="14" t="s">
        <v>30</v>
      </c>
      <c r="AX293" s="14" t="s">
        <v>73</v>
      </c>
      <c r="AY293" s="266" t="s">
        <v>150</v>
      </c>
    </row>
    <row r="294" spans="1:51" s="14" customFormat="1" ht="12">
      <c r="A294" s="14"/>
      <c r="B294" s="256"/>
      <c r="C294" s="257"/>
      <c r="D294" s="240" t="s">
        <v>172</v>
      </c>
      <c r="E294" s="258" t="s">
        <v>1</v>
      </c>
      <c r="F294" s="259" t="s">
        <v>681</v>
      </c>
      <c r="G294" s="257"/>
      <c r="H294" s="260">
        <v>2.266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6" t="s">
        <v>172</v>
      </c>
      <c r="AU294" s="266" t="s">
        <v>82</v>
      </c>
      <c r="AV294" s="14" t="s">
        <v>82</v>
      </c>
      <c r="AW294" s="14" t="s">
        <v>30</v>
      </c>
      <c r="AX294" s="14" t="s">
        <v>73</v>
      </c>
      <c r="AY294" s="266" t="s">
        <v>150</v>
      </c>
    </row>
    <row r="295" spans="1:51" s="15" customFormat="1" ht="12">
      <c r="A295" s="15"/>
      <c r="B295" s="267"/>
      <c r="C295" s="268"/>
      <c r="D295" s="240" t="s">
        <v>172</v>
      </c>
      <c r="E295" s="269" t="s">
        <v>1</v>
      </c>
      <c r="F295" s="270" t="s">
        <v>204</v>
      </c>
      <c r="G295" s="268"/>
      <c r="H295" s="271">
        <v>10.726</v>
      </c>
      <c r="I295" s="272"/>
      <c r="J295" s="268"/>
      <c r="K295" s="268"/>
      <c r="L295" s="273"/>
      <c r="M295" s="274"/>
      <c r="N295" s="275"/>
      <c r="O295" s="275"/>
      <c r="P295" s="275"/>
      <c r="Q295" s="275"/>
      <c r="R295" s="275"/>
      <c r="S295" s="275"/>
      <c r="T295" s="27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7" t="s">
        <v>172</v>
      </c>
      <c r="AU295" s="277" t="s">
        <v>82</v>
      </c>
      <c r="AV295" s="15" t="s">
        <v>157</v>
      </c>
      <c r="AW295" s="15" t="s">
        <v>30</v>
      </c>
      <c r="AX295" s="15" t="s">
        <v>80</v>
      </c>
      <c r="AY295" s="277" t="s">
        <v>150</v>
      </c>
    </row>
    <row r="296" spans="1:65" s="2" customFormat="1" ht="12">
      <c r="A296" s="38"/>
      <c r="B296" s="39"/>
      <c r="C296" s="227" t="s">
        <v>349</v>
      </c>
      <c r="D296" s="227" t="s">
        <v>152</v>
      </c>
      <c r="E296" s="228" t="s">
        <v>682</v>
      </c>
      <c r="F296" s="229" t="s">
        <v>683</v>
      </c>
      <c r="G296" s="230" t="s">
        <v>177</v>
      </c>
      <c r="H296" s="231">
        <v>10.726</v>
      </c>
      <c r="I296" s="232"/>
      <c r="J296" s="233">
        <f>ROUND(I296*H296,2)</f>
        <v>0</v>
      </c>
      <c r="K296" s="229" t="s">
        <v>156</v>
      </c>
      <c r="L296" s="44"/>
      <c r="M296" s="234" t="s">
        <v>1</v>
      </c>
      <c r="N296" s="235" t="s">
        <v>38</v>
      </c>
      <c r="O296" s="91"/>
      <c r="P296" s="236">
        <f>O296*H296</f>
        <v>0</v>
      </c>
      <c r="Q296" s="236">
        <v>3.6E-05</v>
      </c>
      <c r="R296" s="236">
        <f>Q296*H296</f>
        <v>0.00038613600000000003</v>
      </c>
      <c r="S296" s="236">
        <v>0</v>
      </c>
      <c r="T296" s="23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8" t="s">
        <v>157</v>
      </c>
      <c r="AT296" s="238" t="s">
        <v>152</v>
      </c>
      <c r="AU296" s="238" t="s">
        <v>82</v>
      </c>
      <c r="AY296" s="17" t="s">
        <v>150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7" t="s">
        <v>80</v>
      </c>
      <c r="BK296" s="239">
        <f>ROUND(I296*H296,2)</f>
        <v>0</v>
      </c>
      <c r="BL296" s="17" t="s">
        <v>157</v>
      </c>
      <c r="BM296" s="238" t="s">
        <v>684</v>
      </c>
    </row>
    <row r="297" spans="1:47" s="2" customFormat="1" ht="12">
      <c r="A297" s="38"/>
      <c r="B297" s="39"/>
      <c r="C297" s="40"/>
      <c r="D297" s="240" t="s">
        <v>159</v>
      </c>
      <c r="E297" s="40"/>
      <c r="F297" s="241" t="s">
        <v>685</v>
      </c>
      <c r="G297" s="40"/>
      <c r="H297" s="40"/>
      <c r="I297" s="242"/>
      <c r="J297" s="40"/>
      <c r="K297" s="40"/>
      <c r="L297" s="44"/>
      <c r="M297" s="243"/>
      <c r="N297" s="244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159</v>
      </c>
      <c r="AU297" s="17" t="s">
        <v>82</v>
      </c>
    </row>
    <row r="298" spans="1:65" s="2" customFormat="1" ht="12">
      <c r="A298" s="38"/>
      <c r="B298" s="39"/>
      <c r="C298" s="227" t="s">
        <v>356</v>
      </c>
      <c r="D298" s="227" t="s">
        <v>152</v>
      </c>
      <c r="E298" s="228" t="s">
        <v>686</v>
      </c>
      <c r="F298" s="229" t="s">
        <v>687</v>
      </c>
      <c r="G298" s="230" t="s">
        <v>155</v>
      </c>
      <c r="H298" s="231">
        <v>1</v>
      </c>
      <c r="I298" s="232"/>
      <c r="J298" s="233">
        <f>ROUND(I298*H298,2)</f>
        <v>0</v>
      </c>
      <c r="K298" s="229" t="s">
        <v>156</v>
      </c>
      <c r="L298" s="44"/>
      <c r="M298" s="234" t="s">
        <v>1</v>
      </c>
      <c r="N298" s="235" t="s">
        <v>38</v>
      </c>
      <c r="O298" s="91"/>
      <c r="P298" s="236">
        <f>O298*H298</f>
        <v>0</v>
      </c>
      <c r="Q298" s="236">
        <v>0.0084</v>
      </c>
      <c r="R298" s="236">
        <f>Q298*H298</f>
        <v>0.0084</v>
      </c>
      <c r="S298" s="236">
        <v>0</v>
      </c>
      <c r="T298" s="23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8" t="s">
        <v>157</v>
      </c>
      <c r="AT298" s="238" t="s">
        <v>152</v>
      </c>
      <c r="AU298" s="238" t="s">
        <v>82</v>
      </c>
      <c r="AY298" s="17" t="s">
        <v>150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7" t="s">
        <v>80</v>
      </c>
      <c r="BK298" s="239">
        <f>ROUND(I298*H298,2)</f>
        <v>0</v>
      </c>
      <c r="BL298" s="17" t="s">
        <v>157</v>
      </c>
      <c r="BM298" s="238" t="s">
        <v>688</v>
      </c>
    </row>
    <row r="299" spans="1:47" s="2" customFormat="1" ht="12">
      <c r="A299" s="38"/>
      <c r="B299" s="39"/>
      <c r="C299" s="40"/>
      <c r="D299" s="240" t="s">
        <v>159</v>
      </c>
      <c r="E299" s="40"/>
      <c r="F299" s="241" t="s">
        <v>689</v>
      </c>
      <c r="G299" s="40"/>
      <c r="H299" s="40"/>
      <c r="I299" s="242"/>
      <c r="J299" s="40"/>
      <c r="K299" s="40"/>
      <c r="L299" s="44"/>
      <c r="M299" s="243"/>
      <c r="N299" s="244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159</v>
      </c>
      <c r="AU299" s="17" t="s">
        <v>82</v>
      </c>
    </row>
    <row r="300" spans="1:51" s="13" customFormat="1" ht="12">
      <c r="A300" s="13"/>
      <c r="B300" s="246"/>
      <c r="C300" s="247"/>
      <c r="D300" s="240" t="s">
        <v>172</v>
      </c>
      <c r="E300" s="248" t="s">
        <v>1</v>
      </c>
      <c r="F300" s="249" t="s">
        <v>690</v>
      </c>
      <c r="G300" s="247"/>
      <c r="H300" s="248" t="s">
        <v>1</v>
      </c>
      <c r="I300" s="250"/>
      <c r="J300" s="247"/>
      <c r="K300" s="247"/>
      <c r="L300" s="251"/>
      <c r="M300" s="252"/>
      <c r="N300" s="253"/>
      <c r="O300" s="253"/>
      <c r="P300" s="253"/>
      <c r="Q300" s="253"/>
      <c r="R300" s="253"/>
      <c r="S300" s="253"/>
      <c r="T300" s="25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5" t="s">
        <v>172</v>
      </c>
      <c r="AU300" s="255" t="s">
        <v>82</v>
      </c>
      <c r="AV300" s="13" t="s">
        <v>80</v>
      </c>
      <c r="AW300" s="13" t="s">
        <v>30</v>
      </c>
      <c r="AX300" s="13" t="s">
        <v>73</v>
      </c>
      <c r="AY300" s="255" t="s">
        <v>150</v>
      </c>
    </row>
    <row r="301" spans="1:51" s="14" customFormat="1" ht="12">
      <c r="A301" s="14"/>
      <c r="B301" s="256"/>
      <c r="C301" s="257"/>
      <c r="D301" s="240" t="s">
        <v>172</v>
      </c>
      <c r="E301" s="258" t="s">
        <v>1</v>
      </c>
      <c r="F301" s="259" t="s">
        <v>80</v>
      </c>
      <c r="G301" s="257"/>
      <c r="H301" s="260">
        <v>1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172</v>
      </c>
      <c r="AU301" s="266" t="s">
        <v>82</v>
      </c>
      <c r="AV301" s="14" t="s">
        <v>82</v>
      </c>
      <c r="AW301" s="14" t="s">
        <v>30</v>
      </c>
      <c r="AX301" s="14" t="s">
        <v>73</v>
      </c>
      <c r="AY301" s="266" t="s">
        <v>150</v>
      </c>
    </row>
    <row r="302" spans="1:51" s="15" customFormat="1" ht="12">
      <c r="A302" s="15"/>
      <c r="B302" s="267"/>
      <c r="C302" s="268"/>
      <c r="D302" s="240" t="s">
        <v>172</v>
      </c>
      <c r="E302" s="269" t="s">
        <v>1</v>
      </c>
      <c r="F302" s="270" t="s">
        <v>204</v>
      </c>
      <c r="G302" s="268"/>
      <c r="H302" s="271">
        <v>1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7" t="s">
        <v>172</v>
      </c>
      <c r="AU302" s="277" t="s">
        <v>82</v>
      </c>
      <c r="AV302" s="15" t="s">
        <v>157</v>
      </c>
      <c r="AW302" s="15" t="s">
        <v>30</v>
      </c>
      <c r="AX302" s="15" t="s">
        <v>80</v>
      </c>
      <c r="AY302" s="277" t="s">
        <v>150</v>
      </c>
    </row>
    <row r="303" spans="1:65" s="2" customFormat="1" ht="16.5" customHeight="1">
      <c r="A303" s="38"/>
      <c r="B303" s="39"/>
      <c r="C303" s="227" t="s">
        <v>472</v>
      </c>
      <c r="D303" s="227" t="s">
        <v>152</v>
      </c>
      <c r="E303" s="228" t="s">
        <v>691</v>
      </c>
      <c r="F303" s="229" t="s">
        <v>692</v>
      </c>
      <c r="G303" s="230" t="s">
        <v>184</v>
      </c>
      <c r="H303" s="231">
        <v>0.039</v>
      </c>
      <c r="I303" s="232"/>
      <c r="J303" s="233">
        <f>ROUND(I303*H303,2)</f>
        <v>0</v>
      </c>
      <c r="K303" s="229" t="s">
        <v>156</v>
      </c>
      <c r="L303" s="44"/>
      <c r="M303" s="234" t="s">
        <v>1</v>
      </c>
      <c r="N303" s="235" t="s">
        <v>38</v>
      </c>
      <c r="O303" s="91"/>
      <c r="P303" s="236">
        <f>O303*H303</f>
        <v>0</v>
      </c>
      <c r="Q303" s="236">
        <v>1.03845</v>
      </c>
      <c r="R303" s="236">
        <f>Q303*H303</f>
        <v>0.04049955</v>
      </c>
      <c r="S303" s="236">
        <v>0</v>
      </c>
      <c r="T303" s="23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8" t="s">
        <v>157</v>
      </c>
      <c r="AT303" s="238" t="s">
        <v>152</v>
      </c>
      <c r="AU303" s="238" t="s">
        <v>82</v>
      </c>
      <c r="AY303" s="17" t="s">
        <v>150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7" t="s">
        <v>80</v>
      </c>
      <c r="BK303" s="239">
        <f>ROUND(I303*H303,2)</f>
        <v>0</v>
      </c>
      <c r="BL303" s="17" t="s">
        <v>157</v>
      </c>
      <c r="BM303" s="238" t="s">
        <v>693</v>
      </c>
    </row>
    <row r="304" spans="1:47" s="2" customFormat="1" ht="12">
      <c r="A304" s="38"/>
      <c r="B304" s="39"/>
      <c r="C304" s="40"/>
      <c r="D304" s="240" t="s">
        <v>159</v>
      </c>
      <c r="E304" s="40"/>
      <c r="F304" s="241" t="s">
        <v>694</v>
      </c>
      <c r="G304" s="40"/>
      <c r="H304" s="40"/>
      <c r="I304" s="242"/>
      <c r="J304" s="40"/>
      <c r="K304" s="40"/>
      <c r="L304" s="44"/>
      <c r="M304" s="243"/>
      <c r="N304" s="244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82</v>
      </c>
    </row>
    <row r="305" spans="1:51" s="14" customFormat="1" ht="12">
      <c r="A305" s="14"/>
      <c r="B305" s="256"/>
      <c r="C305" s="257"/>
      <c r="D305" s="240" t="s">
        <v>172</v>
      </c>
      <c r="E305" s="258" t="s">
        <v>1</v>
      </c>
      <c r="F305" s="259" t="s">
        <v>695</v>
      </c>
      <c r="G305" s="257"/>
      <c r="H305" s="260">
        <v>0.039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172</v>
      </c>
      <c r="AU305" s="266" t="s">
        <v>82</v>
      </c>
      <c r="AV305" s="14" t="s">
        <v>82</v>
      </c>
      <c r="AW305" s="14" t="s">
        <v>30</v>
      </c>
      <c r="AX305" s="14" t="s">
        <v>73</v>
      </c>
      <c r="AY305" s="266" t="s">
        <v>150</v>
      </c>
    </row>
    <row r="306" spans="1:51" s="15" customFormat="1" ht="12">
      <c r="A306" s="15"/>
      <c r="B306" s="267"/>
      <c r="C306" s="268"/>
      <c r="D306" s="240" t="s">
        <v>172</v>
      </c>
      <c r="E306" s="269" t="s">
        <v>1</v>
      </c>
      <c r="F306" s="270" t="s">
        <v>204</v>
      </c>
      <c r="G306" s="268"/>
      <c r="H306" s="271">
        <v>0.039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7" t="s">
        <v>172</v>
      </c>
      <c r="AU306" s="277" t="s">
        <v>82</v>
      </c>
      <c r="AV306" s="15" t="s">
        <v>157</v>
      </c>
      <c r="AW306" s="15" t="s">
        <v>30</v>
      </c>
      <c r="AX306" s="15" t="s">
        <v>80</v>
      </c>
      <c r="AY306" s="277" t="s">
        <v>150</v>
      </c>
    </row>
    <row r="307" spans="1:65" s="2" customFormat="1" ht="12">
      <c r="A307" s="38"/>
      <c r="B307" s="39"/>
      <c r="C307" s="227" t="s">
        <v>474</v>
      </c>
      <c r="D307" s="227" t="s">
        <v>152</v>
      </c>
      <c r="E307" s="228" t="s">
        <v>696</v>
      </c>
      <c r="F307" s="229" t="s">
        <v>697</v>
      </c>
      <c r="G307" s="230" t="s">
        <v>184</v>
      </c>
      <c r="H307" s="231">
        <v>0.07</v>
      </c>
      <c r="I307" s="232"/>
      <c r="J307" s="233">
        <f>ROUND(I307*H307,2)</f>
        <v>0</v>
      </c>
      <c r="K307" s="229" t="s">
        <v>156</v>
      </c>
      <c r="L307" s="44"/>
      <c r="M307" s="234" t="s">
        <v>1</v>
      </c>
      <c r="N307" s="235" t="s">
        <v>38</v>
      </c>
      <c r="O307" s="91"/>
      <c r="P307" s="236">
        <f>O307*H307</f>
        <v>0</v>
      </c>
      <c r="Q307" s="236">
        <v>1.059728</v>
      </c>
      <c r="R307" s="236">
        <f>Q307*H307</f>
        <v>0.07418096</v>
      </c>
      <c r="S307" s="236">
        <v>0</v>
      </c>
      <c r="T307" s="23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8" t="s">
        <v>157</v>
      </c>
      <c r="AT307" s="238" t="s">
        <v>152</v>
      </c>
      <c r="AU307" s="238" t="s">
        <v>82</v>
      </c>
      <c r="AY307" s="17" t="s">
        <v>150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7" t="s">
        <v>80</v>
      </c>
      <c r="BK307" s="239">
        <f>ROUND(I307*H307,2)</f>
        <v>0</v>
      </c>
      <c r="BL307" s="17" t="s">
        <v>157</v>
      </c>
      <c r="BM307" s="238" t="s">
        <v>698</v>
      </c>
    </row>
    <row r="308" spans="1:47" s="2" customFormat="1" ht="12">
      <c r="A308" s="38"/>
      <c r="B308" s="39"/>
      <c r="C308" s="40"/>
      <c r="D308" s="240" t="s">
        <v>159</v>
      </c>
      <c r="E308" s="40"/>
      <c r="F308" s="241" t="s">
        <v>699</v>
      </c>
      <c r="G308" s="40"/>
      <c r="H308" s="40"/>
      <c r="I308" s="242"/>
      <c r="J308" s="40"/>
      <c r="K308" s="40"/>
      <c r="L308" s="44"/>
      <c r="M308" s="243"/>
      <c r="N308" s="244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159</v>
      </c>
      <c r="AU308" s="17" t="s">
        <v>82</v>
      </c>
    </row>
    <row r="309" spans="1:51" s="14" customFormat="1" ht="12">
      <c r="A309" s="14"/>
      <c r="B309" s="256"/>
      <c r="C309" s="257"/>
      <c r="D309" s="240" t="s">
        <v>172</v>
      </c>
      <c r="E309" s="258" t="s">
        <v>1</v>
      </c>
      <c r="F309" s="259" t="s">
        <v>700</v>
      </c>
      <c r="G309" s="257"/>
      <c r="H309" s="260">
        <v>0.07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6" t="s">
        <v>172</v>
      </c>
      <c r="AU309" s="266" t="s">
        <v>82</v>
      </c>
      <c r="AV309" s="14" t="s">
        <v>82</v>
      </c>
      <c r="AW309" s="14" t="s">
        <v>30</v>
      </c>
      <c r="AX309" s="14" t="s">
        <v>73</v>
      </c>
      <c r="AY309" s="266" t="s">
        <v>150</v>
      </c>
    </row>
    <row r="310" spans="1:51" s="15" customFormat="1" ht="12">
      <c r="A310" s="15"/>
      <c r="B310" s="267"/>
      <c r="C310" s="268"/>
      <c r="D310" s="240" t="s">
        <v>172</v>
      </c>
      <c r="E310" s="269" t="s">
        <v>1</v>
      </c>
      <c r="F310" s="270" t="s">
        <v>204</v>
      </c>
      <c r="G310" s="268"/>
      <c r="H310" s="271">
        <v>0.07</v>
      </c>
      <c r="I310" s="272"/>
      <c r="J310" s="268"/>
      <c r="K310" s="268"/>
      <c r="L310" s="273"/>
      <c r="M310" s="274"/>
      <c r="N310" s="275"/>
      <c r="O310" s="275"/>
      <c r="P310" s="275"/>
      <c r="Q310" s="275"/>
      <c r="R310" s="275"/>
      <c r="S310" s="275"/>
      <c r="T310" s="27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7" t="s">
        <v>172</v>
      </c>
      <c r="AU310" s="277" t="s">
        <v>82</v>
      </c>
      <c r="AV310" s="15" t="s">
        <v>157</v>
      </c>
      <c r="AW310" s="15" t="s">
        <v>30</v>
      </c>
      <c r="AX310" s="15" t="s">
        <v>80</v>
      </c>
      <c r="AY310" s="277" t="s">
        <v>150</v>
      </c>
    </row>
    <row r="311" spans="1:63" s="12" customFormat="1" ht="22.8" customHeight="1">
      <c r="A311" s="12"/>
      <c r="B311" s="211"/>
      <c r="C311" s="212"/>
      <c r="D311" s="213" t="s">
        <v>72</v>
      </c>
      <c r="E311" s="225" t="s">
        <v>157</v>
      </c>
      <c r="F311" s="225" t="s">
        <v>180</v>
      </c>
      <c r="G311" s="212"/>
      <c r="H311" s="212"/>
      <c r="I311" s="215"/>
      <c r="J311" s="226">
        <f>BK311</f>
        <v>0</v>
      </c>
      <c r="K311" s="212"/>
      <c r="L311" s="217"/>
      <c r="M311" s="218"/>
      <c r="N311" s="219"/>
      <c r="O311" s="219"/>
      <c r="P311" s="220">
        <f>SUM(P312:P344)</f>
        <v>0</v>
      </c>
      <c r="Q311" s="219"/>
      <c r="R311" s="220">
        <f>SUM(R312:R344)</f>
        <v>42.111436542999996</v>
      </c>
      <c r="S311" s="219"/>
      <c r="T311" s="221">
        <f>SUM(T312:T344)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2" t="s">
        <v>80</v>
      </c>
      <c r="AT311" s="223" t="s">
        <v>72</v>
      </c>
      <c r="AU311" s="223" t="s">
        <v>80</v>
      </c>
      <c r="AY311" s="222" t="s">
        <v>150</v>
      </c>
      <c r="BK311" s="224">
        <f>SUM(BK312:BK344)</f>
        <v>0</v>
      </c>
    </row>
    <row r="312" spans="1:65" s="2" customFormat="1" ht="12">
      <c r="A312" s="38"/>
      <c r="B312" s="39"/>
      <c r="C312" s="227" t="s">
        <v>476</v>
      </c>
      <c r="D312" s="227" t="s">
        <v>152</v>
      </c>
      <c r="E312" s="228" t="s">
        <v>701</v>
      </c>
      <c r="F312" s="229" t="s">
        <v>702</v>
      </c>
      <c r="G312" s="230" t="s">
        <v>184</v>
      </c>
      <c r="H312" s="231">
        <v>0.158</v>
      </c>
      <c r="I312" s="232"/>
      <c r="J312" s="233">
        <f>ROUND(I312*H312,2)</f>
        <v>0</v>
      </c>
      <c r="K312" s="229" t="s">
        <v>156</v>
      </c>
      <c r="L312" s="44"/>
      <c r="M312" s="234" t="s">
        <v>1</v>
      </c>
      <c r="N312" s="235" t="s">
        <v>38</v>
      </c>
      <c r="O312" s="91"/>
      <c r="P312" s="236">
        <f>O312*H312</f>
        <v>0</v>
      </c>
      <c r="Q312" s="236">
        <v>1.059738</v>
      </c>
      <c r="R312" s="236">
        <f>Q312*H312</f>
        <v>0.16743860400000002</v>
      </c>
      <c r="S312" s="236">
        <v>0</v>
      </c>
      <c r="T312" s="23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8" t="s">
        <v>157</v>
      </c>
      <c r="AT312" s="238" t="s">
        <v>152</v>
      </c>
      <c r="AU312" s="238" t="s">
        <v>82</v>
      </c>
      <c r="AY312" s="17" t="s">
        <v>150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7" t="s">
        <v>80</v>
      </c>
      <c r="BK312" s="239">
        <f>ROUND(I312*H312,2)</f>
        <v>0</v>
      </c>
      <c r="BL312" s="17" t="s">
        <v>157</v>
      </c>
      <c r="BM312" s="238" t="s">
        <v>703</v>
      </c>
    </row>
    <row r="313" spans="1:47" s="2" customFormat="1" ht="12">
      <c r="A313" s="38"/>
      <c r="B313" s="39"/>
      <c r="C313" s="40"/>
      <c r="D313" s="240" t="s">
        <v>159</v>
      </c>
      <c r="E313" s="40"/>
      <c r="F313" s="241" t="s">
        <v>704</v>
      </c>
      <c r="G313" s="40"/>
      <c r="H313" s="40"/>
      <c r="I313" s="242"/>
      <c r="J313" s="40"/>
      <c r="K313" s="40"/>
      <c r="L313" s="44"/>
      <c r="M313" s="243"/>
      <c r="N313" s="244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159</v>
      </c>
      <c r="AU313" s="17" t="s">
        <v>82</v>
      </c>
    </row>
    <row r="314" spans="1:51" s="13" customFormat="1" ht="12">
      <c r="A314" s="13"/>
      <c r="B314" s="246"/>
      <c r="C314" s="247"/>
      <c r="D314" s="240" t="s">
        <v>172</v>
      </c>
      <c r="E314" s="248" t="s">
        <v>1</v>
      </c>
      <c r="F314" s="249" t="s">
        <v>705</v>
      </c>
      <c r="G314" s="247"/>
      <c r="H314" s="248" t="s">
        <v>1</v>
      </c>
      <c r="I314" s="250"/>
      <c r="J314" s="247"/>
      <c r="K314" s="247"/>
      <c r="L314" s="251"/>
      <c r="M314" s="252"/>
      <c r="N314" s="253"/>
      <c r="O314" s="253"/>
      <c r="P314" s="253"/>
      <c r="Q314" s="253"/>
      <c r="R314" s="253"/>
      <c r="S314" s="253"/>
      <c r="T314" s="25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5" t="s">
        <v>172</v>
      </c>
      <c r="AU314" s="255" t="s">
        <v>82</v>
      </c>
      <c r="AV314" s="13" t="s">
        <v>80</v>
      </c>
      <c r="AW314" s="13" t="s">
        <v>30</v>
      </c>
      <c r="AX314" s="13" t="s">
        <v>73</v>
      </c>
      <c r="AY314" s="255" t="s">
        <v>150</v>
      </c>
    </row>
    <row r="315" spans="1:51" s="14" customFormat="1" ht="12">
      <c r="A315" s="14"/>
      <c r="B315" s="256"/>
      <c r="C315" s="257"/>
      <c r="D315" s="240" t="s">
        <v>172</v>
      </c>
      <c r="E315" s="258" t="s">
        <v>1</v>
      </c>
      <c r="F315" s="259" t="s">
        <v>706</v>
      </c>
      <c r="G315" s="257"/>
      <c r="H315" s="260">
        <v>0.158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6" t="s">
        <v>172</v>
      </c>
      <c r="AU315" s="266" t="s">
        <v>82</v>
      </c>
      <c r="AV315" s="14" t="s">
        <v>82</v>
      </c>
      <c r="AW315" s="14" t="s">
        <v>30</v>
      </c>
      <c r="AX315" s="14" t="s">
        <v>73</v>
      </c>
      <c r="AY315" s="266" t="s">
        <v>150</v>
      </c>
    </row>
    <row r="316" spans="1:51" s="15" customFormat="1" ht="12">
      <c r="A316" s="15"/>
      <c r="B316" s="267"/>
      <c r="C316" s="268"/>
      <c r="D316" s="240" t="s">
        <v>172</v>
      </c>
      <c r="E316" s="269" t="s">
        <v>1</v>
      </c>
      <c r="F316" s="270" t="s">
        <v>204</v>
      </c>
      <c r="G316" s="268"/>
      <c r="H316" s="271">
        <v>0.158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7" t="s">
        <v>172</v>
      </c>
      <c r="AU316" s="277" t="s">
        <v>82</v>
      </c>
      <c r="AV316" s="15" t="s">
        <v>157</v>
      </c>
      <c r="AW316" s="15" t="s">
        <v>30</v>
      </c>
      <c r="AX316" s="15" t="s">
        <v>80</v>
      </c>
      <c r="AY316" s="277" t="s">
        <v>150</v>
      </c>
    </row>
    <row r="317" spans="1:65" s="2" customFormat="1" ht="12">
      <c r="A317" s="38"/>
      <c r="B317" s="39"/>
      <c r="C317" s="227" t="s">
        <v>478</v>
      </c>
      <c r="D317" s="227" t="s">
        <v>152</v>
      </c>
      <c r="E317" s="228" t="s">
        <v>707</v>
      </c>
      <c r="F317" s="229" t="s">
        <v>708</v>
      </c>
      <c r="G317" s="230" t="s">
        <v>167</v>
      </c>
      <c r="H317" s="231">
        <v>0.509</v>
      </c>
      <c r="I317" s="232"/>
      <c r="J317" s="233">
        <f>ROUND(I317*H317,2)</f>
        <v>0</v>
      </c>
      <c r="K317" s="229" t="s">
        <v>156</v>
      </c>
      <c r="L317" s="44"/>
      <c r="M317" s="234" t="s">
        <v>1</v>
      </c>
      <c r="N317" s="235" t="s">
        <v>38</v>
      </c>
      <c r="O317" s="91"/>
      <c r="P317" s="236">
        <f>O317*H317</f>
        <v>0</v>
      </c>
      <c r="Q317" s="236">
        <v>1.89077</v>
      </c>
      <c r="R317" s="236">
        <f>Q317*H317</f>
        <v>0.9624019300000001</v>
      </c>
      <c r="S317" s="236">
        <v>0</v>
      </c>
      <c r="T317" s="23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8" t="s">
        <v>157</v>
      </c>
      <c r="AT317" s="238" t="s">
        <v>152</v>
      </c>
      <c r="AU317" s="238" t="s">
        <v>82</v>
      </c>
      <c r="AY317" s="17" t="s">
        <v>150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7" t="s">
        <v>80</v>
      </c>
      <c r="BK317" s="239">
        <f>ROUND(I317*H317,2)</f>
        <v>0</v>
      </c>
      <c r="BL317" s="17" t="s">
        <v>157</v>
      </c>
      <c r="BM317" s="238" t="s">
        <v>709</v>
      </c>
    </row>
    <row r="318" spans="1:47" s="2" customFormat="1" ht="12">
      <c r="A318" s="38"/>
      <c r="B318" s="39"/>
      <c r="C318" s="40"/>
      <c r="D318" s="240" t="s">
        <v>159</v>
      </c>
      <c r="E318" s="40"/>
      <c r="F318" s="241" t="s">
        <v>710</v>
      </c>
      <c r="G318" s="40"/>
      <c r="H318" s="40"/>
      <c r="I318" s="242"/>
      <c r="J318" s="40"/>
      <c r="K318" s="40"/>
      <c r="L318" s="44"/>
      <c r="M318" s="243"/>
      <c r="N318" s="244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159</v>
      </c>
      <c r="AU318" s="17" t="s">
        <v>82</v>
      </c>
    </row>
    <row r="319" spans="1:51" s="13" customFormat="1" ht="12">
      <c r="A319" s="13"/>
      <c r="B319" s="246"/>
      <c r="C319" s="247"/>
      <c r="D319" s="240" t="s">
        <v>172</v>
      </c>
      <c r="E319" s="248" t="s">
        <v>1</v>
      </c>
      <c r="F319" s="249" t="s">
        <v>711</v>
      </c>
      <c r="G319" s="247"/>
      <c r="H319" s="248" t="s">
        <v>1</v>
      </c>
      <c r="I319" s="250"/>
      <c r="J319" s="247"/>
      <c r="K319" s="247"/>
      <c r="L319" s="251"/>
      <c r="M319" s="252"/>
      <c r="N319" s="253"/>
      <c r="O319" s="253"/>
      <c r="P319" s="253"/>
      <c r="Q319" s="253"/>
      <c r="R319" s="253"/>
      <c r="S319" s="253"/>
      <c r="T319" s="25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5" t="s">
        <v>172</v>
      </c>
      <c r="AU319" s="255" t="s">
        <v>82</v>
      </c>
      <c r="AV319" s="13" t="s">
        <v>80</v>
      </c>
      <c r="AW319" s="13" t="s">
        <v>30</v>
      </c>
      <c r="AX319" s="13" t="s">
        <v>73</v>
      </c>
      <c r="AY319" s="255" t="s">
        <v>150</v>
      </c>
    </row>
    <row r="320" spans="1:51" s="14" customFormat="1" ht="12">
      <c r="A320" s="14"/>
      <c r="B320" s="256"/>
      <c r="C320" s="257"/>
      <c r="D320" s="240" t="s">
        <v>172</v>
      </c>
      <c r="E320" s="258" t="s">
        <v>1</v>
      </c>
      <c r="F320" s="259" t="s">
        <v>712</v>
      </c>
      <c r="G320" s="257"/>
      <c r="H320" s="260">
        <v>0.509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6" t="s">
        <v>172</v>
      </c>
      <c r="AU320" s="266" t="s">
        <v>82</v>
      </c>
      <c r="AV320" s="14" t="s">
        <v>82</v>
      </c>
      <c r="AW320" s="14" t="s">
        <v>30</v>
      </c>
      <c r="AX320" s="14" t="s">
        <v>73</v>
      </c>
      <c r="AY320" s="266" t="s">
        <v>150</v>
      </c>
    </row>
    <row r="321" spans="1:51" s="15" customFormat="1" ht="12">
      <c r="A321" s="15"/>
      <c r="B321" s="267"/>
      <c r="C321" s="268"/>
      <c r="D321" s="240" t="s">
        <v>172</v>
      </c>
      <c r="E321" s="269" t="s">
        <v>1</v>
      </c>
      <c r="F321" s="270" t="s">
        <v>204</v>
      </c>
      <c r="G321" s="268"/>
      <c r="H321" s="271">
        <v>0.509</v>
      </c>
      <c r="I321" s="272"/>
      <c r="J321" s="268"/>
      <c r="K321" s="268"/>
      <c r="L321" s="273"/>
      <c r="M321" s="274"/>
      <c r="N321" s="275"/>
      <c r="O321" s="275"/>
      <c r="P321" s="275"/>
      <c r="Q321" s="275"/>
      <c r="R321" s="275"/>
      <c r="S321" s="275"/>
      <c r="T321" s="27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7" t="s">
        <v>172</v>
      </c>
      <c r="AU321" s="277" t="s">
        <v>82</v>
      </c>
      <c r="AV321" s="15" t="s">
        <v>157</v>
      </c>
      <c r="AW321" s="15" t="s">
        <v>30</v>
      </c>
      <c r="AX321" s="15" t="s">
        <v>80</v>
      </c>
      <c r="AY321" s="277" t="s">
        <v>150</v>
      </c>
    </row>
    <row r="322" spans="1:65" s="2" customFormat="1" ht="16.5" customHeight="1">
      <c r="A322" s="38"/>
      <c r="B322" s="39"/>
      <c r="C322" s="227" t="s">
        <v>480</v>
      </c>
      <c r="D322" s="227" t="s">
        <v>152</v>
      </c>
      <c r="E322" s="228" t="s">
        <v>713</v>
      </c>
      <c r="F322" s="229" t="s">
        <v>714</v>
      </c>
      <c r="G322" s="230" t="s">
        <v>167</v>
      </c>
      <c r="H322" s="231">
        <v>4.447</v>
      </c>
      <c r="I322" s="232"/>
      <c r="J322" s="233">
        <f>ROUND(I322*H322,2)</f>
        <v>0</v>
      </c>
      <c r="K322" s="229" t="s">
        <v>156</v>
      </c>
      <c r="L322" s="44"/>
      <c r="M322" s="234" t="s">
        <v>1</v>
      </c>
      <c r="N322" s="235" t="s">
        <v>38</v>
      </c>
      <c r="O322" s="91"/>
      <c r="P322" s="236">
        <f>O322*H322</f>
        <v>0</v>
      </c>
      <c r="Q322" s="236">
        <v>1.89077</v>
      </c>
      <c r="R322" s="236">
        <f>Q322*H322</f>
        <v>8.408254190000001</v>
      </c>
      <c r="S322" s="236">
        <v>0</v>
      </c>
      <c r="T322" s="23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8" t="s">
        <v>157</v>
      </c>
      <c r="AT322" s="238" t="s">
        <v>152</v>
      </c>
      <c r="AU322" s="238" t="s">
        <v>82</v>
      </c>
      <c r="AY322" s="17" t="s">
        <v>150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7" t="s">
        <v>80</v>
      </c>
      <c r="BK322" s="239">
        <f>ROUND(I322*H322,2)</f>
        <v>0</v>
      </c>
      <c r="BL322" s="17" t="s">
        <v>157</v>
      </c>
      <c r="BM322" s="238" t="s">
        <v>715</v>
      </c>
    </row>
    <row r="323" spans="1:47" s="2" customFormat="1" ht="12">
      <c r="A323" s="38"/>
      <c r="B323" s="39"/>
      <c r="C323" s="40"/>
      <c r="D323" s="240" t="s">
        <v>159</v>
      </c>
      <c r="E323" s="40"/>
      <c r="F323" s="241" t="s">
        <v>716</v>
      </c>
      <c r="G323" s="40"/>
      <c r="H323" s="40"/>
      <c r="I323" s="242"/>
      <c r="J323" s="40"/>
      <c r="K323" s="40"/>
      <c r="L323" s="44"/>
      <c r="M323" s="243"/>
      <c r="N323" s="244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159</v>
      </c>
      <c r="AU323" s="17" t="s">
        <v>82</v>
      </c>
    </row>
    <row r="324" spans="1:51" s="13" customFormat="1" ht="12">
      <c r="A324" s="13"/>
      <c r="B324" s="246"/>
      <c r="C324" s="247"/>
      <c r="D324" s="240" t="s">
        <v>172</v>
      </c>
      <c r="E324" s="248" t="s">
        <v>1</v>
      </c>
      <c r="F324" s="249" t="s">
        <v>711</v>
      </c>
      <c r="G324" s="247"/>
      <c r="H324" s="248" t="s">
        <v>1</v>
      </c>
      <c r="I324" s="250"/>
      <c r="J324" s="247"/>
      <c r="K324" s="247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172</v>
      </c>
      <c r="AU324" s="255" t="s">
        <v>82</v>
      </c>
      <c r="AV324" s="13" t="s">
        <v>80</v>
      </c>
      <c r="AW324" s="13" t="s">
        <v>30</v>
      </c>
      <c r="AX324" s="13" t="s">
        <v>73</v>
      </c>
      <c r="AY324" s="255" t="s">
        <v>150</v>
      </c>
    </row>
    <row r="325" spans="1:51" s="14" customFormat="1" ht="12">
      <c r="A325" s="14"/>
      <c r="B325" s="256"/>
      <c r="C325" s="257"/>
      <c r="D325" s="240" t="s">
        <v>172</v>
      </c>
      <c r="E325" s="258" t="s">
        <v>1</v>
      </c>
      <c r="F325" s="259" t="s">
        <v>717</v>
      </c>
      <c r="G325" s="257"/>
      <c r="H325" s="260">
        <v>1.612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6" t="s">
        <v>172</v>
      </c>
      <c r="AU325" s="266" t="s">
        <v>82</v>
      </c>
      <c r="AV325" s="14" t="s">
        <v>82</v>
      </c>
      <c r="AW325" s="14" t="s">
        <v>30</v>
      </c>
      <c r="AX325" s="14" t="s">
        <v>73</v>
      </c>
      <c r="AY325" s="266" t="s">
        <v>150</v>
      </c>
    </row>
    <row r="326" spans="1:51" s="13" customFormat="1" ht="12">
      <c r="A326" s="13"/>
      <c r="B326" s="246"/>
      <c r="C326" s="247"/>
      <c r="D326" s="240" t="s">
        <v>172</v>
      </c>
      <c r="E326" s="248" t="s">
        <v>1</v>
      </c>
      <c r="F326" s="249" t="s">
        <v>718</v>
      </c>
      <c r="G326" s="247"/>
      <c r="H326" s="248" t="s">
        <v>1</v>
      </c>
      <c r="I326" s="250"/>
      <c r="J326" s="247"/>
      <c r="K326" s="247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172</v>
      </c>
      <c r="AU326" s="255" t="s">
        <v>82</v>
      </c>
      <c r="AV326" s="13" t="s">
        <v>80</v>
      </c>
      <c r="AW326" s="13" t="s">
        <v>30</v>
      </c>
      <c r="AX326" s="13" t="s">
        <v>73</v>
      </c>
      <c r="AY326" s="255" t="s">
        <v>150</v>
      </c>
    </row>
    <row r="327" spans="1:51" s="14" customFormat="1" ht="12">
      <c r="A327" s="14"/>
      <c r="B327" s="256"/>
      <c r="C327" s="257"/>
      <c r="D327" s="240" t="s">
        <v>172</v>
      </c>
      <c r="E327" s="258" t="s">
        <v>1</v>
      </c>
      <c r="F327" s="259" t="s">
        <v>719</v>
      </c>
      <c r="G327" s="257"/>
      <c r="H327" s="260">
        <v>2.235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6" t="s">
        <v>172</v>
      </c>
      <c r="AU327" s="266" t="s">
        <v>82</v>
      </c>
      <c r="AV327" s="14" t="s">
        <v>82</v>
      </c>
      <c r="AW327" s="14" t="s">
        <v>30</v>
      </c>
      <c r="AX327" s="14" t="s">
        <v>73</v>
      </c>
      <c r="AY327" s="266" t="s">
        <v>150</v>
      </c>
    </row>
    <row r="328" spans="1:51" s="13" customFormat="1" ht="12">
      <c r="A328" s="13"/>
      <c r="B328" s="246"/>
      <c r="C328" s="247"/>
      <c r="D328" s="240" t="s">
        <v>172</v>
      </c>
      <c r="E328" s="248" t="s">
        <v>1</v>
      </c>
      <c r="F328" s="249" t="s">
        <v>720</v>
      </c>
      <c r="G328" s="247"/>
      <c r="H328" s="248" t="s">
        <v>1</v>
      </c>
      <c r="I328" s="250"/>
      <c r="J328" s="247"/>
      <c r="K328" s="247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172</v>
      </c>
      <c r="AU328" s="255" t="s">
        <v>82</v>
      </c>
      <c r="AV328" s="13" t="s">
        <v>80</v>
      </c>
      <c r="AW328" s="13" t="s">
        <v>30</v>
      </c>
      <c r="AX328" s="13" t="s">
        <v>73</v>
      </c>
      <c r="AY328" s="255" t="s">
        <v>150</v>
      </c>
    </row>
    <row r="329" spans="1:51" s="14" customFormat="1" ht="12">
      <c r="A329" s="14"/>
      <c r="B329" s="256"/>
      <c r="C329" s="257"/>
      <c r="D329" s="240" t="s">
        <v>172</v>
      </c>
      <c r="E329" s="258" t="s">
        <v>1</v>
      </c>
      <c r="F329" s="259" t="s">
        <v>721</v>
      </c>
      <c r="G329" s="257"/>
      <c r="H329" s="260">
        <v>0.6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172</v>
      </c>
      <c r="AU329" s="266" t="s">
        <v>82</v>
      </c>
      <c r="AV329" s="14" t="s">
        <v>82</v>
      </c>
      <c r="AW329" s="14" t="s">
        <v>30</v>
      </c>
      <c r="AX329" s="14" t="s">
        <v>73</v>
      </c>
      <c r="AY329" s="266" t="s">
        <v>150</v>
      </c>
    </row>
    <row r="330" spans="1:51" s="15" customFormat="1" ht="12">
      <c r="A330" s="15"/>
      <c r="B330" s="267"/>
      <c r="C330" s="268"/>
      <c r="D330" s="240" t="s">
        <v>172</v>
      </c>
      <c r="E330" s="269" t="s">
        <v>1</v>
      </c>
      <c r="F330" s="270" t="s">
        <v>204</v>
      </c>
      <c r="G330" s="268"/>
      <c r="H330" s="271">
        <v>4.447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7" t="s">
        <v>172</v>
      </c>
      <c r="AU330" s="277" t="s">
        <v>82</v>
      </c>
      <c r="AV330" s="15" t="s">
        <v>157</v>
      </c>
      <c r="AW330" s="15" t="s">
        <v>30</v>
      </c>
      <c r="AX330" s="15" t="s">
        <v>80</v>
      </c>
      <c r="AY330" s="277" t="s">
        <v>150</v>
      </c>
    </row>
    <row r="331" spans="1:65" s="2" customFormat="1" ht="12">
      <c r="A331" s="38"/>
      <c r="B331" s="39"/>
      <c r="C331" s="227" t="s">
        <v>483</v>
      </c>
      <c r="D331" s="227" t="s">
        <v>152</v>
      </c>
      <c r="E331" s="228" t="s">
        <v>722</v>
      </c>
      <c r="F331" s="229" t="s">
        <v>723</v>
      </c>
      <c r="G331" s="230" t="s">
        <v>177</v>
      </c>
      <c r="H331" s="231">
        <v>27.301</v>
      </c>
      <c r="I331" s="232"/>
      <c r="J331" s="233">
        <f>ROUND(I331*H331,2)</f>
        <v>0</v>
      </c>
      <c r="K331" s="229" t="s">
        <v>156</v>
      </c>
      <c r="L331" s="44"/>
      <c r="M331" s="234" t="s">
        <v>1</v>
      </c>
      <c r="N331" s="235" t="s">
        <v>38</v>
      </c>
      <c r="O331" s="91"/>
      <c r="P331" s="236">
        <f>O331*H331</f>
        <v>0</v>
      </c>
      <c r="Q331" s="236">
        <v>0.16192</v>
      </c>
      <c r="R331" s="236">
        <f>Q331*H331</f>
        <v>4.42057792</v>
      </c>
      <c r="S331" s="236">
        <v>0</v>
      </c>
      <c r="T331" s="23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8" t="s">
        <v>157</v>
      </c>
      <c r="AT331" s="238" t="s">
        <v>152</v>
      </c>
      <c r="AU331" s="238" t="s">
        <v>82</v>
      </c>
      <c r="AY331" s="17" t="s">
        <v>150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7" t="s">
        <v>80</v>
      </c>
      <c r="BK331" s="239">
        <f>ROUND(I331*H331,2)</f>
        <v>0</v>
      </c>
      <c r="BL331" s="17" t="s">
        <v>157</v>
      </c>
      <c r="BM331" s="238" t="s">
        <v>724</v>
      </c>
    </row>
    <row r="332" spans="1:47" s="2" customFormat="1" ht="12">
      <c r="A332" s="38"/>
      <c r="B332" s="39"/>
      <c r="C332" s="40"/>
      <c r="D332" s="240" t="s">
        <v>159</v>
      </c>
      <c r="E332" s="40"/>
      <c r="F332" s="241" t="s">
        <v>725</v>
      </c>
      <c r="G332" s="40"/>
      <c r="H332" s="40"/>
      <c r="I332" s="242"/>
      <c r="J332" s="40"/>
      <c r="K332" s="40"/>
      <c r="L332" s="44"/>
      <c r="M332" s="243"/>
      <c r="N332" s="244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159</v>
      </c>
      <c r="AU332" s="17" t="s">
        <v>82</v>
      </c>
    </row>
    <row r="333" spans="1:51" s="13" customFormat="1" ht="12">
      <c r="A333" s="13"/>
      <c r="B333" s="246"/>
      <c r="C333" s="247"/>
      <c r="D333" s="240" t="s">
        <v>172</v>
      </c>
      <c r="E333" s="248" t="s">
        <v>1</v>
      </c>
      <c r="F333" s="249" t="s">
        <v>523</v>
      </c>
      <c r="G333" s="247"/>
      <c r="H333" s="248" t="s">
        <v>1</v>
      </c>
      <c r="I333" s="250"/>
      <c r="J333" s="247"/>
      <c r="K333" s="247"/>
      <c r="L333" s="251"/>
      <c r="M333" s="252"/>
      <c r="N333" s="253"/>
      <c r="O333" s="253"/>
      <c r="P333" s="253"/>
      <c r="Q333" s="253"/>
      <c r="R333" s="253"/>
      <c r="S333" s="253"/>
      <c r="T333" s="25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5" t="s">
        <v>172</v>
      </c>
      <c r="AU333" s="255" t="s">
        <v>82</v>
      </c>
      <c r="AV333" s="13" t="s">
        <v>80</v>
      </c>
      <c r="AW333" s="13" t="s">
        <v>30</v>
      </c>
      <c r="AX333" s="13" t="s">
        <v>73</v>
      </c>
      <c r="AY333" s="255" t="s">
        <v>150</v>
      </c>
    </row>
    <row r="334" spans="1:51" s="14" customFormat="1" ht="12">
      <c r="A334" s="14"/>
      <c r="B334" s="256"/>
      <c r="C334" s="257"/>
      <c r="D334" s="240" t="s">
        <v>172</v>
      </c>
      <c r="E334" s="258" t="s">
        <v>1</v>
      </c>
      <c r="F334" s="259" t="s">
        <v>524</v>
      </c>
      <c r="G334" s="257"/>
      <c r="H334" s="260">
        <v>6.325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6" t="s">
        <v>172</v>
      </c>
      <c r="AU334" s="266" t="s">
        <v>82</v>
      </c>
      <c r="AV334" s="14" t="s">
        <v>82</v>
      </c>
      <c r="AW334" s="14" t="s">
        <v>30</v>
      </c>
      <c r="AX334" s="14" t="s">
        <v>73</v>
      </c>
      <c r="AY334" s="266" t="s">
        <v>150</v>
      </c>
    </row>
    <row r="335" spans="1:51" s="13" customFormat="1" ht="12">
      <c r="A335" s="13"/>
      <c r="B335" s="246"/>
      <c r="C335" s="247"/>
      <c r="D335" s="240" t="s">
        <v>172</v>
      </c>
      <c r="E335" s="248" t="s">
        <v>1</v>
      </c>
      <c r="F335" s="249" t="s">
        <v>525</v>
      </c>
      <c r="G335" s="247"/>
      <c r="H335" s="248" t="s">
        <v>1</v>
      </c>
      <c r="I335" s="250"/>
      <c r="J335" s="247"/>
      <c r="K335" s="247"/>
      <c r="L335" s="251"/>
      <c r="M335" s="252"/>
      <c r="N335" s="253"/>
      <c r="O335" s="253"/>
      <c r="P335" s="253"/>
      <c r="Q335" s="253"/>
      <c r="R335" s="253"/>
      <c r="S335" s="253"/>
      <c r="T335" s="25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5" t="s">
        <v>172</v>
      </c>
      <c r="AU335" s="255" t="s">
        <v>82</v>
      </c>
      <c r="AV335" s="13" t="s">
        <v>80</v>
      </c>
      <c r="AW335" s="13" t="s">
        <v>30</v>
      </c>
      <c r="AX335" s="13" t="s">
        <v>73</v>
      </c>
      <c r="AY335" s="255" t="s">
        <v>150</v>
      </c>
    </row>
    <row r="336" spans="1:51" s="14" customFormat="1" ht="12">
      <c r="A336" s="14"/>
      <c r="B336" s="256"/>
      <c r="C336" s="257"/>
      <c r="D336" s="240" t="s">
        <v>172</v>
      </c>
      <c r="E336" s="258" t="s">
        <v>1</v>
      </c>
      <c r="F336" s="259" t="s">
        <v>726</v>
      </c>
      <c r="G336" s="257"/>
      <c r="H336" s="260">
        <v>20.976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6" t="s">
        <v>172</v>
      </c>
      <c r="AU336" s="266" t="s">
        <v>82</v>
      </c>
      <c r="AV336" s="14" t="s">
        <v>82</v>
      </c>
      <c r="AW336" s="14" t="s">
        <v>30</v>
      </c>
      <c r="AX336" s="14" t="s">
        <v>73</v>
      </c>
      <c r="AY336" s="266" t="s">
        <v>150</v>
      </c>
    </row>
    <row r="337" spans="1:51" s="15" customFormat="1" ht="12">
      <c r="A337" s="15"/>
      <c r="B337" s="267"/>
      <c r="C337" s="268"/>
      <c r="D337" s="240" t="s">
        <v>172</v>
      </c>
      <c r="E337" s="269" t="s">
        <v>1</v>
      </c>
      <c r="F337" s="270" t="s">
        <v>204</v>
      </c>
      <c r="G337" s="268"/>
      <c r="H337" s="271">
        <v>27.301</v>
      </c>
      <c r="I337" s="272"/>
      <c r="J337" s="268"/>
      <c r="K337" s="268"/>
      <c r="L337" s="273"/>
      <c r="M337" s="274"/>
      <c r="N337" s="275"/>
      <c r="O337" s="275"/>
      <c r="P337" s="275"/>
      <c r="Q337" s="275"/>
      <c r="R337" s="275"/>
      <c r="S337" s="275"/>
      <c r="T337" s="27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7" t="s">
        <v>172</v>
      </c>
      <c r="AU337" s="277" t="s">
        <v>82</v>
      </c>
      <c r="AV337" s="15" t="s">
        <v>157</v>
      </c>
      <c r="AW337" s="15" t="s">
        <v>30</v>
      </c>
      <c r="AX337" s="15" t="s">
        <v>80</v>
      </c>
      <c r="AY337" s="277" t="s">
        <v>150</v>
      </c>
    </row>
    <row r="338" spans="1:65" s="2" customFormat="1" ht="33" customHeight="1">
      <c r="A338" s="38"/>
      <c r="B338" s="39"/>
      <c r="C338" s="227" t="s">
        <v>485</v>
      </c>
      <c r="D338" s="227" t="s">
        <v>152</v>
      </c>
      <c r="E338" s="228" t="s">
        <v>190</v>
      </c>
      <c r="F338" s="229" t="s">
        <v>191</v>
      </c>
      <c r="G338" s="230" t="s">
        <v>177</v>
      </c>
      <c r="H338" s="231">
        <v>27.301</v>
      </c>
      <c r="I338" s="232"/>
      <c r="J338" s="233">
        <f>ROUND(I338*H338,2)</f>
        <v>0</v>
      </c>
      <c r="K338" s="229" t="s">
        <v>156</v>
      </c>
      <c r="L338" s="44"/>
      <c r="M338" s="234" t="s">
        <v>1</v>
      </c>
      <c r="N338" s="235" t="s">
        <v>38</v>
      </c>
      <c r="O338" s="91"/>
      <c r="P338" s="236">
        <f>O338*H338</f>
        <v>0</v>
      </c>
      <c r="Q338" s="236">
        <v>1.031199</v>
      </c>
      <c r="R338" s="236">
        <f>Q338*H338</f>
        <v>28.152763898999996</v>
      </c>
      <c r="S338" s="236">
        <v>0</v>
      </c>
      <c r="T338" s="23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8" t="s">
        <v>157</v>
      </c>
      <c r="AT338" s="238" t="s">
        <v>152</v>
      </c>
      <c r="AU338" s="238" t="s">
        <v>82</v>
      </c>
      <c r="AY338" s="17" t="s">
        <v>150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7" t="s">
        <v>80</v>
      </c>
      <c r="BK338" s="239">
        <f>ROUND(I338*H338,2)</f>
        <v>0</v>
      </c>
      <c r="BL338" s="17" t="s">
        <v>157</v>
      </c>
      <c r="BM338" s="238" t="s">
        <v>727</v>
      </c>
    </row>
    <row r="339" spans="1:47" s="2" customFormat="1" ht="12">
      <c r="A339" s="38"/>
      <c r="B339" s="39"/>
      <c r="C339" s="40"/>
      <c r="D339" s="240" t="s">
        <v>159</v>
      </c>
      <c r="E339" s="40"/>
      <c r="F339" s="241" t="s">
        <v>193</v>
      </c>
      <c r="G339" s="40"/>
      <c r="H339" s="40"/>
      <c r="I339" s="242"/>
      <c r="J339" s="40"/>
      <c r="K339" s="40"/>
      <c r="L339" s="44"/>
      <c r="M339" s="243"/>
      <c r="N339" s="244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159</v>
      </c>
      <c r="AU339" s="17" t="s">
        <v>82</v>
      </c>
    </row>
    <row r="340" spans="1:51" s="13" customFormat="1" ht="12">
      <c r="A340" s="13"/>
      <c r="B340" s="246"/>
      <c r="C340" s="247"/>
      <c r="D340" s="240" t="s">
        <v>172</v>
      </c>
      <c r="E340" s="248" t="s">
        <v>1</v>
      </c>
      <c r="F340" s="249" t="s">
        <v>523</v>
      </c>
      <c r="G340" s="247"/>
      <c r="H340" s="248" t="s">
        <v>1</v>
      </c>
      <c r="I340" s="250"/>
      <c r="J340" s="247"/>
      <c r="K340" s="247"/>
      <c r="L340" s="251"/>
      <c r="M340" s="252"/>
      <c r="N340" s="253"/>
      <c r="O340" s="253"/>
      <c r="P340" s="253"/>
      <c r="Q340" s="253"/>
      <c r="R340" s="253"/>
      <c r="S340" s="253"/>
      <c r="T340" s="25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5" t="s">
        <v>172</v>
      </c>
      <c r="AU340" s="255" t="s">
        <v>82</v>
      </c>
      <c r="AV340" s="13" t="s">
        <v>80</v>
      </c>
      <c r="AW340" s="13" t="s">
        <v>30</v>
      </c>
      <c r="AX340" s="13" t="s">
        <v>73</v>
      </c>
      <c r="AY340" s="255" t="s">
        <v>150</v>
      </c>
    </row>
    <row r="341" spans="1:51" s="14" customFormat="1" ht="12">
      <c r="A341" s="14"/>
      <c r="B341" s="256"/>
      <c r="C341" s="257"/>
      <c r="D341" s="240" t="s">
        <v>172</v>
      </c>
      <c r="E341" s="258" t="s">
        <v>1</v>
      </c>
      <c r="F341" s="259" t="s">
        <v>524</v>
      </c>
      <c r="G341" s="257"/>
      <c r="H341" s="260">
        <v>6.325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6" t="s">
        <v>172</v>
      </c>
      <c r="AU341" s="266" t="s">
        <v>82</v>
      </c>
      <c r="AV341" s="14" t="s">
        <v>82</v>
      </c>
      <c r="AW341" s="14" t="s">
        <v>30</v>
      </c>
      <c r="AX341" s="14" t="s">
        <v>73</v>
      </c>
      <c r="AY341" s="266" t="s">
        <v>150</v>
      </c>
    </row>
    <row r="342" spans="1:51" s="13" customFormat="1" ht="12">
      <c r="A342" s="13"/>
      <c r="B342" s="246"/>
      <c r="C342" s="247"/>
      <c r="D342" s="240" t="s">
        <v>172</v>
      </c>
      <c r="E342" s="248" t="s">
        <v>1</v>
      </c>
      <c r="F342" s="249" t="s">
        <v>525</v>
      </c>
      <c r="G342" s="247"/>
      <c r="H342" s="248" t="s">
        <v>1</v>
      </c>
      <c r="I342" s="250"/>
      <c r="J342" s="247"/>
      <c r="K342" s="247"/>
      <c r="L342" s="251"/>
      <c r="M342" s="252"/>
      <c r="N342" s="253"/>
      <c r="O342" s="253"/>
      <c r="P342" s="253"/>
      <c r="Q342" s="253"/>
      <c r="R342" s="253"/>
      <c r="S342" s="253"/>
      <c r="T342" s="25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5" t="s">
        <v>172</v>
      </c>
      <c r="AU342" s="255" t="s">
        <v>82</v>
      </c>
      <c r="AV342" s="13" t="s">
        <v>80</v>
      </c>
      <c r="AW342" s="13" t="s">
        <v>30</v>
      </c>
      <c r="AX342" s="13" t="s">
        <v>73</v>
      </c>
      <c r="AY342" s="255" t="s">
        <v>150</v>
      </c>
    </row>
    <row r="343" spans="1:51" s="14" customFormat="1" ht="12">
      <c r="A343" s="14"/>
      <c r="B343" s="256"/>
      <c r="C343" s="257"/>
      <c r="D343" s="240" t="s">
        <v>172</v>
      </c>
      <c r="E343" s="258" t="s">
        <v>1</v>
      </c>
      <c r="F343" s="259" t="s">
        <v>726</v>
      </c>
      <c r="G343" s="257"/>
      <c r="H343" s="260">
        <v>20.976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6" t="s">
        <v>172</v>
      </c>
      <c r="AU343" s="266" t="s">
        <v>82</v>
      </c>
      <c r="AV343" s="14" t="s">
        <v>82</v>
      </c>
      <c r="AW343" s="14" t="s">
        <v>30</v>
      </c>
      <c r="AX343" s="14" t="s">
        <v>73</v>
      </c>
      <c r="AY343" s="266" t="s">
        <v>150</v>
      </c>
    </row>
    <row r="344" spans="1:51" s="15" customFormat="1" ht="12">
      <c r="A344" s="15"/>
      <c r="B344" s="267"/>
      <c r="C344" s="268"/>
      <c r="D344" s="240" t="s">
        <v>172</v>
      </c>
      <c r="E344" s="269" t="s">
        <v>1</v>
      </c>
      <c r="F344" s="270" t="s">
        <v>204</v>
      </c>
      <c r="G344" s="268"/>
      <c r="H344" s="271">
        <v>27.301</v>
      </c>
      <c r="I344" s="272"/>
      <c r="J344" s="268"/>
      <c r="K344" s="268"/>
      <c r="L344" s="273"/>
      <c r="M344" s="274"/>
      <c r="N344" s="275"/>
      <c r="O344" s="275"/>
      <c r="P344" s="275"/>
      <c r="Q344" s="275"/>
      <c r="R344" s="275"/>
      <c r="S344" s="275"/>
      <c r="T344" s="27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7" t="s">
        <v>172</v>
      </c>
      <c r="AU344" s="277" t="s">
        <v>82</v>
      </c>
      <c r="AV344" s="15" t="s">
        <v>157</v>
      </c>
      <c r="AW344" s="15" t="s">
        <v>30</v>
      </c>
      <c r="AX344" s="15" t="s">
        <v>80</v>
      </c>
      <c r="AY344" s="277" t="s">
        <v>150</v>
      </c>
    </row>
    <row r="345" spans="1:63" s="12" customFormat="1" ht="22.8" customHeight="1">
      <c r="A345" s="12"/>
      <c r="B345" s="211"/>
      <c r="C345" s="212"/>
      <c r="D345" s="213" t="s">
        <v>72</v>
      </c>
      <c r="E345" s="225" t="s">
        <v>213</v>
      </c>
      <c r="F345" s="225" t="s">
        <v>728</v>
      </c>
      <c r="G345" s="212"/>
      <c r="H345" s="212"/>
      <c r="I345" s="215"/>
      <c r="J345" s="226">
        <f>BK345</f>
        <v>0</v>
      </c>
      <c r="K345" s="212"/>
      <c r="L345" s="217"/>
      <c r="M345" s="218"/>
      <c r="N345" s="219"/>
      <c r="O345" s="219"/>
      <c r="P345" s="220">
        <f>SUM(P346:P347)</f>
        <v>0</v>
      </c>
      <c r="Q345" s="219"/>
      <c r="R345" s="220">
        <f>SUM(R346:R347)</f>
        <v>0</v>
      </c>
      <c r="S345" s="219"/>
      <c r="T345" s="221">
        <f>SUM(T346:T347)</f>
        <v>3.6246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2" t="s">
        <v>80</v>
      </c>
      <c r="AT345" s="223" t="s">
        <v>72</v>
      </c>
      <c r="AU345" s="223" t="s">
        <v>80</v>
      </c>
      <c r="AY345" s="222" t="s">
        <v>150</v>
      </c>
      <c r="BK345" s="224">
        <f>SUM(BK346:BK347)</f>
        <v>0</v>
      </c>
    </row>
    <row r="346" spans="1:65" s="2" customFormat="1" ht="21.75" customHeight="1">
      <c r="A346" s="38"/>
      <c r="B346" s="39"/>
      <c r="C346" s="227" t="s">
        <v>729</v>
      </c>
      <c r="D346" s="227" t="s">
        <v>152</v>
      </c>
      <c r="E346" s="228" t="s">
        <v>730</v>
      </c>
      <c r="F346" s="229" t="s">
        <v>731</v>
      </c>
      <c r="G346" s="230" t="s">
        <v>516</v>
      </c>
      <c r="H346" s="231">
        <v>4.315</v>
      </c>
      <c r="I346" s="232"/>
      <c r="J346" s="233">
        <f>ROUND(I346*H346,2)</f>
        <v>0</v>
      </c>
      <c r="K346" s="229" t="s">
        <v>156</v>
      </c>
      <c r="L346" s="44"/>
      <c r="M346" s="234" t="s">
        <v>1</v>
      </c>
      <c r="N346" s="235" t="s">
        <v>38</v>
      </c>
      <c r="O346" s="91"/>
      <c r="P346" s="236">
        <f>O346*H346</f>
        <v>0</v>
      </c>
      <c r="Q346" s="236">
        <v>0</v>
      </c>
      <c r="R346" s="236">
        <f>Q346*H346</f>
        <v>0</v>
      </c>
      <c r="S346" s="236">
        <v>0.84</v>
      </c>
      <c r="T346" s="237">
        <f>S346*H346</f>
        <v>3.6246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8" t="s">
        <v>157</v>
      </c>
      <c r="AT346" s="238" t="s">
        <v>152</v>
      </c>
      <c r="AU346" s="238" t="s">
        <v>82</v>
      </c>
      <c r="AY346" s="17" t="s">
        <v>150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7" t="s">
        <v>80</v>
      </c>
      <c r="BK346" s="239">
        <f>ROUND(I346*H346,2)</f>
        <v>0</v>
      </c>
      <c r="BL346" s="17" t="s">
        <v>157</v>
      </c>
      <c r="BM346" s="238" t="s">
        <v>732</v>
      </c>
    </row>
    <row r="347" spans="1:47" s="2" customFormat="1" ht="12">
      <c r="A347" s="38"/>
      <c r="B347" s="39"/>
      <c r="C347" s="40"/>
      <c r="D347" s="240" t="s">
        <v>159</v>
      </c>
      <c r="E347" s="40"/>
      <c r="F347" s="241" t="s">
        <v>733</v>
      </c>
      <c r="G347" s="40"/>
      <c r="H347" s="40"/>
      <c r="I347" s="242"/>
      <c r="J347" s="40"/>
      <c r="K347" s="40"/>
      <c r="L347" s="44"/>
      <c r="M347" s="243"/>
      <c r="N347" s="244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159</v>
      </c>
      <c r="AU347" s="17" t="s">
        <v>82</v>
      </c>
    </row>
    <row r="348" spans="1:63" s="12" customFormat="1" ht="22.8" customHeight="1">
      <c r="A348" s="12"/>
      <c r="B348" s="211"/>
      <c r="C348" s="212"/>
      <c r="D348" s="213" t="s">
        <v>72</v>
      </c>
      <c r="E348" s="225" t="s">
        <v>205</v>
      </c>
      <c r="F348" s="225" t="s">
        <v>206</v>
      </c>
      <c r="G348" s="212"/>
      <c r="H348" s="212"/>
      <c r="I348" s="215"/>
      <c r="J348" s="226">
        <f>BK348</f>
        <v>0</v>
      </c>
      <c r="K348" s="212"/>
      <c r="L348" s="217"/>
      <c r="M348" s="218"/>
      <c r="N348" s="219"/>
      <c r="O348" s="219"/>
      <c r="P348" s="220">
        <f>SUM(P349:P424)</f>
        <v>0</v>
      </c>
      <c r="Q348" s="219"/>
      <c r="R348" s="220">
        <f>SUM(R349:R424)</f>
        <v>4.512406438</v>
      </c>
      <c r="S348" s="219"/>
      <c r="T348" s="221">
        <f>SUM(T349:T424)</f>
        <v>84.6801125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2" t="s">
        <v>80</v>
      </c>
      <c r="AT348" s="223" t="s">
        <v>72</v>
      </c>
      <c r="AU348" s="223" t="s">
        <v>80</v>
      </c>
      <c r="AY348" s="222" t="s">
        <v>150</v>
      </c>
      <c r="BK348" s="224">
        <f>SUM(BK349:BK424)</f>
        <v>0</v>
      </c>
    </row>
    <row r="349" spans="1:65" s="2" customFormat="1" ht="12">
      <c r="A349" s="38"/>
      <c r="B349" s="39"/>
      <c r="C349" s="227" t="s">
        <v>734</v>
      </c>
      <c r="D349" s="227" t="s">
        <v>152</v>
      </c>
      <c r="E349" s="228" t="s">
        <v>735</v>
      </c>
      <c r="F349" s="229" t="s">
        <v>736</v>
      </c>
      <c r="G349" s="230" t="s">
        <v>516</v>
      </c>
      <c r="H349" s="231">
        <v>6.65</v>
      </c>
      <c r="I349" s="232"/>
      <c r="J349" s="233">
        <f>ROUND(I349*H349,2)</f>
        <v>0</v>
      </c>
      <c r="K349" s="229" t="s">
        <v>156</v>
      </c>
      <c r="L349" s="44"/>
      <c r="M349" s="234" t="s">
        <v>1</v>
      </c>
      <c r="N349" s="235" t="s">
        <v>38</v>
      </c>
      <c r="O349" s="91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8" t="s">
        <v>157</v>
      </c>
      <c r="AT349" s="238" t="s">
        <v>152</v>
      </c>
      <c r="AU349" s="238" t="s">
        <v>82</v>
      </c>
      <c r="AY349" s="17" t="s">
        <v>150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7" t="s">
        <v>80</v>
      </c>
      <c r="BK349" s="239">
        <f>ROUND(I349*H349,2)</f>
        <v>0</v>
      </c>
      <c r="BL349" s="17" t="s">
        <v>157</v>
      </c>
      <c r="BM349" s="238" t="s">
        <v>737</v>
      </c>
    </row>
    <row r="350" spans="1:47" s="2" customFormat="1" ht="12">
      <c r="A350" s="38"/>
      <c r="B350" s="39"/>
      <c r="C350" s="40"/>
      <c r="D350" s="240" t="s">
        <v>159</v>
      </c>
      <c r="E350" s="40"/>
      <c r="F350" s="241" t="s">
        <v>738</v>
      </c>
      <c r="G350" s="40"/>
      <c r="H350" s="40"/>
      <c r="I350" s="242"/>
      <c r="J350" s="40"/>
      <c r="K350" s="40"/>
      <c r="L350" s="44"/>
      <c r="M350" s="243"/>
      <c r="N350" s="244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159</v>
      </c>
      <c r="AU350" s="17" t="s">
        <v>82</v>
      </c>
    </row>
    <row r="351" spans="1:65" s="2" customFormat="1" ht="12">
      <c r="A351" s="38"/>
      <c r="B351" s="39"/>
      <c r="C351" s="278" t="s">
        <v>739</v>
      </c>
      <c r="D351" s="278" t="s">
        <v>268</v>
      </c>
      <c r="E351" s="279" t="s">
        <v>740</v>
      </c>
      <c r="F351" s="280" t="s">
        <v>741</v>
      </c>
      <c r="G351" s="281" t="s">
        <v>516</v>
      </c>
      <c r="H351" s="282">
        <v>6.65</v>
      </c>
      <c r="I351" s="283"/>
      <c r="J351" s="284">
        <f>ROUND(I351*H351,2)</f>
        <v>0</v>
      </c>
      <c r="K351" s="280" t="s">
        <v>156</v>
      </c>
      <c r="L351" s="285"/>
      <c r="M351" s="286" t="s">
        <v>1</v>
      </c>
      <c r="N351" s="287" t="s">
        <v>38</v>
      </c>
      <c r="O351" s="91"/>
      <c r="P351" s="236">
        <f>O351*H351</f>
        <v>0</v>
      </c>
      <c r="Q351" s="236">
        <v>0.0492</v>
      </c>
      <c r="R351" s="236">
        <f>Q351*H351</f>
        <v>0.32718</v>
      </c>
      <c r="S351" s="236">
        <v>0</v>
      </c>
      <c r="T351" s="23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8" t="s">
        <v>213</v>
      </c>
      <c r="AT351" s="238" t="s">
        <v>268</v>
      </c>
      <c r="AU351" s="238" t="s">
        <v>82</v>
      </c>
      <c r="AY351" s="17" t="s">
        <v>150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7" t="s">
        <v>80</v>
      </c>
      <c r="BK351" s="239">
        <f>ROUND(I351*H351,2)</f>
        <v>0</v>
      </c>
      <c r="BL351" s="17" t="s">
        <v>157</v>
      </c>
      <c r="BM351" s="238" t="s">
        <v>742</v>
      </c>
    </row>
    <row r="352" spans="1:47" s="2" customFormat="1" ht="12">
      <c r="A352" s="38"/>
      <c r="B352" s="39"/>
      <c r="C352" s="40"/>
      <c r="D352" s="240" t="s">
        <v>159</v>
      </c>
      <c r="E352" s="40"/>
      <c r="F352" s="241" t="s">
        <v>741</v>
      </c>
      <c r="G352" s="40"/>
      <c r="H352" s="40"/>
      <c r="I352" s="242"/>
      <c r="J352" s="40"/>
      <c r="K352" s="40"/>
      <c r="L352" s="44"/>
      <c r="M352" s="243"/>
      <c r="N352" s="244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159</v>
      </c>
      <c r="AU352" s="17" t="s">
        <v>82</v>
      </c>
    </row>
    <row r="353" spans="1:65" s="2" customFormat="1" ht="12">
      <c r="A353" s="38"/>
      <c r="B353" s="39"/>
      <c r="C353" s="227" t="s">
        <v>743</v>
      </c>
      <c r="D353" s="227" t="s">
        <v>152</v>
      </c>
      <c r="E353" s="228" t="s">
        <v>744</v>
      </c>
      <c r="F353" s="229" t="s">
        <v>745</v>
      </c>
      <c r="G353" s="230" t="s">
        <v>177</v>
      </c>
      <c r="H353" s="231">
        <v>1.758</v>
      </c>
      <c r="I353" s="232"/>
      <c r="J353" s="233">
        <f>ROUND(I353*H353,2)</f>
        <v>0</v>
      </c>
      <c r="K353" s="229" t="s">
        <v>156</v>
      </c>
      <c r="L353" s="44"/>
      <c r="M353" s="234" t="s">
        <v>1</v>
      </c>
      <c r="N353" s="235" t="s">
        <v>38</v>
      </c>
      <c r="O353" s="91"/>
      <c r="P353" s="236">
        <f>O353*H353</f>
        <v>0</v>
      </c>
      <c r="Q353" s="236">
        <v>0.00063</v>
      </c>
      <c r="R353" s="236">
        <f>Q353*H353</f>
        <v>0.00110754</v>
      </c>
      <c r="S353" s="236">
        <v>0</v>
      </c>
      <c r="T353" s="23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8" t="s">
        <v>157</v>
      </c>
      <c r="AT353" s="238" t="s">
        <v>152</v>
      </c>
      <c r="AU353" s="238" t="s">
        <v>82</v>
      </c>
      <c r="AY353" s="17" t="s">
        <v>150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7" t="s">
        <v>80</v>
      </c>
      <c r="BK353" s="239">
        <f>ROUND(I353*H353,2)</f>
        <v>0</v>
      </c>
      <c r="BL353" s="17" t="s">
        <v>157</v>
      </c>
      <c r="BM353" s="238" t="s">
        <v>746</v>
      </c>
    </row>
    <row r="354" spans="1:47" s="2" customFormat="1" ht="12">
      <c r="A354" s="38"/>
      <c r="B354" s="39"/>
      <c r="C354" s="40"/>
      <c r="D354" s="240" t="s">
        <v>159</v>
      </c>
      <c r="E354" s="40"/>
      <c r="F354" s="241" t="s">
        <v>747</v>
      </c>
      <c r="G354" s="40"/>
      <c r="H354" s="40"/>
      <c r="I354" s="242"/>
      <c r="J354" s="40"/>
      <c r="K354" s="40"/>
      <c r="L354" s="44"/>
      <c r="M354" s="243"/>
      <c r="N354" s="244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82</v>
      </c>
    </row>
    <row r="355" spans="1:51" s="13" customFormat="1" ht="12">
      <c r="A355" s="13"/>
      <c r="B355" s="246"/>
      <c r="C355" s="247"/>
      <c r="D355" s="240" t="s">
        <v>172</v>
      </c>
      <c r="E355" s="248" t="s">
        <v>1</v>
      </c>
      <c r="F355" s="249" t="s">
        <v>748</v>
      </c>
      <c r="G355" s="247"/>
      <c r="H355" s="248" t="s">
        <v>1</v>
      </c>
      <c r="I355" s="250"/>
      <c r="J355" s="247"/>
      <c r="K355" s="247"/>
      <c r="L355" s="251"/>
      <c r="M355" s="252"/>
      <c r="N355" s="253"/>
      <c r="O355" s="253"/>
      <c r="P355" s="253"/>
      <c r="Q355" s="253"/>
      <c r="R355" s="253"/>
      <c r="S355" s="253"/>
      <c r="T355" s="25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5" t="s">
        <v>172</v>
      </c>
      <c r="AU355" s="255" t="s">
        <v>82</v>
      </c>
      <c r="AV355" s="13" t="s">
        <v>80</v>
      </c>
      <c r="AW355" s="13" t="s">
        <v>30</v>
      </c>
      <c r="AX355" s="13" t="s">
        <v>73</v>
      </c>
      <c r="AY355" s="255" t="s">
        <v>150</v>
      </c>
    </row>
    <row r="356" spans="1:51" s="14" customFormat="1" ht="12">
      <c r="A356" s="14"/>
      <c r="B356" s="256"/>
      <c r="C356" s="257"/>
      <c r="D356" s="240" t="s">
        <v>172</v>
      </c>
      <c r="E356" s="258" t="s">
        <v>1</v>
      </c>
      <c r="F356" s="259" t="s">
        <v>749</v>
      </c>
      <c r="G356" s="257"/>
      <c r="H356" s="260">
        <v>1.08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6" t="s">
        <v>172</v>
      </c>
      <c r="AU356" s="266" t="s">
        <v>82</v>
      </c>
      <c r="AV356" s="14" t="s">
        <v>82</v>
      </c>
      <c r="AW356" s="14" t="s">
        <v>30</v>
      </c>
      <c r="AX356" s="14" t="s">
        <v>73</v>
      </c>
      <c r="AY356" s="266" t="s">
        <v>150</v>
      </c>
    </row>
    <row r="357" spans="1:51" s="13" customFormat="1" ht="12">
      <c r="A357" s="13"/>
      <c r="B357" s="246"/>
      <c r="C357" s="247"/>
      <c r="D357" s="240" t="s">
        <v>172</v>
      </c>
      <c r="E357" s="248" t="s">
        <v>1</v>
      </c>
      <c r="F357" s="249" t="s">
        <v>506</v>
      </c>
      <c r="G357" s="247"/>
      <c r="H357" s="248" t="s">
        <v>1</v>
      </c>
      <c r="I357" s="250"/>
      <c r="J357" s="247"/>
      <c r="K357" s="247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172</v>
      </c>
      <c r="AU357" s="255" t="s">
        <v>82</v>
      </c>
      <c r="AV357" s="13" t="s">
        <v>80</v>
      </c>
      <c r="AW357" s="13" t="s">
        <v>30</v>
      </c>
      <c r="AX357" s="13" t="s">
        <v>73</v>
      </c>
      <c r="AY357" s="255" t="s">
        <v>150</v>
      </c>
    </row>
    <row r="358" spans="1:51" s="14" customFormat="1" ht="12">
      <c r="A358" s="14"/>
      <c r="B358" s="256"/>
      <c r="C358" s="257"/>
      <c r="D358" s="240" t="s">
        <v>172</v>
      </c>
      <c r="E358" s="258" t="s">
        <v>1</v>
      </c>
      <c r="F358" s="259" t="s">
        <v>750</v>
      </c>
      <c r="G358" s="257"/>
      <c r="H358" s="260">
        <v>0.678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6" t="s">
        <v>172</v>
      </c>
      <c r="AU358" s="266" t="s">
        <v>82</v>
      </c>
      <c r="AV358" s="14" t="s">
        <v>82</v>
      </c>
      <c r="AW358" s="14" t="s">
        <v>30</v>
      </c>
      <c r="AX358" s="14" t="s">
        <v>73</v>
      </c>
      <c r="AY358" s="266" t="s">
        <v>150</v>
      </c>
    </row>
    <row r="359" spans="1:51" s="15" customFormat="1" ht="12">
      <c r="A359" s="15"/>
      <c r="B359" s="267"/>
      <c r="C359" s="268"/>
      <c r="D359" s="240" t="s">
        <v>172</v>
      </c>
      <c r="E359" s="269" t="s">
        <v>1</v>
      </c>
      <c r="F359" s="270" t="s">
        <v>204</v>
      </c>
      <c r="G359" s="268"/>
      <c r="H359" s="271">
        <v>1.758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7" t="s">
        <v>172</v>
      </c>
      <c r="AU359" s="277" t="s">
        <v>82</v>
      </c>
      <c r="AV359" s="15" t="s">
        <v>157</v>
      </c>
      <c r="AW359" s="15" t="s">
        <v>30</v>
      </c>
      <c r="AX359" s="15" t="s">
        <v>80</v>
      </c>
      <c r="AY359" s="277" t="s">
        <v>150</v>
      </c>
    </row>
    <row r="360" spans="1:65" s="2" customFormat="1" ht="12">
      <c r="A360" s="38"/>
      <c r="B360" s="39"/>
      <c r="C360" s="227" t="s">
        <v>751</v>
      </c>
      <c r="D360" s="227" t="s">
        <v>152</v>
      </c>
      <c r="E360" s="228" t="s">
        <v>752</v>
      </c>
      <c r="F360" s="229" t="s">
        <v>753</v>
      </c>
      <c r="G360" s="230" t="s">
        <v>516</v>
      </c>
      <c r="H360" s="231">
        <v>6.512</v>
      </c>
      <c r="I360" s="232"/>
      <c r="J360" s="233">
        <f>ROUND(I360*H360,2)</f>
        <v>0</v>
      </c>
      <c r="K360" s="229" t="s">
        <v>156</v>
      </c>
      <c r="L360" s="44"/>
      <c r="M360" s="234" t="s">
        <v>1</v>
      </c>
      <c r="N360" s="235" t="s">
        <v>38</v>
      </c>
      <c r="O360" s="91"/>
      <c r="P360" s="236">
        <f>O360*H360</f>
        <v>0</v>
      </c>
      <c r="Q360" s="236">
        <v>0.000174</v>
      </c>
      <c r="R360" s="236">
        <f>Q360*H360</f>
        <v>0.001133088</v>
      </c>
      <c r="S360" s="236">
        <v>0</v>
      </c>
      <c r="T360" s="23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8" t="s">
        <v>157</v>
      </c>
      <c r="AT360" s="238" t="s">
        <v>152</v>
      </c>
      <c r="AU360" s="238" t="s">
        <v>82</v>
      </c>
      <c r="AY360" s="17" t="s">
        <v>150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7" t="s">
        <v>80</v>
      </c>
      <c r="BK360" s="239">
        <f>ROUND(I360*H360,2)</f>
        <v>0</v>
      </c>
      <c r="BL360" s="17" t="s">
        <v>157</v>
      </c>
      <c r="BM360" s="238" t="s">
        <v>754</v>
      </c>
    </row>
    <row r="361" spans="1:47" s="2" customFormat="1" ht="12">
      <c r="A361" s="38"/>
      <c r="B361" s="39"/>
      <c r="C361" s="40"/>
      <c r="D361" s="240" t="s">
        <v>159</v>
      </c>
      <c r="E361" s="40"/>
      <c r="F361" s="241" t="s">
        <v>755</v>
      </c>
      <c r="G361" s="40"/>
      <c r="H361" s="40"/>
      <c r="I361" s="242"/>
      <c r="J361" s="40"/>
      <c r="K361" s="40"/>
      <c r="L361" s="44"/>
      <c r="M361" s="243"/>
      <c r="N361" s="244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159</v>
      </c>
      <c r="AU361" s="17" t="s">
        <v>82</v>
      </c>
    </row>
    <row r="362" spans="1:51" s="13" customFormat="1" ht="12">
      <c r="A362" s="13"/>
      <c r="B362" s="246"/>
      <c r="C362" s="247"/>
      <c r="D362" s="240" t="s">
        <v>172</v>
      </c>
      <c r="E362" s="248" t="s">
        <v>1</v>
      </c>
      <c r="F362" s="249" t="s">
        <v>748</v>
      </c>
      <c r="G362" s="247"/>
      <c r="H362" s="248" t="s">
        <v>1</v>
      </c>
      <c r="I362" s="250"/>
      <c r="J362" s="247"/>
      <c r="K362" s="247"/>
      <c r="L362" s="251"/>
      <c r="M362" s="252"/>
      <c r="N362" s="253"/>
      <c r="O362" s="253"/>
      <c r="P362" s="253"/>
      <c r="Q362" s="253"/>
      <c r="R362" s="253"/>
      <c r="S362" s="253"/>
      <c r="T362" s="25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5" t="s">
        <v>172</v>
      </c>
      <c r="AU362" s="255" t="s">
        <v>82</v>
      </c>
      <c r="AV362" s="13" t="s">
        <v>80</v>
      </c>
      <c r="AW362" s="13" t="s">
        <v>30</v>
      </c>
      <c r="AX362" s="13" t="s">
        <v>73</v>
      </c>
      <c r="AY362" s="255" t="s">
        <v>150</v>
      </c>
    </row>
    <row r="363" spans="1:51" s="14" customFormat="1" ht="12">
      <c r="A363" s="14"/>
      <c r="B363" s="256"/>
      <c r="C363" s="257"/>
      <c r="D363" s="240" t="s">
        <v>172</v>
      </c>
      <c r="E363" s="258" t="s">
        <v>1</v>
      </c>
      <c r="F363" s="259" t="s">
        <v>157</v>
      </c>
      <c r="G363" s="257"/>
      <c r="H363" s="260">
        <v>4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6" t="s">
        <v>172</v>
      </c>
      <c r="AU363" s="266" t="s">
        <v>82</v>
      </c>
      <c r="AV363" s="14" t="s">
        <v>82</v>
      </c>
      <c r="AW363" s="14" t="s">
        <v>30</v>
      </c>
      <c r="AX363" s="14" t="s">
        <v>73</v>
      </c>
      <c r="AY363" s="266" t="s">
        <v>150</v>
      </c>
    </row>
    <row r="364" spans="1:51" s="13" customFormat="1" ht="12">
      <c r="A364" s="13"/>
      <c r="B364" s="246"/>
      <c r="C364" s="247"/>
      <c r="D364" s="240" t="s">
        <v>172</v>
      </c>
      <c r="E364" s="248" t="s">
        <v>1</v>
      </c>
      <c r="F364" s="249" t="s">
        <v>506</v>
      </c>
      <c r="G364" s="247"/>
      <c r="H364" s="248" t="s">
        <v>1</v>
      </c>
      <c r="I364" s="250"/>
      <c r="J364" s="247"/>
      <c r="K364" s="247"/>
      <c r="L364" s="251"/>
      <c r="M364" s="252"/>
      <c r="N364" s="253"/>
      <c r="O364" s="253"/>
      <c r="P364" s="253"/>
      <c r="Q364" s="253"/>
      <c r="R364" s="253"/>
      <c r="S364" s="253"/>
      <c r="T364" s="25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5" t="s">
        <v>172</v>
      </c>
      <c r="AU364" s="255" t="s">
        <v>82</v>
      </c>
      <c r="AV364" s="13" t="s">
        <v>80</v>
      </c>
      <c r="AW364" s="13" t="s">
        <v>30</v>
      </c>
      <c r="AX364" s="13" t="s">
        <v>73</v>
      </c>
      <c r="AY364" s="255" t="s">
        <v>150</v>
      </c>
    </row>
    <row r="365" spans="1:51" s="14" customFormat="1" ht="12">
      <c r="A365" s="14"/>
      <c r="B365" s="256"/>
      <c r="C365" s="257"/>
      <c r="D365" s="240" t="s">
        <v>172</v>
      </c>
      <c r="E365" s="258" t="s">
        <v>1</v>
      </c>
      <c r="F365" s="259" t="s">
        <v>756</v>
      </c>
      <c r="G365" s="257"/>
      <c r="H365" s="260">
        <v>2.512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6" t="s">
        <v>172</v>
      </c>
      <c r="AU365" s="266" t="s">
        <v>82</v>
      </c>
      <c r="AV365" s="14" t="s">
        <v>82</v>
      </c>
      <c r="AW365" s="14" t="s">
        <v>30</v>
      </c>
      <c r="AX365" s="14" t="s">
        <v>73</v>
      </c>
      <c r="AY365" s="266" t="s">
        <v>150</v>
      </c>
    </row>
    <row r="366" spans="1:51" s="15" customFormat="1" ht="12">
      <c r="A366" s="15"/>
      <c r="B366" s="267"/>
      <c r="C366" s="268"/>
      <c r="D366" s="240" t="s">
        <v>172</v>
      </c>
      <c r="E366" s="269" t="s">
        <v>1</v>
      </c>
      <c r="F366" s="270" t="s">
        <v>204</v>
      </c>
      <c r="G366" s="268"/>
      <c r="H366" s="271">
        <v>6.512</v>
      </c>
      <c r="I366" s="272"/>
      <c r="J366" s="268"/>
      <c r="K366" s="268"/>
      <c r="L366" s="273"/>
      <c r="M366" s="274"/>
      <c r="N366" s="275"/>
      <c r="O366" s="275"/>
      <c r="P366" s="275"/>
      <c r="Q366" s="275"/>
      <c r="R366" s="275"/>
      <c r="S366" s="275"/>
      <c r="T366" s="27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7" t="s">
        <v>172</v>
      </c>
      <c r="AU366" s="277" t="s">
        <v>82</v>
      </c>
      <c r="AV366" s="15" t="s">
        <v>157</v>
      </c>
      <c r="AW366" s="15" t="s">
        <v>30</v>
      </c>
      <c r="AX366" s="15" t="s">
        <v>80</v>
      </c>
      <c r="AY366" s="277" t="s">
        <v>150</v>
      </c>
    </row>
    <row r="367" spans="1:65" s="2" customFormat="1" ht="12">
      <c r="A367" s="38"/>
      <c r="B367" s="39"/>
      <c r="C367" s="227" t="s">
        <v>757</v>
      </c>
      <c r="D367" s="227" t="s">
        <v>152</v>
      </c>
      <c r="E367" s="228" t="s">
        <v>758</v>
      </c>
      <c r="F367" s="229" t="s">
        <v>759</v>
      </c>
      <c r="G367" s="230" t="s">
        <v>155</v>
      </c>
      <c r="H367" s="231">
        <v>2</v>
      </c>
      <c r="I367" s="232"/>
      <c r="J367" s="233">
        <f>ROUND(I367*H367,2)</f>
        <v>0</v>
      </c>
      <c r="K367" s="229" t="s">
        <v>156</v>
      </c>
      <c r="L367" s="44"/>
      <c r="M367" s="234" t="s">
        <v>1</v>
      </c>
      <c r="N367" s="235" t="s">
        <v>38</v>
      </c>
      <c r="O367" s="91"/>
      <c r="P367" s="236">
        <f>O367*H367</f>
        <v>0</v>
      </c>
      <c r="Q367" s="236">
        <v>0.006485</v>
      </c>
      <c r="R367" s="236">
        <f>Q367*H367</f>
        <v>0.01297</v>
      </c>
      <c r="S367" s="236">
        <v>0</v>
      </c>
      <c r="T367" s="23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8" t="s">
        <v>157</v>
      </c>
      <c r="AT367" s="238" t="s">
        <v>152</v>
      </c>
      <c r="AU367" s="238" t="s">
        <v>82</v>
      </c>
      <c r="AY367" s="17" t="s">
        <v>150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7" t="s">
        <v>80</v>
      </c>
      <c r="BK367" s="239">
        <f>ROUND(I367*H367,2)</f>
        <v>0</v>
      </c>
      <c r="BL367" s="17" t="s">
        <v>157</v>
      </c>
      <c r="BM367" s="238" t="s">
        <v>760</v>
      </c>
    </row>
    <row r="368" spans="1:47" s="2" customFormat="1" ht="12">
      <c r="A368" s="38"/>
      <c r="B368" s="39"/>
      <c r="C368" s="40"/>
      <c r="D368" s="240" t="s">
        <v>159</v>
      </c>
      <c r="E368" s="40"/>
      <c r="F368" s="241" t="s">
        <v>761</v>
      </c>
      <c r="G368" s="40"/>
      <c r="H368" s="40"/>
      <c r="I368" s="242"/>
      <c r="J368" s="40"/>
      <c r="K368" s="40"/>
      <c r="L368" s="44"/>
      <c r="M368" s="243"/>
      <c r="N368" s="244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159</v>
      </c>
      <c r="AU368" s="17" t="s">
        <v>82</v>
      </c>
    </row>
    <row r="369" spans="1:47" s="2" customFormat="1" ht="12">
      <c r="A369" s="38"/>
      <c r="B369" s="39"/>
      <c r="C369" s="40"/>
      <c r="D369" s="240" t="s">
        <v>170</v>
      </c>
      <c r="E369" s="40"/>
      <c r="F369" s="245" t="s">
        <v>762</v>
      </c>
      <c r="G369" s="40"/>
      <c r="H369" s="40"/>
      <c r="I369" s="242"/>
      <c r="J369" s="40"/>
      <c r="K369" s="40"/>
      <c r="L369" s="44"/>
      <c r="M369" s="243"/>
      <c r="N369" s="244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170</v>
      </c>
      <c r="AU369" s="17" t="s">
        <v>82</v>
      </c>
    </row>
    <row r="370" spans="1:51" s="13" customFormat="1" ht="12">
      <c r="A370" s="13"/>
      <c r="B370" s="246"/>
      <c r="C370" s="247"/>
      <c r="D370" s="240" t="s">
        <v>172</v>
      </c>
      <c r="E370" s="248" t="s">
        <v>1</v>
      </c>
      <c r="F370" s="249" t="s">
        <v>763</v>
      </c>
      <c r="G370" s="247"/>
      <c r="H370" s="248" t="s">
        <v>1</v>
      </c>
      <c r="I370" s="250"/>
      <c r="J370" s="247"/>
      <c r="K370" s="247"/>
      <c r="L370" s="251"/>
      <c r="M370" s="252"/>
      <c r="N370" s="253"/>
      <c r="O370" s="253"/>
      <c r="P370" s="253"/>
      <c r="Q370" s="253"/>
      <c r="R370" s="253"/>
      <c r="S370" s="253"/>
      <c r="T370" s="25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5" t="s">
        <v>172</v>
      </c>
      <c r="AU370" s="255" t="s">
        <v>82</v>
      </c>
      <c r="AV370" s="13" t="s">
        <v>80</v>
      </c>
      <c r="AW370" s="13" t="s">
        <v>30</v>
      </c>
      <c r="AX370" s="13" t="s">
        <v>73</v>
      </c>
      <c r="AY370" s="255" t="s">
        <v>150</v>
      </c>
    </row>
    <row r="371" spans="1:51" s="14" customFormat="1" ht="12">
      <c r="A371" s="14"/>
      <c r="B371" s="256"/>
      <c r="C371" s="257"/>
      <c r="D371" s="240" t="s">
        <v>172</v>
      </c>
      <c r="E371" s="258" t="s">
        <v>1</v>
      </c>
      <c r="F371" s="259" t="s">
        <v>80</v>
      </c>
      <c r="G371" s="257"/>
      <c r="H371" s="260">
        <v>1</v>
      </c>
      <c r="I371" s="261"/>
      <c r="J371" s="257"/>
      <c r="K371" s="257"/>
      <c r="L371" s="262"/>
      <c r="M371" s="263"/>
      <c r="N371" s="264"/>
      <c r="O371" s="264"/>
      <c r="P371" s="264"/>
      <c r="Q371" s="264"/>
      <c r="R371" s="264"/>
      <c r="S371" s="264"/>
      <c r="T371" s="26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6" t="s">
        <v>172</v>
      </c>
      <c r="AU371" s="266" t="s">
        <v>82</v>
      </c>
      <c r="AV371" s="14" t="s">
        <v>82</v>
      </c>
      <c r="AW371" s="14" t="s">
        <v>30</v>
      </c>
      <c r="AX371" s="14" t="s">
        <v>73</v>
      </c>
      <c r="AY371" s="266" t="s">
        <v>150</v>
      </c>
    </row>
    <row r="372" spans="1:51" s="13" customFormat="1" ht="12">
      <c r="A372" s="13"/>
      <c r="B372" s="246"/>
      <c r="C372" s="247"/>
      <c r="D372" s="240" t="s">
        <v>172</v>
      </c>
      <c r="E372" s="248" t="s">
        <v>1</v>
      </c>
      <c r="F372" s="249" t="s">
        <v>764</v>
      </c>
      <c r="G372" s="247"/>
      <c r="H372" s="248" t="s">
        <v>1</v>
      </c>
      <c r="I372" s="250"/>
      <c r="J372" s="247"/>
      <c r="K372" s="247"/>
      <c r="L372" s="251"/>
      <c r="M372" s="252"/>
      <c r="N372" s="253"/>
      <c r="O372" s="253"/>
      <c r="P372" s="253"/>
      <c r="Q372" s="253"/>
      <c r="R372" s="253"/>
      <c r="S372" s="253"/>
      <c r="T372" s="25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5" t="s">
        <v>172</v>
      </c>
      <c r="AU372" s="255" t="s">
        <v>82</v>
      </c>
      <c r="AV372" s="13" t="s">
        <v>80</v>
      </c>
      <c r="AW372" s="13" t="s">
        <v>30</v>
      </c>
      <c r="AX372" s="13" t="s">
        <v>73</v>
      </c>
      <c r="AY372" s="255" t="s">
        <v>150</v>
      </c>
    </row>
    <row r="373" spans="1:51" s="14" customFormat="1" ht="12">
      <c r="A373" s="14"/>
      <c r="B373" s="256"/>
      <c r="C373" s="257"/>
      <c r="D373" s="240" t="s">
        <v>172</v>
      </c>
      <c r="E373" s="258" t="s">
        <v>1</v>
      </c>
      <c r="F373" s="259" t="s">
        <v>80</v>
      </c>
      <c r="G373" s="257"/>
      <c r="H373" s="260">
        <v>1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6" t="s">
        <v>172</v>
      </c>
      <c r="AU373" s="266" t="s">
        <v>82</v>
      </c>
      <c r="AV373" s="14" t="s">
        <v>82</v>
      </c>
      <c r="AW373" s="14" t="s">
        <v>30</v>
      </c>
      <c r="AX373" s="14" t="s">
        <v>73</v>
      </c>
      <c r="AY373" s="266" t="s">
        <v>150</v>
      </c>
    </row>
    <row r="374" spans="1:51" s="15" customFormat="1" ht="12">
      <c r="A374" s="15"/>
      <c r="B374" s="267"/>
      <c r="C374" s="268"/>
      <c r="D374" s="240" t="s">
        <v>172</v>
      </c>
      <c r="E374" s="269" t="s">
        <v>1</v>
      </c>
      <c r="F374" s="270" t="s">
        <v>204</v>
      </c>
      <c r="G374" s="268"/>
      <c r="H374" s="271">
        <v>2</v>
      </c>
      <c r="I374" s="272"/>
      <c r="J374" s="268"/>
      <c r="K374" s="268"/>
      <c r="L374" s="273"/>
      <c r="M374" s="274"/>
      <c r="N374" s="275"/>
      <c r="O374" s="275"/>
      <c r="P374" s="275"/>
      <c r="Q374" s="275"/>
      <c r="R374" s="275"/>
      <c r="S374" s="275"/>
      <c r="T374" s="27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7" t="s">
        <v>172</v>
      </c>
      <c r="AU374" s="277" t="s">
        <v>82</v>
      </c>
      <c r="AV374" s="15" t="s">
        <v>157</v>
      </c>
      <c r="AW374" s="15" t="s">
        <v>30</v>
      </c>
      <c r="AX374" s="15" t="s">
        <v>80</v>
      </c>
      <c r="AY374" s="277" t="s">
        <v>150</v>
      </c>
    </row>
    <row r="375" spans="1:65" s="2" customFormat="1" ht="12">
      <c r="A375" s="38"/>
      <c r="B375" s="39"/>
      <c r="C375" s="227" t="s">
        <v>765</v>
      </c>
      <c r="D375" s="227" t="s">
        <v>152</v>
      </c>
      <c r="E375" s="228" t="s">
        <v>766</v>
      </c>
      <c r="F375" s="229" t="s">
        <v>767</v>
      </c>
      <c r="G375" s="230" t="s">
        <v>167</v>
      </c>
      <c r="H375" s="231">
        <v>2.975</v>
      </c>
      <c r="I375" s="232"/>
      <c r="J375" s="233">
        <f>ROUND(I375*H375,2)</f>
        <v>0</v>
      </c>
      <c r="K375" s="229" t="s">
        <v>156</v>
      </c>
      <c r="L375" s="44"/>
      <c r="M375" s="234" t="s">
        <v>1</v>
      </c>
      <c r="N375" s="235" t="s">
        <v>38</v>
      </c>
      <c r="O375" s="91"/>
      <c r="P375" s="236">
        <f>O375*H375</f>
        <v>0</v>
      </c>
      <c r="Q375" s="236">
        <v>0</v>
      </c>
      <c r="R375" s="236">
        <f>Q375*H375</f>
        <v>0</v>
      </c>
      <c r="S375" s="236">
        <v>0.001</v>
      </c>
      <c r="T375" s="237">
        <f>S375*H375</f>
        <v>0.002975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8" t="s">
        <v>157</v>
      </c>
      <c r="AT375" s="238" t="s">
        <v>152</v>
      </c>
      <c r="AU375" s="238" t="s">
        <v>82</v>
      </c>
      <c r="AY375" s="17" t="s">
        <v>150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7" t="s">
        <v>80</v>
      </c>
      <c r="BK375" s="239">
        <f>ROUND(I375*H375,2)</f>
        <v>0</v>
      </c>
      <c r="BL375" s="17" t="s">
        <v>157</v>
      </c>
      <c r="BM375" s="238" t="s">
        <v>768</v>
      </c>
    </row>
    <row r="376" spans="1:47" s="2" customFormat="1" ht="12">
      <c r="A376" s="38"/>
      <c r="B376" s="39"/>
      <c r="C376" s="40"/>
      <c r="D376" s="240" t="s">
        <v>159</v>
      </c>
      <c r="E376" s="40"/>
      <c r="F376" s="241" t="s">
        <v>769</v>
      </c>
      <c r="G376" s="40"/>
      <c r="H376" s="40"/>
      <c r="I376" s="242"/>
      <c r="J376" s="40"/>
      <c r="K376" s="40"/>
      <c r="L376" s="44"/>
      <c r="M376" s="243"/>
      <c r="N376" s="244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159</v>
      </c>
      <c r="AU376" s="17" t="s">
        <v>82</v>
      </c>
    </row>
    <row r="377" spans="1:47" s="2" customFormat="1" ht="12">
      <c r="A377" s="38"/>
      <c r="B377" s="39"/>
      <c r="C377" s="40"/>
      <c r="D377" s="240" t="s">
        <v>170</v>
      </c>
      <c r="E377" s="40"/>
      <c r="F377" s="245" t="s">
        <v>171</v>
      </c>
      <c r="G377" s="40"/>
      <c r="H377" s="40"/>
      <c r="I377" s="242"/>
      <c r="J377" s="40"/>
      <c r="K377" s="40"/>
      <c r="L377" s="44"/>
      <c r="M377" s="243"/>
      <c r="N377" s="244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170</v>
      </c>
      <c r="AU377" s="17" t="s">
        <v>82</v>
      </c>
    </row>
    <row r="378" spans="1:51" s="13" customFormat="1" ht="12">
      <c r="A378" s="13"/>
      <c r="B378" s="246"/>
      <c r="C378" s="247"/>
      <c r="D378" s="240" t="s">
        <v>172</v>
      </c>
      <c r="E378" s="248" t="s">
        <v>1</v>
      </c>
      <c r="F378" s="249" t="s">
        <v>770</v>
      </c>
      <c r="G378" s="247"/>
      <c r="H378" s="248" t="s">
        <v>1</v>
      </c>
      <c r="I378" s="250"/>
      <c r="J378" s="247"/>
      <c r="K378" s="247"/>
      <c r="L378" s="251"/>
      <c r="M378" s="252"/>
      <c r="N378" s="253"/>
      <c r="O378" s="253"/>
      <c r="P378" s="253"/>
      <c r="Q378" s="253"/>
      <c r="R378" s="253"/>
      <c r="S378" s="253"/>
      <c r="T378" s="25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5" t="s">
        <v>172</v>
      </c>
      <c r="AU378" s="255" t="s">
        <v>82</v>
      </c>
      <c r="AV378" s="13" t="s">
        <v>80</v>
      </c>
      <c r="AW378" s="13" t="s">
        <v>30</v>
      </c>
      <c r="AX378" s="13" t="s">
        <v>73</v>
      </c>
      <c r="AY378" s="255" t="s">
        <v>150</v>
      </c>
    </row>
    <row r="379" spans="1:51" s="14" customFormat="1" ht="12">
      <c r="A379" s="14"/>
      <c r="B379" s="256"/>
      <c r="C379" s="257"/>
      <c r="D379" s="240" t="s">
        <v>172</v>
      </c>
      <c r="E379" s="258" t="s">
        <v>1</v>
      </c>
      <c r="F379" s="259" t="s">
        <v>771</v>
      </c>
      <c r="G379" s="257"/>
      <c r="H379" s="260">
        <v>2.975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6" t="s">
        <v>172</v>
      </c>
      <c r="AU379" s="266" t="s">
        <v>82</v>
      </c>
      <c r="AV379" s="14" t="s">
        <v>82</v>
      </c>
      <c r="AW379" s="14" t="s">
        <v>30</v>
      </c>
      <c r="AX379" s="14" t="s">
        <v>80</v>
      </c>
      <c r="AY379" s="266" t="s">
        <v>150</v>
      </c>
    </row>
    <row r="380" spans="1:65" s="2" customFormat="1" ht="16.5" customHeight="1">
      <c r="A380" s="38"/>
      <c r="B380" s="39"/>
      <c r="C380" s="227" t="s">
        <v>772</v>
      </c>
      <c r="D380" s="227" t="s">
        <v>152</v>
      </c>
      <c r="E380" s="228" t="s">
        <v>773</v>
      </c>
      <c r="F380" s="229" t="s">
        <v>774</v>
      </c>
      <c r="G380" s="230" t="s">
        <v>167</v>
      </c>
      <c r="H380" s="231">
        <v>33.516</v>
      </c>
      <c r="I380" s="232"/>
      <c r="J380" s="233">
        <f>ROUND(I380*H380,2)</f>
        <v>0</v>
      </c>
      <c r="K380" s="229" t="s">
        <v>156</v>
      </c>
      <c r="L380" s="44"/>
      <c r="M380" s="234" t="s">
        <v>1</v>
      </c>
      <c r="N380" s="235" t="s">
        <v>38</v>
      </c>
      <c r="O380" s="91"/>
      <c r="P380" s="236">
        <f>O380*H380</f>
        <v>0</v>
      </c>
      <c r="Q380" s="236">
        <v>0.12</v>
      </c>
      <c r="R380" s="236">
        <f>Q380*H380</f>
        <v>4.02192</v>
      </c>
      <c r="S380" s="236">
        <v>2.49</v>
      </c>
      <c r="T380" s="237">
        <f>S380*H380</f>
        <v>83.45484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8" t="s">
        <v>157</v>
      </c>
      <c r="AT380" s="238" t="s">
        <v>152</v>
      </c>
      <c r="AU380" s="238" t="s">
        <v>82</v>
      </c>
      <c r="AY380" s="17" t="s">
        <v>150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7" t="s">
        <v>80</v>
      </c>
      <c r="BK380" s="239">
        <f>ROUND(I380*H380,2)</f>
        <v>0</v>
      </c>
      <c r="BL380" s="17" t="s">
        <v>157</v>
      </c>
      <c r="BM380" s="238" t="s">
        <v>775</v>
      </c>
    </row>
    <row r="381" spans="1:47" s="2" customFormat="1" ht="12">
      <c r="A381" s="38"/>
      <c r="B381" s="39"/>
      <c r="C381" s="40"/>
      <c r="D381" s="240" t="s">
        <v>159</v>
      </c>
      <c r="E381" s="40"/>
      <c r="F381" s="241" t="s">
        <v>776</v>
      </c>
      <c r="G381" s="40"/>
      <c r="H381" s="40"/>
      <c r="I381" s="242"/>
      <c r="J381" s="40"/>
      <c r="K381" s="40"/>
      <c r="L381" s="44"/>
      <c r="M381" s="243"/>
      <c r="N381" s="244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159</v>
      </c>
      <c r="AU381" s="17" t="s">
        <v>82</v>
      </c>
    </row>
    <row r="382" spans="1:51" s="13" customFormat="1" ht="12">
      <c r="A382" s="13"/>
      <c r="B382" s="246"/>
      <c r="C382" s="247"/>
      <c r="D382" s="240" t="s">
        <v>172</v>
      </c>
      <c r="E382" s="248" t="s">
        <v>1</v>
      </c>
      <c r="F382" s="249" t="s">
        <v>537</v>
      </c>
      <c r="G382" s="247"/>
      <c r="H382" s="248" t="s">
        <v>1</v>
      </c>
      <c r="I382" s="250"/>
      <c r="J382" s="247"/>
      <c r="K382" s="247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172</v>
      </c>
      <c r="AU382" s="255" t="s">
        <v>82</v>
      </c>
      <c r="AV382" s="13" t="s">
        <v>80</v>
      </c>
      <c r="AW382" s="13" t="s">
        <v>30</v>
      </c>
      <c r="AX382" s="13" t="s">
        <v>73</v>
      </c>
      <c r="AY382" s="255" t="s">
        <v>150</v>
      </c>
    </row>
    <row r="383" spans="1:51" s="14" customFormat="1" ht="12">
      <c r="A383" s="14"/>
      <c r="B383" s="256"/>
      <c r="C383" s="257"/>
      <c r="D383" s="240" t="s">
        <v>172</v>
      </c>
      <c r="E383" s="258" t="s">
        <v>1</v>
      </c>
      <c r="F383" s="259" t="s">
        <v>777</v>
      </c>
      <c r="G383" s="257"/>
      <c r="H383" s="260">
        <v>6.02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6" t="s">
        <v>172</v>
      </c>
      <c r="AU383" s="266" t="s">
        <v>82</v>
      </c>
      <c r="AV383" s="14" t="s">
        <v>82</v>
      </c>
      <c r="AW383" s="14" t="s">
        <v>30</v>
      </c>
      <c r="AX383" s="14" t="s">
        <v>73</v>
      </c>
      <c r="AY383" s="266" t="s">
        <v>150</v>
      </c>
    </row>
    <row r="384" spans="1:51" s="13" customFormat="1" ht="12">
      <c r="A384" s="13"/>
      <c r="B384" s="246"/>
      <c r="C384" s="247"/>
      <c r="D384" s="240" t="s">
        <v>172</v>
      </c>
      <c r="E384" s="248" t="s">
        <v>1</v>
      </c>
      <c r="F384" s="249" t="s">
        <v>539</v>
      </c>
      <c r="G384" s="247"/>
      <c r="H384" s="248" t="s">
        <v>1</v>
      </c>
      <c r="I384" s="250"/>
      <c r="J384" s="247"/>
      <c r="K384" s="247"/>
      <c r="L384" s="251"/>
      <c r="M384" s="252"/>
      <c r="N384" s="253"/>
      <c r="O384" s="253"/>
      <c r="P384" s="253"/>
      <c r="Q384" s="253"/>
      <c r="R384" s="253"/>
      <c r="S384" s="253"/>
      <c r="T384" s="25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5" t="s">
        <v>172</v>
      </c>
      <c r="AU384" s="255" t="s">
        <v>82</v>
      </c>
      <c r="AV384" s="13" t="s">
        <v>80</v>
      </c>
      <c r="AW384" s="13" t="s">
        <v>30</v>
      </c>
      <c r="AX384" s="13" t="s">
        <v>73</v>
      </c>
      <c r="AY384" s="255" t="s">
        <v>150</v>
      </c>
    </row>
    <row r="385" spans="1:51" s="13" customFormat="1" ht="12">
      <c r="A385" s="13"/>
      <c r="B385" s="246"/>
      <c r="C385" s="247"/>
      <c r="D385" s="240" t="s">
        <v>172</v>
      </c>
      <c r="E385" s="248" t="s">
        <v>1</v>
      </c>
      <c r="F385" s="249" t="s">
        <v>540</v>
      </c>
      <c r="G385" s="247"/>
      <c r="H385" s="248" t="s">
        <v>1</v>
      </c>
      <c r="I385" s="250"/>
      <c r="J385" s="247"/>
      <c r="K385" s="247"/>
      <c r="L385" s="251"/>
      <c r="M385" s="252"/>
      <c r="N385" s="253"/>
      <c r="O385" s="253"/>
      <c r="P385" s="253"/>
      <c r="Q385" s="253"/>
      <c r="R385" s="253"/>
      <c r="S385" s="253"/>
      <c r="T385" s="25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5" t="s">
        <v>172</v>
      </c>
      <c r="AU385" s="255" t="s">
        <v>82</v>
      </c>
      <c r="AV385" s="13" t="s">
        <v>80</v>
      </c>
      <c r="AW385" s="13" t="s">
        <v>30</v>
      </c>
      <c r="AX385" s="13" t="s">
        <v>73</v>
      </c>
      <c r="AY385" s="255" t="s">
        <v>150</v>
      </c>
    </row>
    <row r="386" spans="1:51" s="14" customFormat="1" ht="12">
      <c r="A386" s="14"/>
      <c r="B386" s="256"/>
      <c r="C386" s="257"/>
      <c r="D386" s="240" t="s">
        <v>172</v>
      </c>
      <c r="E386" s="258" t="s">
        <v>1</v>
      </c>
      <c r="F386" s="259" t="s">
        <v>778</v>
      </c>
      <c r="G386" s="257"/>
      <c r="H386" s="260">
        <v>8.63</v>
      </c>
      <c r="I386" s="261"/>
      <c r="J386" s="257"/>
      <c r="K386" s="257"/>
      <c r="L386" s="262"/>
      <c r="M386" s="263"/>
      <c r="N386" s="264"/>
      <c r="O386" s="264"/>
      <c r="P386" s="264"/>
      <c r="Q386" s="264"/>
      <c r="R386" s="264"/>
      <c r="S386" s="264"/>
      <c r="T386" s="26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6" t="s">
        <v>172</v>
      </c>
      <c r="AU386" s="266" t="s">
        <v>82</v>
      </c>
      <c r="AV386" s="14" t="s">
        <v>82</v>
      </c>
      <c r="AW386" s="14" t="s">
        <v>30</v>
      </c>
      <c r="AX386" s="14" t="s">
        <v>73</v>
      </c>
      <c r="AY386" s="266" t="s">
        <v>150</v>
      </c>
    </row>
    <row r="387" spans="1:51" s="14" customFormat="1" ht="12">
      <c r="A387" s="14"/>
      <c r="B387" s="256"/>
      <c r="C387" s="257"/>
      <c r="D387" s="240" t="s">
        <v>172</v>
      </c>
      <c r="E387" s="258" t="s">
        <v>1</v>
      </c>
      <c r="F387" s="259" t="s">
        <v>779</v>
      </c>
      <c r="G387" s="257"/>
      <c r="H387" s="260">
        <v>4.146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6" t="s">
        <v>172</v>
      </c>
      <c r="AU387" s="266" t="s">
        <v>82</v>
      </c>
      <c r="AV387" s="14" t="s">
        <v>82</v>
      </c>
      <c r="AW387" s="14" t="s">
        <v>30</v>
      </c>
      <c r="AX387" s="14" t="s">
        <v>73</v>
      </c>
      <c r="AY387" s="266" t="s">
        <v>150</v>
      </c>
    </row>
    <row r="388" spans="1:51" s="13" customFormat="1" ht="12">
      <c r="A388" s="13"/>
      <c r="B388" s="246"/>
      <c r="C388" s="247"/>
      <c r="D388" s="240" t="s">
        <v>172</v>
      </c>
      <c r="E388" s="248" t="s">
        <v>1</v>
      </c>
      <c r="F388" s="249" t="s">
        <v>543</v>
      </c>
      <c r="G388" s="247"/>
      <c r="H388" s="248" t="s">
        <v>1</v>
      </c>
      <c r="I388" s="250"/>
      <c r="J388" s="247"/>
      <c r="K388" s="247"/>
      <c r="L388" s="251"/>
      <c r="M388" s="252"/>
      <c r="N388" s="253"/>
      <c r="O388" s="253"/>
      <c r="P388" s="253"/>
      <c r="Q388" s="253"/>
      <c r="R388" s="253"/>
      <c r="S388" s="253"/>
      <c r="T388" s="25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5" t="s">
        <v>172</v>
      </c>
      <c r="AU388" s="255" t="s">
        <v>82</v>
      </c>
      <c r="AV388" s="13" t="s">
        <v>80</v>
      </c>
      <c r="AW388" s="13" t="s">
        <v>30</v>
      </c>
      <c r="AX388" s="13" t="s">
        <v>73</v>
      </c>
      <c r="AY388" s="255" t="s">
        <v>150</v>
      </c>
    </row>
    <row r="389" spans="1:51" s="14" customFormat="1" ht="12">
      <c r="A389" s="14"/>
      <c r="B389" s="256"/>
      <c r="C389" s="257"/>
      <c r="D389" s="240" t="s">
        <v>172</v>
      </c>
      <c r="E389" s="258" t="s">
        <v>1</v>
      </c>
      <c r="F389" s="259" t="s">
        <v>780</v>
      </c>
      <c r="G389" s="257"/>
      <c r="H389" s="260">
        <v>4.682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6" t="s">
        <v>172</v>
      </c>
      <c r="AU389" s="266" t="s">
        <v>82</v>
      </c>
      <c r="AV389" s="14" t="s">
        <v>82</v>
      </c>
      <c r="AW389" s="14" t="s">
        <v>30</v>
      </c>
      <c r="AX389" s="14" t="s">
        <v>73</v>
      </c>
      <c r="AY389" s="266" t="s">
        <v>150</v>
      </c>
    </row>
    <row r="390" spans="1:51" s="13" customFormat="1" ht="12">
      <c r="A390" s="13"/>
      <c r="B390" s="246"/>
      <c r="C390" s="247"/>
      <c r="D390" s="240" t="s">
        <v>172</v>
      </c>
      <c r="E390" s="248" t="s">
        <v>1</v>
      </c>
      <c r="F390" s="249" t="s">
        <v>781</v>
      </c>
      <c r="G390" s="247"/>
      <c r="H390" s="248" t="s">
        <v>1</v>
      </c>
      <c r="I390" s="250"/>
      <c r="J390" s="247"/>
      <c r="K390" s="247"/>
      <c r="L390" s="251"/>
      <c r="M390" s="252"/>
      <c r="N390" s="253"/>
      <c r="O390" s="253"/>
      <c r="P390" s="253"/>
      <c r="Q390" s="253"/>
      <c r="R390" s="253"/>
      <c r="S390" s="253"/>
      <c r="T390" s="25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5" t="s">
        <v>172</v>
      </c>
      <c r="AU390" s="255" t="s">
        <v>82</v>
      </c>
      <c r="AV390" s="13" t="s">
        <v>80</v>
      </c>
      <c r="AW390" s="13" t="s">
        <v>30</v>
      </c>
      <c r="AX390" s="13" t="s">
        <v>73</v>
      </c>
      <c r="AY390" s="255" t="s">
        <v>150</v>
      </c>
    </row>
    <row r="391" spans="1:51" s="13" customFormat="1" ht="12">
      <c r="A391" s="13"/>
      <c r="B391" s="246"/>
      <c r="C391" s="247"/>
      <c r="D391" s="240" t="s">
        <v>172</v>
      </c>
      <c r="E391" s="248" t="s">
        <v>1</v>
      </c>
      <c r="F391" s="249" t="s">
        <v>525</v>
      </c>
      <c r="G391" s="247"/>
      <c r="H391" s="248" t="s">
        <v>1</v>
      </c>
      <c r="I391" s="250"/>
      <c r="J391" s="247"/>
      <c r="K391" s="247"/>
      <c r="L391" s="251"/>
      <c r="M391" s="252"/>
      <c r="N391" s="253"/>
      <c r="O391" s="253"/>
      <c r="P391" s="253"/>
      <c r="Q391" s="253"/>
      <c r="R391" s="253"/>
      <c r="S391" s="253"/>
      <c r="T391" s="25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5" t="s">
        <v>172</v>
      </c>
      <c r="AU391" s="255" t="s">
        <v>82</v>
      </c>
      <c r="AV391" s="13" t="s">
        <v>80</v>
      </c>
      <c r="AW391" s="13" t="s">
        <v>30</v>
      </c>
      <c r="AX391" s="13" t="s">
        <v>73</v>
      </c>
      <c r="AY391" s="255" t="s">
        <v>150</v>
      </c>
    </row>
    <row r="392" spans="1:51" s="14" customFormat="1" ht="12">
      <c r="A392" s="14"/>
      <c r="B392" s="256"/>
      <c r="C392" s="257"/>
      <c r="D392" s="240" t="s">
        <v>172</v>
      </c>
      <c r="E392" s="258" t="s">
        <v>1</v>
      </c>
      <c r="F392" s="259" t="s">
        <v>782</v>
      </c>
      <c r="G392" s="257"/>
      <c r="H392" s="260">
        <v>1.12</v>
      </c>
      <c r="I392" s="261"/>
      <c r="J392" s="257"/>
      <c r="K392" s="257"/>
      <c r="L392" s="262"/>
      <c r="M392" s="263"/>
      <c r="N392" s="264"/>
      <c r="O392" s="264"/>
      <c r="P392" s="264"/>
      <c r="Q392" s="264"/>
      <c r="R392" s="264"/>
      <c r="S392" s="264"/>
      <c r="T392" s="26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6" t="s">
        <v>172</v>
      </c>
      <c r="AU392" s="266" t="s">
        <v>82</v>
      </c>
      <c r="AV392" s="14" t="s">
        <v>82</v>
      </c>
      <c r="AW392" s="14" t="s">
        <v>30</v>
      </c>
      <c r="AX392" s="14" t="s">
        <v>73</v>
      </c>
      <c r="AY392" s="266" t="s">
        <v>150</v>
      </c>
    </row>
    <row r="393" spans="1:51" s="13" customFormat="1" ht="12">
      <c r="A393" s="13"/>
      <c r="B393" s="246"/>
      <c r="C393" s="247"/>
      <c r="D393" s="240" t="s">
        <v>172</v>
      </c>
      <c r="E393" s="248" t="s">
        <v>1</v>
      </c>
      <c r="F393" s="249" t="s">
        <v>540</v>
      </c>
      <c r="G393" s="247"/>
      <c r="H393" s="248" t="s">
        <v>1</v>
      </c>
      <c r="I393" s="250"/>
      <c r="J393" s="247"/>
      <c r="K393" s="247"/>
      <c r="L393" s="251"/>
      <c r="M393" s="252"/>
      <c r="N393" s="253"/>
      <c r="O393" s="253"/>
      <c r="P393" s="253"/>
      <c r="Q393" s="253"/>
      <c r="R393" s="253"/>
      <c r="S393" s="253"/>
      <c r="T393" s="25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5" t="s">
        <v>172</v>
      </c>
      <c r="AU393" s="255" t="s">
        <v>82</v>
      </c>
      <c r="AV393" s="13" t="s">
        <v>80</v>
      </c>
      <c r="AW393" s="13" t="s">
        <v>30</v>
      </c>
      <c r="AX393" s="13" t="s">
        <v>73</v>
      </c>
      <c r="AY393" s="255" t="s">
        <v>150</v>
      </c>
    </row>
    <row r="394" spans="1:51" s="14" customFormat="1" ht="12">
      <c r="A394" s="14"/>
      <c r="B394" s="256"/>
      <c r="C394" s="257"/>
      <c r="D394" s="240" t="s">
        <v>172</v>
      </c>
      <c r="E394" s="258" t="s">
        <v>1</v>
      </c>
      <c r="F394" s="259" t="s">
        <v>783</v>
      </c>
      <c r="G394" s="257"/>
      <c r="H394" s="260">
        <v>0.48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172</v>
      </c>
      <c r="AU394" s="266" t="s">
        <v>82</v>
      </c>
      <c r="AV394" s="14" t="s">
        <v>82</v>
      </c>
      <c r="AW394" s="14" t="s">
        <v>30</v>
      </c>
      <c r="AX394" s="14" t="s">
        <v>73</v>
      </c>
      <c r="AY394" s="266" t="s">
        <v>150</v>
      </c>
    </row>
    <row r="395" spans="1:51" s="13" customFormat="1" ht="12">
      <c r="A395" s="13"/>
      <c r="B395" s="246"/>
      <c r="C395" s="247"/>
      <c r="D395" s="240" t="s">
        <v>172</v>
      </c>
      <c r="E395" s="248" t="s">
        <v>1</v>
      </c>
      <c r="F395" s="249" t="s">
        <v>784</v>
      </c>
      <c r="G395" s="247"/>
      <c r="H395" s="248" t="s">
        <v>1</v>
      </c>
      <c r="I395" s="250"/>
      <c r="J395" s="247"/>
      <c r="K395" s="247"/>
      <c r="L395" s="251"/>
      <c r="M395" s="252"/>
      <c r="N395" s="253"/>
      <c r="O395" s="253"/>
      <c r="P395" s="253"/>
      <c r="Q395" s="253"/>
      <c r="R395" s="253"/>
      <c r="S395" s="253"/>
      <c r="T395" s="25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5" t="s">
        <v>172</v>
      </c>
      <c r="AU395" s="255" t="s">
        <v>82</v>
      </c>
      <c r="AV395" s="13" t="s">
        <v>80</v>
      </c>
      <c r="AW395" s="13" t="s">
        <v>30</v>
      </c>
      <c r="AX395" s="13" t="s">
        <v>73</v>
      </c>
      <c r="AY395" s="255" t="s">
        <v>150</v>
      </c>
    </row>
    <row r="396" spans="1:51" s="14" customFormat="1" ht="12">
      <c r="A396" s="14"/>
      <c r="B396" s="256"/>
      <c r="C396" s="257"/>
      <c r="D396" s="240" t="s">
        <v>172</v>
      </c>
      <c r="E396" s="258" t="s">
        <v>1</v>
      </c>
      <c r="F396" s="259" t="s">
        <v>785</v>
      </c>
      <c r="G396" s="257"/>
      <c r="H396" s="260">
        <v>3.488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6" t="s">
        <v>172</v>
      </c>
      <c r="AU396" s="266" t="s">
        <v>82</v>
      </c>
      <c r="AV396" s="14" t="s">
        <v>82</v>
      </c>
      <c r="AW396" s="14" t="s">
        <v>30</v>
      </c>
      <c r="AX396" s="14" t="s">
        <v>73</v>
      </c>
      <c r="AY396" s="266" t="s">
        <v>150</v>
      </c>
    </row>
    <row r="397" spans="1:51" s="14" customFormat="1" ht="12">
      <c r="A397" s="14"/>
      <c r="B397" s="256"/>
      <c r="C397" s="257"/>
      <c r="D397" s="240" t="s">
        <v>172</v>
      </c>
      <c r="E397" s="258" t="s">
        <v>1</v>
      </c>
      <c r="F397" s="259" t="s">
        <v>786</v>
      </c>
      <c r="G397" s="257"/>
      <c r="H397" s="260">
        <v>2.25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6" t="s">
        <v>172</v>
      </c>
      <c r="AU397" s="266" t="s">
        <v>82</v>
      </c>
      <c r="AV397" s="14" t="s">
        <v>82</v>
      </c>
      <c r="AW397" s="14" t="s">
        <v>30</v>
      </c>
      <c r="AX397" s="14" t="s">
        <v>73</v>
      </c>
      <c r="AY397" s="266" t="s">
        <v>150</v>
      </c>
    </row>
    <row r="398" spans="1:51" s="13" customFormat="1" ht="12">
      <c r="A398" s="13"/>
      <c r="B398" s="246"/>
      <c r="C398" s="247"/>
      <c r="D398" s="240" t="s">
        <v>172</v>
      </c>
      <c r="E398" s="248" t="s">
        <v>1</v>
      </c>
      <c r="F398" s="249" t="s">
        <v>787</v>
      </c>
      <c r="G398" s="247"/>
      <c r="H398" s="248" t="s">
        <v>1</v>
      </c>
      <c r="I398" s="250"/>
      <c r="J398" s="247"/>
      <c r="K398" s="247"/>
      <c r="L398" s="251"/>
      <c r="M398" s="252"/>
      <c r="N398" s="253"/>
      <c r="O398" s="253"/>
      <c r="P398" s="253"/>
      <c r="Q398" s="253"/>
      <c r="R398" s="253"/>
      <c r="S398" s="253"/>
      <c r="T398" s="25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5" t="s">
        <v>172</v>
      </c>
      <c r="AU398" s="255" t="s">
        <v>82</v>
      </c>
      <c r="AV398" s="13" t="s">
        <v>80</v>
      </c>
      <c r="AW398" s="13" t="s">
        <v>30</v>
      </c>
      <c r="AX398" s="13" t="s">
        <v>73</v>
      </c>
      <c r="AY398" s="255" t="s">
        <v>150</v>
      </c>
    </row>
    <row r="399" spans="1:51" s="14" customFormat="1" ht="12">
      <c r="A399" s="14"/>
      <c r="B399" s="256"/>
      <c r="C399" s="257"/>
      <c r="D399" s="240" t="s">
        <v>172</v>
      </c>
      <c r="E399" s="258" t="s">
        <v>1</v>
      </c>
      <c r="F399" s="259" t="s">
        <v>788</v>
      </c>
      <c r="G399" s="257"/>
      <c r="H399" s="260">
        <v>2.7</v>
      </c>
      <c r="I399" s="261"/>
      <c r="J399" s="257"/>
      <c r="K399" s="257"/>
      <c r="L399" s="262"/>
      <c r="M399" s="263"/>
      <c r="N399" s="264"/>
      <c r="O399" s="264"/>
      <c r="P399" s="264"/>
      <c r="Q399" s="264"/>
      <c r="R399" s="264"/>
      <c r="S399" s="264"/>
      <c r="T399" s="26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6" t="s">
        <v>172</v>
      </c>
      <c r="AU399" s="266" t="s">
        <v>82</v>
      </c>
      <c r="AV399" s="14" t="s">
        <v>82</v>
      </c>
      <c r="AW399" s="14" t="s">
        <v>30</v>
      </c>
      <c r="AX399" s="14" t="s">
        <v>73</v>
      </c>
      <c r="AY399" s="266" t="s">
        <v>150</v>
      </c>
    </row>
    <row r="400" spans="1:51" s="15" customFormat="1" ht="12">
      <c r="A400" s="15"/>
      <c r="B400" s="267"/>
      <c r="C400" s="268"/>
      <c r="D400" s="240" t="s">
        <v>172</v>
      </c>
      <c r="E400" s="269" t="s">
        <v>1</v>
      </c>
      <c r="F400" s="270" t="s">
        <v>204</v>
      </c>
      <c r="G400" s="268"/>
      <c r="H400" s="271">
        <v>33.516</v>
      </c>
      <c r="I400" s="272"/>
      <c r="J400" s="268"/>
      <c r="K400" s="268"/>
      <c r="L400" s="273"/>
      <c r="M400" s="274"/>
      <c r="N400" s="275"/>
      <c r="O400" s="275"/>
      <c r="P400" s="275"/>
      <c r="Q400" s="275"/>
      <c r="R400" s="275"/>
      <c r="S400" s="275"/>
      <c r="T400" s="27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7" t="s">
        <v>172</v>
      </c>
      <c r="AU400" s="277" t="s">
        <v>82</v>
      </c>
      <c r="AV400" s="15" t="s">
        <v>157</v>
      </c>
      <c r="AW400" s="15" t="s">
        <v>30</v>
      </c>
      <c r="AX400" s="15" t="s">
        <v>80</v>
      </c>
      <c r="AY400" s="277" t="s">
        <v>150</v>
      </c>
    </row>
    <row r="401" spans="1:65" s="2" customFormat="1" ht="16.5" customHeight="1">
      <c r="A401" s="38"/>
      <c r="B401" s="39"/>
      <c r="C401" s="227" t="s">
        <v>789</v>
      </c>
      <c r="D401" s="227" t="s">
        <v>152</v>
      </c>
      <c r="E401" s="228" t="s">
        <v>790</v>
      </c>
      <c r="F401" s="229" t="s">
        <v>791</v>
      </c>
      <c r="G401" s="230" t="s">
        <v>167</v>
      </c>
      <c r="H401" s="231">
        <v>0.516</v>
      </c>
      <c r="I401" s="232"/>
      <c r="J401" s="233">
        <f>ROUND(I401*H401,2)</f>
        <v>0</v>
      </c>
      <c r="K401" s="229" t="s">
        <v>156</v>
      </c>
      <c r="L401" s="44"/>
      <c r="M401" s="234" t="s">
        <v>1</v>
      </c>
      <c r="N401" s="235" t="s">
        <v>38</v>
      </c>
      <c r="O401" s="91"/>
      <c r="P401" s="236">
        <f>O401*H401</f>
        <v>0</v>
      </c>
      <c r="Q401" s="236">
        <v>0.12</v>
      </c>
      <c r="R401" s="236">
        <f>Q401*H401</f>
        <v>0.06192</v>
      </c>
      <c r="S401" s="236">
        <v>2.2</v>
      </c>
      <c r="T401" s="237">
        <f>S401*H401</f>
        <v>1.1352000000000002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8" t="s">
        <v>157</v>
      </c>
      <c r="AT401" s="238" t="s">
        <v>152</v>
      </c>
      <c r="AU401" s="238" t="s">
        <v>82</v>
      </c>
      <c r="AY401" s="17" t="s">
        <v>150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7" t="s">
        <v>80</v>
      </c>
      <c r="BK401" s="239">
        <f>ROUND(I401*H401,2)</f>
        <v>0</v>
      </c>
      <c r="BL401" s="17" t="s">
        <v>157</v>
      </c>
      <c r="BM401" s="238" t="s">
        <v>792</v>
      </c>
    </row>
    <row r="402" spans="1:47" s="2" customFormat="1" ht="12">
      <c r="A402" s="38"/>
      <c r="B402" s="39"/>
      <c r="C402" s="40"/>
      <c r="D402" s="240" t="s">
        <v>159</v>
      </c>
      <c r="E402" s="40"/>
      <c r="F402" s="241" t="s">
        <v>793</v>
      </c>
      <c r="G402" s="40"/>
      <c r="H402" s="40"/>
      <c r="I402" s="242"/>
      <c r="J402" s="40"/>
      <c r="K402" s="40"/>
      <c r="L402" s="44"/>
      <c r="M402" s="243"/>
      <c r="N402" s="244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159</v>
      </c>
      <c r="AU402" s="17" t="s">
        <v>82</v>
      </c>
    </row>
    <row r="403" spans="1:51" s="13" customFormat="1" ht="12">
      <c r="A403" s="13"/>
      <c r="B403" s="246"/>
      <c r="C403" s="247"/>
      <c r="D403" s="240" t="s">
        <v>172</v>
      </c>
      <c r="E403" s="248" t="s">
        <v>1</v>
      </c>
      <c r="F403" s="249" t="s">
        <v>794</v>
      </c>
      <c r="G403" s="247"/>
      <c r="H403" s="248" t="s">
        <v>1</v>
      </c>
      <c r="I403" s="250"/>
      <c r="J403" s="247"/>
      <c r="K403" s="247"/>
      <c r="L403" s="251"/>
      <c r="M403" s="252"/>
      <c r="N403" s="253"/>
      <c r="O403" s="253"/>
      <c r="P403" s="253"/>
      <c r="Q403" s="253"/>
      <c r="R403" s="253"/>
      <c r="S403" s="253"/>
      <c r="T403" s="25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5" t="s">
        <v>172</v>
      </c>
      <c r="AU403" s="255" t="s">
        <v>82</v>
      </c>
      <c r="AV403" s="13" t="s">
        <v>80</v>
      </c>
      <c r="AW403" s="13" t="s">
        <v>30</v>
      </c>
      <c r="AX403" s="13" t="s">
        <v>73</v>
      </c>
      <c r="AY403" s="255" t="s">
        <v>150</v>
      </c>
    </row>
    <row r="404" spans="1:51" s="14" customFormat="1" ht="12">
      <c r="A404" s="14"/>
      <c r="B404" s="256"/>
      <c r="C404" s="257"/>
      <c r="D404" s="240" t="s">
        <v>172</v>
      </c>
      <c r="E404" s="258" t="s">
        <v>1</v>
      </c>
      <c r="F404" s="259" t="s">
        <v>795</v>
      </c>
      <c r="G404" s="257"/>
      <c r="H404" s="260">
        <v>0.241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6" t="s">
        <v>172</v>
      </c>
      <c r="AU404" s="266" t="s">
        <v>82</v>
      </c>
      <c r="AV404" s="14" t="s">
        <v>82</v>
      </c>
      <c r="AW404" s="14" t="s">
        <v>30</v>
      </c>
      <c r="AX404" s="14" t="s">
        <v>73</v>
      </c>
      <c r="AY404" s="266" t="s">
        <v>150</v>
      </c>
    </row>
    <row r="405" spans="1:51" s="14" customFormat="1" ht="12">
      <c r="A405" s="14"/>
      <c r="B405" s="256"/>
      <c r="C405" s="257"/>
      <c r="D405" s="240" t="s">
        <v>172</v>
      </c>
      <c r="E405" s="258" t="s">
        <v>1</v>
      </c>
      <c r="F405" s="259" t="s">
        <v>796</v>
      </c>
      <c r="G405" s="257"/>
      <c r="H405" s="260">
        <v>0.275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6" t="s">
        <v>172</v>
      </c>
      <c r="AU405" s="266" t="s">
        <v>82</v>
      </c>
      <c r="AV405" s="14" t="s">
        <v>82</v>
      </c>
      <c r="AW405" s="14" t="s">
        <v>30</v>
      </c>
      <c r="AX405" s="14" t="s">
        <v>73</v>
      </c>
      <c r="AY405" s="266" t="s">
        <v>150</v>
      </c>
    </row>
    <row r="406" spans="1:51" s="15" customFormat="1" ht="12">
      <c r="A406" s="15"/>
      <c r="B406" s="267"/>
      <c r="C406" s="268"/>
      <c r="D406" s="240" t="s">
        <v>172</v>
      </c>
      <c r="E406" s="269" t="s">
        <v>1</v>
      </c>
      <c r="F406" s="270" t="s">
        <v>204</v>
      </c>
      <c r="G406" s="268"/>
      <c r="H406" s="271">
        <v>0.516</v>
      </c>
      <c r="I406" s="272"/>
      <c r="J406" s="268"/>
      <c r="K406" s="268"/>
      <c r="L406" s="273"/>
      <c r="M406" s="274"/>
      <c r="N406" s="275"/>
      <c r="O406" s="275"/>
      <c r="P406" s="275"/>
      <c r="Q406" s="275"/>
      <c r="R406" s="275"/>
      <c r="S406" s="275"/>
      <c r="T406" s="27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7" t="s">
        <v>172</v>
      </c>
      <c r="AU406" s="277" t="s">
        <v>82</v>
      </c>
      <c r="AV406" s="15" t="s">
        <v>157</v>
      </c>
      <c r="AW406" s="15" t="s">
        <v>30</v>
      </c>
      <c r="AX406" s="15" t="s">
        <v>80</v>
      </c>
      <c r="AY406" s="277" t="s">
        <v>150</v>
      </c>
    </row>
    <row r="407" spans="1:65" s="2" customFormat="1" ht="12">
      <c r="A407" s="38"/>
      <c r="B407" s="39"/>
      <c r="C407" s="227" t="s">
        <v>797</v>
      </c>
      <c r="D407" s="227" t="s">
        <v>152</v>
      </c>
      <c r="E407" s="228" t="s">
        <v>798</v>
      </c>
      <c r="F407" s="229" t="s">
        <v>799</v>
      </c>
      <c r="G407" s="230" t="s">
        <v>177</v>
      </c>
      <c r="H407" s="231">
        <v>2.205</v>
      </c>
      <c r="I407" s="232"/>
      <c r="J407" s="233">
        <f>ROUND(I407*H407,2)</f>
        <v>0</v>
      </c>
      <c r="K407" s="229" t="s">
        <v>156</v>
      </c>
      <c r="L407" s="44"/>
      <c r="M407" s="234" t="s">
        <v>1</v>
      </c>
      <c r="N407" s="235" t="s">
        <v>38</v>
      </c>
      <c r="O407" s="91"/>
      <c r="P407" s="236">
        <f>O407*H407</f>
        <v>0</v>
      </c>
      <c r="Q407" s="236">
        <v>0</v>
      </c>
      <c r="R407" s="236">
        <f>Q407*H407</f>
        <v>0</v>
      </c>
      <c r="S407" s="236">
        <v>0.0395</v>
      </c>
      <c r="T407" s="237">
        <f>S407*H407</f>
        <v>0.08709750000000001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8" t="s">
        <v>157</v>
      </c>
      <c r="AT407" s="238" t="s">
        <v>152</v>
      </c>
      <c r="AU407" s="238" t="s">
        <v>82</v>
      </c>
      <c r="AY407" s="17" t="s">
        <v>150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7" t="s">
        <v>80</v>
      </c>
      <c r="BK407" s="239">
        <f>ROUND(I407*H407,2)</f>
        <v>0</v>
      </c>
      <c r="BL407" s="17" t="s">
        <v>157</v>
      </c>
      <c r="BM407" s="238" t="s">
        <v>800</v>
      </c>
    </row>
    <row r="408" spans="1:47" s="2" customFormat="1" ht="12">
      <c r="A408" s="38"/>
      <c r="B408" s="39"/>
      <c r="C408" s="40"/>
      <c r="D408" s="240" t="s">
        <v>159</v>
      </c>
      <c r="E408" s="40"/>
      <c r="F408" s="241" t="s">
        <v>801</v>
      </c>
      <c r="G408" s="40"/>
      <c r="H408" s="40"/>
      <c r="I408" s="242"/>
      <c r="J408" s="40"/>
      <c r="K408" s="40"/>
      <c r="L408" s="44"/>
      <c r="M408" s="243"/>
      <c r="N408" s="244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159</v>
      </c>
      <c r="AU408" s="17" t="s">
        <v>82</v>
      </c>
    </row>
    <row r="409" spans="1:51" s="13" customFormat="1" ht="12">
      <c r="A409" s="13"/>
      <c r="B409" s="246"/>
      <c r="C409" s="247"/>
      <c r="D409" s="240" t="s">
        <v>172</v>
      </c>
      <c r="E409" s="248" t="s">
        <v>1</v>
      </c>
      <c r="F409" s="249" t="s">
        <v>802</v>
      </c>
      <c r="G409" s="247"/>
      <c r="H409" s="248" t="s">
        <v>1</v>
      </c>
      <c r="I409" s="250"/>
      <c r="J409" s="247"/>
      <c r="K409" s="247"/>
      <c r="L409" s="251"/>
      <c r="M409" s="252"/>
      <c r="N409" s="253"/>
      <c r="O409" s="253"/>
      <c r="P409" s="253"/>
      <c r="Q409" s="253"/>
      <c r="R409" s="253"/>
      <c r="S409" s="253"/>
      <c r="T409" s="25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5" t="s">
        <v>172</v>
      </c>
      <c r="AU409" s="255" t="s">
        <v>82</v>
      </c>
      <c r="AV409" s="13" t="s">
        <v>80</v>
      </c>
      <c r="AW409" s="13" t="s">
        <v>30</v>
      </c>
      <c r="AX409" s="13" t="s">
        <v>73</v>
      </c>
      <c r="AY409" s="255" t="s">
        <v>150</v>
      </c>
    </row>
    <row r="410" spans="1:51" s="14" customFormat="1" ht="12">
      <c r="A410" s="14"/>
      <c r="B410" s="256"/>
      <c r="C410" s="257"/>
      <c r="D410" s="240" t="s">
        <v>172</v>
      </c>
      <c r="E410" s="258" t="s">
        <v>1</v>
      </c>
      <c r="F410" s="259" t="s">
        <v>803</v>
      </c>
      <c r="G410" s="257"/>
      <c r="H410" s="260">
        <v>2.205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6" t="s">
        <v>172</v>
      </c>
      <c r="AU410" s="266" t="s">
        <v>82</v>
      </c>
      <c r="AV410" s="14" t="s">
        <v>82</v>
      </c>
      <c r="AW410" s="14" t="s">
        <v>30</v>
      </c>
      <c r="AX410" s="14" t="s">
        <v>80</v>
      </c>
      <c r="AY410" s="266" t="s">
        <v>150</v>
      </c>
    </row>
    <row r="411" spans="1:65" s="2" customFormat="1" ht="12">
      <c r="A411" s="38"/>
      <c r="B411" s="39"/>
      <c r="C411" s="227" t="s">
        <v>804</v>
      </c>
      <c r="D411" s="227" t="s">
        <v>152</v>
      </c>
      <c r="E411" s="228" t="s">
        <v>257</v>
      </c>
      <c r="F411" s="229" t="s">
        <v>258</v>
      </c>
      <c r="G411" s="230" t="s">
        <v>177</v>
      </c>
      <c r="H411" s="231">
        <v>2.205</v>
      </c>
      <c r="I411" s="232"/>
      <c r="J411" s="233">
        <f>ROUND(I411*H411,2)</f>
        <v>0</v>
      </c>
      <c r="K411" s="229" t="s">
        <v>156</v>
      </c>
      <c r="L411" s="44"/>
      <c r="M411" s="234" t="s">
        <v>1</v>
      </c>
      <c r="N411" s="235" t="s">
        <v>38</v>
      </c>
      <c r="O411" s="91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8" t="s">
        <v>157</v>
      </c>
      <c r="AT411" s="238" t="s">
        <v>152</v>
      </c>
      <c r="AU411" s="238" t="s">
        <v>82</v>
      </c>
      <c r="AY411" s="17" t="s">
        <v>150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7" t="s">
        <v>80</v>
      </c>
      <c r="BK411" s="239">
        <f>ROUND(I411*H411,2)</f>
        <v>0</v>
      </c>
      <c r="BL411" s="17" t="s">
        <v>157</v>
      </c>
      <c r="BM411" s="238" t="s">
        <v>805</v>
      </c>
    </row>
    <row r="412" spans="1:47" s="2" customFormat="1" ht="12">
      <c r="A412" s="38"/>
      <c r="B412" s="39"/>
      <c r="C412" s="40"/>
      <c r="D412" s="240" t="s">
        <v>159</v>
      </c>
      <c r="E412" s="40"/>
      <c r="F412" s="241" t="s">
        <v>260</v>
      </c>
      <c r="G412" s="40"/>
      <c r="H412" s="40"/>
      <c r="I412" s="242"/>
      <c r="J412" s="40"/>
      <c r="K412" s="40"/>
      <c r="L412" s="44"/>
      <c r="M412" s="243"/>
      <c r="N412" s="244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159</v>
      </c>
      <c r="AU412" s="17" t="s">
        <v>82</v>
      </c>
    </row>
    <row r="413" spans="1:65" s="2" customFormat="1" ht="12">
      <c r="A413" s="38"/>
      <c r="B413" s="39"/>
      <c r="C413" s="227" t="s">
        <v>806</v>
      </c>
      <c r="D413" s="227" t="s">
        <v>152</v>
      </c>
      <c r="E413" s="228" t="s">
        <v>807</v>
      </c>
      <c r="F413" s="229" t="s">
        <v>808</v>
      </c>
      <c r="G413" s="230" t="s">
        <v>177</v>
      </c>
      <c r="H413" s="231">
        <v>2.205</v>
      </c>
      <c r="I413" s="232"/>
      <c r="J413" s="233">
        <f>ROUND(I413*H413,2)</f>
        <v>0</v>
      </c>
      <c r="K413" s="229" t="s">
        <v>156</v>
      </c>
      <c r="L413" s="44"/>
      <c r="M413" s="234" t="s">
        <v>1</v>
      </c>
      <c r="N413" s="235" t="s">
        <v>38</v>
      </c>
      <c r="O413" s="91"/>
      <c r="P413" s="236">
        <f>O413*H413</f>
        <v>0</v>
      </c>
      <c r="Q413" s="236">
        <v>0.039082</v>
      </c>
      <c r="R413" s="236">
        <f>Q413*H413</f>
        <v>0.08617581</v>
      </c>
      <c r="S413" s="236">
        <v>0</v>
      </c>
      <c r="T413" s="237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8" t="s">
        <v>157</v>
      </c>
      <c r="AT413" s="238" t="s">
        <v>152</v>
      </c>
      <c r="AU413" s="238" t="s">
        <v>82</v>
      </c>
      <c r="AY413" s="17" t="s">
        <v>150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7" t="s">
        <v>80</v>
      </c>
      <c r="BK413" s="239">
        <f>ROUND(I413*H413,2)</f>
        <v>0</v>
      </c>
      <c r="BL413" s="17" t="s">
        <v>157</v>
      </c>
      <c r="BM413" s="238" t="s">
        <v>809</v>
      </c>
    </row>
    <row r="414" spans="1:47" s="2" customFormat="1" ht="12">
      <c r="A414" s="38"/>
      <c r="B414" s="39"/>
      <c r="C414" s="40"/>
      <c r="D414" s="240" t="s">
        <v>159</v>
      </c>
      <c r="E414" s="40"/>
      <c r="F414" s="241" t="s">
        <v>810</v>
      </c>
      <c r="G414" s="40"/>
      <c r="H414" s="40"/>
      <c r="I414" s="242"/>
      <c r="J414" s="40"/>
      <c r="K414" s="40"/>
      <c r="L414" s="44"/>
      <c r="M414" s="243"/>
      <c r="N414" s="244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159</v>
      </c>
      <c r="AU414" s="17" t="s">
        <v>82</v>
      </c>
    </row>
    <row r="415" spans="1:51" s="13" customFormat="1" ht="12">
      <c r="A415" s="13"/>
      <c r="B415" s="246"/>
      <c r="C415" s="247"/>
      <c r="D415" s="240" t="s">
        <v>172</v>
      </c>
      <c r="E415" s="248" t="s">
        <v>1</v>
      </c>
      <c r="F415" s="249" t="s">
        <v>802</v>
      </c>
      <c r="G415" s="247"/>
      <c r="H415" s="248" t="s">
        <v>1</v>
      </c>
      <c r="I415" s="250"/>
      <c r="J415" s="247"/>
      <c r="K415" s="247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172</v>
      </c>
      <c r="AU415" s="255" t="s">
        <v>82</v>
      </c>
      <c r="AV415" s="13" t="s">
        <v>80</v>
      </c>
      <c r="AW415" s="13" t="s">
        <v>30</v>
      </c>
      <c r="AX415" s="13" t="s">
        <v>73</v>
      </c>
      <c r="AY415" s="255" t="s">
        <v>150</v>
      </c>
    </row>
    <row r="416" spans="1:51" s="14" customFormat="1" ht="12">
      <c r="A416" s="14"/>
      <c r="B416" s="256"/>
      <c r="C416" s="257"/>
      <c r="D416" s="240" t="s">
        <v>172</v>
      </c>
      <c r="E416" s="258" t="s">
        <v>1</v>
      </c>
      <c r="F416" s="259" t="s">
        <v>803</v>
      </c>
      <c r="G416" s="257"/>
      <c r="H416" s="260">
        <v>2.205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6" t="s">
        <v>172</v>
      </c>
      <c r="AU416" s="266" t="s">
        <v>82</v>
      </c>
      <c r="AV416" s="14" t="s">
        <v>82</v>
      </c>
      <c r="AW416" s="14" t="s">
        <v>30</v>
      </c>
      <c r="AX416" s="14" t="s">
        <v>80</v>
      </c>
      <c r="AY416" s="266" t="s">
        <v>150</v>
      </c>
    </row>
    <row r="417" spans="1:65" s="2" customFormat="1" ht="12">
      <c r="A417" s="38"/>
      <c r="B417" s="39"/>
      <c r="C417" s="227" t="s">
        <v>811</v>
      </c>
      <c r="D417" s="227" t="s">
        <v>152</v>
      </c>
      <c r="E417" s="228" t="s">
        <v>293</v>
      </c>
      <c r="F417" s="229" t="s">
        <v>294</v>
      </c>
      <c r="G417" s="230" t="s">
        <v>177</v>
      </c>
      <c r="H417" s="231">
        <v>2.205</v>
      </c>
      <c r="I417" s="232"/>
      <c r="J417" s="233">
        <f>ROUND(I417*H417,2)</f>
        <v>0</v>
      </c>
      <c r="K417" s="229" t="s">
        <v>156</v>
      </c>
      <c r="L417" s="44"/>
      <c r="M417" s="234" t="s">
        <v>1</v>
      </c>
      <c r="N417" s="235" t="s">
        <v>38</v>
      </c>
      <c r="O417" s="91"/>
      <c r="P417" s="236">
        <f>O417*H417</f>
        <v>0</v>
      </c>
      <c r="Q417" s="236">
        <v>0</v>
      </c>
      <c r="R417" s="236">
        <f>Q417*H417</f>
        <v>0</v>
      </c>
      <c r="S417" s="236">
        <v>0</v>
      </c>
      <c r="T417" s="237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8" t="s">
        <v>157</v>
      </c>
      <c r="AT417" s="238" t="s">
        <v>152</v>
      </c>
      <c r="AU417" s="238" t="s">
        <v>82</v>
      </c>
      <c r="AY417" s="17" t="s">
        <v>150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7" t="s">
        <v>80</v>
      </c>
      <c r="BK417" s="239">
        <f>ROUND(I417*H417,2)</f>
        <v>0</v>
      </c>
      <c r="BL417" s="17" t="s">
        <v>157</v>
      </c>
      <c r="BM417" s="238" t="s">
        <v>812</v>
      </c>
    </row>
    <row r="418" spans="1:47" s="2" customFormat="1" ht="12">
      <c r="A418" s="38"/>
      <c r="B418" s="39"/>
      <c r="C418" s="40"/>
      <c r="D418" s="240" t="s">
        <v>159</v>
      </c>
      <c r="E418" s="40"/>
      <c r="F418" s="241" t="s">
        <v>296</v>
      </c>
      <c r="G418" s="40"/>
      <c r="H418" s="40"/>
      <c r="I418" s="242"/>
      <c r="J418" s="40"/>
      <c r="K418" s="40"/>
      <c r="L418" s="44"/>
      <c r="M418" s="243"/>
      <c r="N418" s="244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159</v>
      </c>
      <c r="AU418" s="17" t="s">
        <v>82</v>
      </c>
    </row>
    <row r="419" spans="1:65" s="2" customFormat="1" ht="12">
      <c r="A419" s="38"/>
      <c r="B419" s="39"/>
      <c r="C419" s="227" t="s">
        <v>813</v>
      </c>
      <c r="D419" s="227" t="s">
        <v>152</v>
      </c>
      <c r="E419" s="228" t="s">
        <v>814</v>
      </c>
      <c r="F419" s="229" t="s">
        <v>815</v>
      </c>
      <c r="G419" s="230" t="s">
        <v>177</v>
      </c>
      <c r="H419" s="231">
        <v>2.205</v>
      </c>
      <c r="I419" s="232"/>
      <c r="J419" s="233">
        <f>ROUND(I419*H419,2)</f>
        <v>0</v>
      </c>
      <c r="K419" s="229" t="s">
        <v>156</v>
      </c>
      <c r="L419" s="44"/>
      <c r="M419" s="234" t="s">
        <v>1</v>
      </c>
      <c r="N419" s="235" t="s">
        <v>38</v>
      </c>
      <c r="O419" s="91"/>
      <c r="P419" s="236">
        <f>O419*H419</f>
        <v>0</v>
      </c>
      <c r="Q419" s="236">
        <v>0</v>
      </c>
      <c r="R419" s="236">
        <f>Q419*H419</f>
        <v>0</v>
      </c>
      <c r="S419" s="236">
        <v>0</v>
      </c>
      <c r="T419" s="237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8" t="s">
        <v>157</v>
      </c>
      <c r="AT419" s="238" t="s">
        <v>152</v>
      </c>
      <c r="AU419" s="238" t="s">
        <v>82</v>
      </c>
      <c r="AY419" s="17" t="s">
        <v>150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7" t="s">
        <v>80</v>
      </c>
      <c r="BK419" s="239">
        <f>ROUND(I419*H419,2)</f>
        <v>0</v>
      </c>
      <c r="BL419" s="17" t="s">
        <v>157</v>
      </c>
      <c r="BM419" s="238" t="s">
        <v>816</v>
      </c>
    </row>
    <row r="420" spans="1:47" s="2" customFormat="1" ht="12">
      <c r="A420" s="38"/>
      <c r="B420" s="39"/>
      <c r="C420" s="40"/>
      <c r="D420" s="240" t="s">
        <v>159</v>
      </c>
      <c r="E420" s="40"/>
      <c r="F420" s="241" t="s">
        <v>817</v>
      </c>
      <c r="G420" s="40"/>
      <c r="H420" s="40"/>
      <c r="I420" s="242"/>
      <c r="J420" s="40"/>
      <c r="K420" s="40"/>
      <c r="L420" s="44"/>
      <c r="M420" s="243"/>
      <c r="N420" s="244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159</v>
      </c>
      <c r="AU420" s="17" t="s">
        <v>82</v>
      </c>
    </row>
    <row r="421" spans="1:51" s="13" customFormat="1" ht="12">
      <c r="A421" s="13"/>
      <c r="B421" s="246"/>
      <c r="C421" s="247"/>
      <c r="D421" s="240" t="s">
        <v>172</v>
      </c>
      <c r="E421" s="248" t="s">
        <v>1</v>
      </c>
      <c r="F421" s="249" t="s">
        <v>802</v>
      </c>
      <c r="G421" s="247"/>
      <c r="H421" s="248" t="s">
        <v>1</v>
      </c>
      <c r="I421" s="250"/>
      <c r="J421" s="247"/>
      <c r="K421" s="247"/>
      <c r="L421" s="251"/>
      <c r="M421" s="252"/>
      <c r="N421" s="253"/>
      <c r="O421" s="253"/>
      <c r="P421" s="253"/>
      <c r="Q421" s="253"/>
      <c r="R421" s="253"/>
      <c r="S421" s="253"/>
      <c r="T421" s="25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5" t="s">
        <v>172</v>
      </c>
      <c r="AU421" s="255" t="s">
        <v>82</v>
      </c>
      <c r="AV421" s="13" t="s">
        <v>80</v>
      </c>
      <c r="AW421" s="13" t="s">
        <v>30</v>
      </c>
      <c r="AX421" s="13" t="s">
        <v>73</v>
      </c>
      <c r="AY421" s="255" t="s">
        <v>150</v>
      </c>
    </row>
    <row r="422" spans="1:51" s="14" customFormat="1" ht="12">
      <c r="A422" s="14"/>
      <c r="B422" s="256"/>
      <c r="C422" s="257"/>
      <c r="D422" s="240" t="s">
        <v>172</v>
      </c>
      <c r="E422" s="258" t="s">
        <v>1</v>
      </c>
      <c r="F422" s="259" t="s">
        <v>803</v>
      </c>
      <c r="G422" s="257"/>
      <c r="H422" s="260">
        <v>2.205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6" t="s">
        <v>172</v>
      </c>
      <c r="AU422" s="266" t="s">
        <v>82</v>
      </c>
      <c r="AV422" s="14" t="s">
        <v>82</v>
      </c>
      <c r="AW422" s="14" t="s">
        <v>30</v>
      </c>
      <c r="AX422" s="14" t="s">
        <v>80</v>
      </c>
      <c r="AY422" s="266" t="s">
        <v>150</v>
      </c>
    </row>
    <row r="423" spans="1:65" s="2" customFormat="1" ht="21.75" customHeight="1">
      <c r="A423" s="38"/>
      <c r="B423" s="39"/>
      <c r="C423" s="227" t="s">
        <v>818</v>
      </c>
      <c r="D423" s="227" t="s">
        <v>152</v>
      </c>
      <c r="E423" s="228" t="s">
        <v>819</v>
      </c>
      <c r="F423" s="229" t="s">
        <v>820</v>
      </c>
      <c r="G423" s="230" t="s">
        <v>177</v>
      </c>
      <c r="H423" s="231">
        <v>2.205</v>
      </c>
      <c r="I423" s="232"/>
      <c r="J423" s="233">
        <f>ROUND(I423*H423,2)</f>
        <v>0</v>
      </c>
      <c r="K423" s="229" t="s">
        <v>156</v>
      </c>
      <c r="L423" s="44"/>
      <c r="M423" s="234" t="s">
        <v>1</v>
      </c>
      <c r="N423" s="235" t="s">
        <v>38</v>
      </c>
      <c r="O423" s="91"/>
      <c r="P423" s="236">
        <f>O423*H423</f>
        <v>0</v>
      </c>
      <c r="Q423" s="236">
        <v>0</v>
      </c>
      <c r="R423" s="236">
        <f>Q423*H423</f>
        <v>0</v>
      </c>
      <c r="S423" s="236">
        <v>0</v>
      </c>
      <c r="T423" s="237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8" t="s">
        <v>157</v>
      </c>
      <c r="AT423" s="238" t="s">
        <v>152</v>
      </c>
      <c r="AU423" s="238" t="s">
        <v>82</v>
      </c>
      <c r="AY423" s="17" t="s">
        <v>150</v>
      </c>
      <c r="BE423" s="239">
        <f>IF(N423="základní",J423,0)</f>
        <v>0</v>
      </c>
      <c r="BF423" s="239">
        <f>IF(N423="snížená",J423,0)</f>
        <v>0</v>
      </c>
      <c r="BG423" s="239">
        <f>IF(N423="zákl. přenesená",J423,0)</f>
        <v>0</v>
      </c>
      <c r="BH423" s="239">
        <f>IF(N423="sníž. přenesená",J423,0)</f>
        <v>0</v>
      </c>
      <c r="BI423" s="239">
        <f>IF(N423="nulová",J423,0)</f>
        <v>0</v>
      </c>
      <c r="BJ423" s="17" t="s">
        <v>80</v>
      </c>
      <c r="BK423" s="239">
        <f>ROUND(I423*H423,2)</f>
        <v>0</v>
      </c>
      <c r="BL423" s="17" t="s">
        <v>157</v>
      </c>
      <c r="BM423" s="238" t="s">
        <v>821</v>
      </c>
    </row>
    <row r="424" spans="1:47" s="2" customFormat="1" ht="12">
      <c r="A424" s="38"/>
      <c r="B424" s="39"/>
      <c r="C424" s="40"/>
      <c r="D424" s="240" t="s">
        <v>159</v>
      </c>
      <c r="E424" s="40"/>
      <c r="F424" s="241" t="s">
        <v>822</v>
      </c>
      <c r="G424" s="40"/>
      <c r="H424" s="40"/>
      <c r="I424" s="242"/>
      <c r="J424" s="40"/>
      <c r="K424" s="40"/>
      <c r="L424" s="44"/>
      <c r="M424" s="243"/>
      <c r="N424" s="244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159</v>
      </c>
      <c r="AU424" s="17" t="s">
        <v>82</v>
      </c>
    </row>
    <row r="425" spans="1:63" s="12" customFormat="1" ht="22.8" customHeight="1">
      <c r="A425" s="12"/>
      <c r="B425" s="211"/>
      <c r="C425" s="212"/>
      <c r="D425" s="213" t="s">
        <v>72</v>
      </c>
      <c r="E425" s="225" t="s">
        <v>332</v>
      </c>
      <c r="F425" s="225" t="s">
        <v>333</v>
      </c>
      <c r="G425" s="212"/>
      <c r="H425" s="212"/>
      <c r="I425" s="215"/>
      <c r="J425" s="226">
        <f>BK425</f>
        <v>0</v>
      </c>
      <c r="K425" s="212"/>
      <c r="L425" s="217"/>
      <c r="M425" s="218"/>
      <c r="N425" s="219"/>
      <c r="O425" s="219"/>
      <c r="P425" s="220">
        <f>SUM(P426:P441)</f>
        <v>0</v>
      </c>
      <c r="Q425" s="219"/>
      <c r="R425" s="220">
        <f>SUM(R426:R441)</f>
        <v>0</v>
      </c>
      <c r="S425" s="219"/>
      <c r="T425" s="221">
        <f>SUM(T426:T441)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2" t="s">
        <v>80</v>
      </c>
      <c r="AT425" s="223" t="s">
        <v>72</v>
      </c>
      <c r="AU425" s="223" t="s">
        <v>80</v>
      </c>
      <c r="AY425" s="222" t="s">
        <v>150</v>
      </c>
      <c r="BK425" s="224">
        <f>SUM(BK426:BK441)</f>
        <v>0</v>
      </c>
    </row>
    <row r="426" spans="1:65" s="2" customFormat="1" ht="12">
      <c r="A426" s="38"/>
      <c r="B426" s="39"/>
      <c r="C426" s="227" t="s">
        <v>823</v>
      </c>
      <c r="D426" s="227" t="s">
        <v>152</v>
      </c>
      <c r="E426" s="228" t="s">
        <v>824</v>
      </c>
      <c r="F426" s="229" t="s">
        <v>825</v>
      </c>
      <c r="G426" s="230" t="s">
        <v>184</v>
      </c>
      <c r="H426" s="231">
        <v>1.222</v>
      </c>
      <c r="I426" s="232"/>
      <c r="J426" s="233">
        <f>ROUND(I426*H426,2)</f>
        <v>0</v>
      </c>
      <c r="K426" s="229" t="s">
        <v>156</v>
      </c>
      <c r="L426" s="44"/>
      <c r="M426" s="234" t="s">
        <v>1</v>
      </c>
      <c r="N426" s="235" t="s">
        <v>38</v>
      </c>
      <c r="O426" s="91"/>
      <c r="P426" s="236">
        <f>O426*H426</f>
        <v>0</v>
      </c>
      <c r="Q426" s="236">
        <v>0</v>
      </c>
      <c r="R426" s="236">
        <f>Q426*H426</f>
        <v>0</v>
      </c>
      <c r="S426" s="236">
        <v>0</v>
      </c>
      <c r="T426" s="237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8" t="s">
        <v>157</v>
      </c>
      <c r="AT426" s="238" t="s">
        <v>152</v>
      </c>
      <c r="AU426" s="238" t="s">
        <v>82</v>
      </c>
      <c r="AY426" s="17" t="s">
        <v>150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7" t="s">
        <v>80</v>
      </c>
      <c r="BK426" s="239">
        <f>ROUND(I426*H426,2)</f>
        <v>0</v>
      </c>
      <c r="BL426" s="17" t="s">
        <v>157</v>
      </c>
      <c r="BM426" s="238" t="s">
        <v>826</v>
      </c>
    </row>
    <row r="427" spans="1:47" s="2" customFormat="1" ht="12">
      <c r="A427" s="38"/>
      <c r="B427" s="39"/>
      <c r="C427" s="40"/>
      <c r="D427" s="240" t="s">
        <v>159</v>
      </c>
      <c r="E427" s="40"/>
      <c r="F427" s="241" t="s">
        <v>827</v>
      </c>
      <c r="G427" s="40"/>
      <c r="H427" s="40"/>
      <c r="I427" s="242"/>
      <c r="J427" s="40"/>
      <c r="K427" s="40"/>
      <c r="L427" s="44"/>
      <c r="M427" s="243"/>
      <c r="N427" s="244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159</v>
      </c>
      <c r="AU427" s="17" t="s">
        <v>82</v>
      </c>
    </row>
    <row r="428" spans="1:51" s="14" customFormat="1" ht="12">
      <c r="A428" s="14"/>
      <c r="B428" s="256"/>
      <c r="C428" s="257"/>
      <c r="D428" s="240" t="s">
        <v>172</v>
      </c>
      <c r="E428" s="258" t="s">
        <v>1</v>
      </c>
      <c r="F428" s="259" t="s">
        <v>828</v>
      </c>
      <c r="G428" s="257"/>
      <c r="H428" s="260">
        <v>1.222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6" t="s">
        <v>172</v>
      </c>
      <c r="AU428" s="266" t="s">
        <v>82</v>
      </c>
      <c r="AV428" s="14" t="s">
        <v>82</v>
      </c>
      <c r="AW428" s="14" t="s">
        <v>30</v>
      </c>
      <c r="AX428" s="14" t="s">
        <v>80</v>
      </c>
      <c r="AY428" s="266" t="s">
        <v>150</v>
      </c>
    </row>
    <row r="429" spans="1:65" s="2" customFormat="1" ht="12">
      <c r="A429" s="38"/>
      <c r="B429" s="39"/>
      <c r="C429" s="227" t="s">
        <v>829</v>
      </c>
      <c r="D429" s="227" t="s">
        <v>152</v>
      </c>
      <c r="E429" s="228" t="s">
        <v>830</v>
      </c>
      <c r="F429" s="229" t="s">
        <v>831</v>
      </c>
      <c r="G429" s="230" t="s">
        <v>184</v>
      </c>
      <c r="H429" s="231">
        <v>3.625</v>
      </c>
      <c r="I429" s="232"/>
      <c r="J429" s="233">
        <f>ROUND(I429*H429,2)</f>
        <v>0</v>
      </c>
      <c r="K429" s="229" t="s">
        <v>156</v>
      </c>
      <c r="L429" s="44"/>
      <c r="M429" s="234" t="s">
        <v>1</v>
      </c>
      <c r="N429" s="235" t="s">
        <v>38</v>
      </c>
      <c r="O429" s="91"/>
      <c r="P429" s="236">
        <f>O429*H429</f>
        <v>0</v>
      </c>
      <c r="Q429" s="236">
        <v>0</v>
      </c>
      <c r="R429" s="236">
        <f>Q429*H429</f>
        <v>0</v>
      </c>
      <c r="S429" s="236">
        <v>0</v>
      </c>
      <c r="T429" s="237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8" t="s">
        <v>157</v>
      </c>
      <c r="AT429" s="238" t="s">
        <v>152</v>
      </c>
      <c r="AU429" s="238" t="s">
        <v>82</v>
      </c>
      <c r="AY429" s="17" t="s">
        <v>150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7" t="s">
        <v>80</v>
      </c>
      <c r="BK429" s="239">
        <f>ROUND(I429*H429,2)</f>
        <v>0</v>
      </c>
      <c r="BL429" s="17" t="s">
        <v>157</v>
      </c>
      <c r="BM429" s="238" t="s">
        <v>832</v>
      </c>
    </row>
    <row r="430" spans="1:47" s="2" customFormat="1" ht="12">
      <c r="A430" s="38"/>
      <c r="B430" s="39"/>
      <c r="C430" s="40"/>
      <c r="D430" s="240" t="s">
        <v>159</v>
      </c>
      <c r="E430" s="40"/>
      <c r="F430" s="241" t="s">
        <v>833</v>
      </c>
      <c r="G430" s="40"/>
      <c r="H430" s="40"/>
      <c r="I430" s="242"/>
      <c r="J430" s="40"/>
      <c r="K430" s="40"/>
      <c r="L430" s="44"/>
      <c r="M430" s="243"/>
      <c r="N430" s="244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159</v>
      </c>
      <c r="AU430" s="17" t="s">
        <v>82</v>
      </c>
    </row>
    <row r="431" spans="1:65" s="2" customFormat="1" ht="44.25" customHeight="1">
      <c r="A431" s="38"/>
      <c r="B431" s="39"/>
      <c r="C431" s="227" t="s">
        <v>834</v>
      </c>
      <c r="D431" s="227" t="s">
        <v>152</v>
      </c>
      <c r="E431" s="228" t="s">
        <v>335</v>
      </c>
      <c r="F431" s="229" t="s">
        <v>336</v>
      </c>
      <c r="G431" s="230" t="s">
        <v>184</v>
      </c>
      <c r="H431" s="231">
        <v>84.59</v>
      </c>
      <c r="I431" s="232"/>
      <c r="J431" s="233">
        <f>ROUND(I431*H431,2)</f>
        <v>0</v>
      </c>
      <c r="K431" s="229" t="s">
        <v>156</v>
      </c>
      <c r="L431" s="44"/>
      <c r="M431" s="234" t="s">
        <v>1</v>
      </c>
      <c r="N431" s="235" t="s">
        <v>38</v>
      </c>
      <c r="O431" s="91"/>
      <c r="P431" s="236">
        <f>O431*H431</f>
        <v>0</v>
      </c>
      <c r="Q431" s="236">
        <v>0</v>
      </c>
      <c r="R431" s="236">
        <f>Q431*H431</f>
        <v>0</v>
      </c>
      <c r="S431" s="236">
        <v>0</v>
      </c>
      <c r="T431" s="23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8" t="s">
        <v>157</v>
      </c>
      <c r="AT431" s="238" t="s">
        <v>152</v>
      </c>
      <c r="AU431" s="238" t="s">
        <v>82</v>
      </c>
      <c r="AY431" s="17" t="s">
        <v>150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7" t="s">
        <v>80</v>
      </c>
      <c r="BK431" s="239">
        <f>ROUND(I431*H431,2)</f>
        <v>0</v>
      </c>
      <c r="BL431" s="17" t="s">
        <v>157</v>
      </c>
      <c r="BM431" s="238" t="s">
        <v>835</v>
      </c>
    </row>
    <row r="432" spans="1:47" s="2" customFormat="1" ht="12">
      <c r="A432" s="38"/>
      <c r="B432" s="39"/>
      <c r="C432" s="40"/>
      <c r="D432" s="240" t="s">
        <v>159</v>
      </c>
      <c r="E432" s="40"/>
      <c r="F432" s="241" t="s">
        <v>336</v>
      </c>
      <c r="G432" s="40"/>
      <c r="H432" s="40"/>
      <c r="I432" s="242"/>
      <c r="J432" s="40"/>
      <c r="K432" s="40"/>
      <c r="L432" s="44"/>
      <c r="M432" s="243"/>
      <c r="N432" s="244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159</v>
      </c>
      <c r="AU432" s="17" t="s">
        <v>82</v>
      </c>
    </row>
    <row r="433" spans="1:51" s="14" customFormat="1" ht="12">
      <c r="A433" s="14"/>
      <c r="B433" s="256"/>
      <c r="C433" s="257"/>
      <c r="D433" s="240" t="s">
        <v>172</v>
      </c>
      <c r="E433" s="258" t="s">
        <v>1</v>
      </c>
      <c r="F433" s="259" t="s">
        <v>836</v>
      </c>
      <c r="G433" s="257"/>
      <c r="H433" s="260">
        <v>84.59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6" t="s">
        <v>172</v>
      </c>
      <c r="AU433" s="266" t="s">
        <v>82</v>
      </c>
      <c r="AV433" s="14" t="s">
        <v>82</v>
      </c>
      <c r="AW433" s="14" t="s">
        <v>30</v>
      </c>
      <c r="AX433" s="14" t="s">
        <v>80</v>
      </c>
      <c r="AY433" s="266" t="s">
        <v>150</v>
      </c>
    </row>
    <row r="434" spans="1:65" s="2" customFormat="1" ht="12">
      <c r="A434" s="38"/>
      <c r="B434" s="39"/>
      <c r="C434" s="227" t="s">
        <v>837</v>
      </c>
      <c r="D434" s="227" t="s">
        <v>152</v>
      </c>
      <c r="E434" s="228" t="s">
        <v>339</v>
      </c>
      <c r="F434" s="229" t="s">
        <v>340</v>
      </c>
      <c r="G434" s="230" t="s">
        <v>184</v>
      </c>
      <c r="H434" s="231">
        <v>89.437</v>
      </c>
      <c r="I434" s="232"/>
      <c r="J434" s="233">
        <f>ROUND(I434*H434,2)</f>
        <v>0</v>
      </c>
      <c r="K434" s="229" t="s">
        <v>156</v>
      </c>
      <c r="L434" s="44"/>
      <c r="M434" s="234" t="s">
        <v>1</v>
      </c>
      <c r="N434" s="235" t="s">
        <v>38</v>
      </c>
      <c r="O434" s="91"/>
      <c r="P434" s="236">
        <f>O434*H434</f>
        <v>0</v>
      </c>
      <c r="Q434" s="236">
        <v>0</v>
      </c>
      <c r="R434" s="236">
        <f>Q434*H434</f>
        <v>0</v>
      </c>
      <c r="S434" s="236">
        <v>0</v>
      </c>
      <c r="T434" s="23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8" t="s">
        <v>157</v>
      </c>
      <c r="AT434" s="238" t="s">
        <v>152</v>
      </c>
      <c r="AU434" s="238" t="s">
        <v>82</v>
      </c>
      <c r="AY434" s="17" t="s">
        <v>150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7" t="s">
        <v>80</v>
      </c>
      <c r="BK434" s="239">
        <f>ROUND(I434*H434,2)</f>
        <v>0</v>
      </c>
      <c r="BL434" s="17" t="s">
        <v>157</v>
      </c>
      <c r="BM434" s="238" t="s">
        <v>838</v>
      </c>
    </row>
    <row r="435" spans="1:47" s="2" customFormat="1" ht="12">
      <c r="A435" s="38"/>
      <c r="B435" s="39"/>
      <c r="C435" s="40"/>
      <c r="D435" s="240" t="s">
        <v>159</v>
      </c>
      <c r="E435" s="40"/>
      <c r="F435" s="241" t="s">
        <v>342</v>
      </c>
      <c r="G435" s="40"/>
      <c r="H435" s="40"/>
      <c r="I435" s="242"/>
      <c r="J435" s="40"/>
      <c r="K435" s="40"/>
      <c r="L435" s="44"/>
      <c r="M435" s="243"/>
      <c r="N435" s="244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159</v>
      </c>
      <c r="AU435" s="17" t="s">
        <v>82</v>
      </c>
    </row>
    <row r="436" spans="1:51" s="14" customFormat="1" ht="12">
      <c r="A436" s="14"/>
      <c r="B436" s="256"/>
      <c r="C436" s="257"/>
      <c r="D436" s="240" t="s">
        <v>172</v>
      </c>
      <c r="E436" s="258" t="s">
        <v>1</v>
      </c>
      <c r="F436" s="259" t="s">
        <v>839</v>
      </c>
      <c r="G436" s="257"/>
      <c r="H436" s="260">
        <v>89.437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6" t="s">
        <v>172</v>
      </c>
      <c r="AU436" s="266" t="s">
        <v>82</v>
      </c>
      <c r="AV436" s="14" t="s">
        <v>82</v>
      </c>
      <c r="AW436" s="14" t="s">
        <v>30</v>
      </c>
      <c r="AX436" s="14" t="s">
        <v>80</v>
      </c>
      <c r="AY436" s="266" t="s">
        <v>150</v>
      </c>
    </row>
    <row r="437" spans="1:65" s="2" customFormat="1" ht="16.5" customHeight="1">
      <c r="A437" s="38"/>
      <c r="B437" s="39"/>
      <c r="C437" s="227" t="s">
        <v>840</v>
      </c>
      <c r="D437" s="227" t="s">
        <v>152</v>
      </c>
      <c r="E437" s="228" t="s">
        <v>344</v>
      </c>
      <c r="F437" s="229" t="s">
        <v>345</v>
      </c>
      <c r="G437" s="230" t="s">
        <v>184</v>
      </c>
      <c r="H437" s="231">
        <v>2683.11</v>
      </c>
      <c r="I437" s="232"/>
      <c r="J437" s="233">
        <f>ROUND(I437*H437,2)</f>
        <v>0</v>
      </c>
      <c r="K437" s="229" t="s">
        <v>156</v>
      </c>
      <c r="L437" s="44"/>
      <c r="M437" s="234" t="s">
        <v>1</v>
      </c>
      <c r="N437" s="235" t="s">
        <v>38</v>
      </c>
      <c r="O437" s="91"/>
      <c r="P437" s="236">
        <f>O437*H437</f>
        <v>0</v>
      </c>
      <c r="Q437" s="236">
        <v>0</v>
      </c>
      <c r="R437" s="236">
        <f>Q437*H437</f>
        <v>0</v>
      </c>
      <c r="S437" s="236">
        <v>0</v>
      </c>
      <c r="T437" s="237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8" t="s">
        <v>157</v>
      </c>
      <c r="AT437" s="238" t="s">
        <v>152</v>
      </c>
      <c r="AU437" s="238" t="s">
        <v>82</v>
      </c>
      <c r="AY437" s="17" t="s">
        <v>150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7" t="s">
        <v>80</v>
      </c>
      <c r="BK437" s="239">
        <f>ROUND(I437*H437,2)</f>
        <v>0</v>
      </c>
      <c r="BL437" s="17" t="s">
        <v>157</v>
      </c>
      <c r="BM437" s="238" t="s">
        <v>841</v>
      </c>
    </row>
    <row r="438" spans="1:47" s="2" customFormat="1" ht="12">
      <c r="A438" s="38"/>
      <c r="B438" s="39"/>
      <c r="C438" s="40"/>
      <c r="D438" s="240" t="s">
        <v>159</v>
      </c>
      <c r="E438" s="40"/>
      <c r="F438" s="241" t="s">
        <v>347</v>
      </c>
      <c r="G438" s="40"/>
      <c r="H438" s="40"/>
      <c r="I438" s="242"/>
      <c r="J438" s="40"/>
      <c r="K438" s="40"/>
      <c r="L438" s="44"/>
      <c r="M438" s="243"/>
      <c r="N438" s="244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159</v>
      </c>
      <c r="AU438" s="17" t="s">
        <v>82</v>
      </c>
    </row>
    <row r="439" spans="1:51" s="14" customFormat="1" ht="12">
      <c r="A439" s="14"/>
      <c r="B439" s="256"/>
      <c r="C439" s="257"/>
      <c r="D439" s="240" t="s">
        <v>172</v>
      </c>
      <c r="E439" s="258" t="s">
        <v>1</v>
      </c>
      <c r="F439" s="259" t="s">
        <v>842</v>
      </c>
      <c r="G439" s="257"/>
      <c r="H439" s="260">
        <v>2683.11</v>
      </c>
      <c r="I439" s="261"/>
      <c r="J439" s="257"/>
      <c r="K439" s="257"/>
      <c r="L439" s="262"/>
      <c r="M439" s="263"/>
      <c r="N439" s="264"/>
      <c r="O439" s="264"/>
      <c r="P439" s="264"/>
      <c r="Q439" s="264"/>
      <c r="R439" s="264"/>
      <c r="S439" s="264"/>
      <c r="T439" s="26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6" t="s">
        <v>172</v>
      </c>
      <c r="AU439" s="266" t="s">
        <v>82</v>
      </c>
      <c r="AV439" s="14" t="s">
        <v>82</v>
      </c>
      <c r="AW439" s="14" t="s">
        <v>30</v>
      </c>
      <c r="AX439" s="14" t="s">
        <v>80</v>
      </c>
      <c r="AY439" s="266" t="s">
        <v>150</v>
      </c>
    </row>
    <row r="440" spans="1:65" s="2" customFormat="1" ht="12">
      <c r="A440" s="38"/>
      <c r="B440" s="39"/>
      <c r="C440" s="227" t="s">
        <v>843</v>
      </c>
      <c r="D440" s="227" t="s">
        <v>152</v>
      </c>
      <c r="E440" s="228" t="s">
        <v>350</v>
      </c>
      <c r="F440" s="229" t="s">
        <v>351</v>
      </c>
      <c r="G440" s="230" t="s">
        <v>184</v>
      </c>
      <c r="H440" s="231">
        <v>89.437</v>
      </c>
      <c r="I440" s="232"/>
      <c r="J440" s="233">
        <f>ROUND(I440*H440,2)</f>
        <v>0</v>
      </c>
      <c r="K440" s="229" t="s">
        <v>156</v>
      </c>
      <c r="L440" s="44"/>
      <c r="M440" s="234" t="s">
        <v>1</v>
      </c>
      <c r="N440" s="235" t="s">
        <v>38</v>
      </c>
      <c r="O440" s="91"/>
      <c r="P440" s="236">
        <f>O440*H440</f>
        <v>0</v>
      </c>
      <c r="Q440" s="236">
        <v>0</v>
      </c>
      <c r="R440" s="236">
        <f>Q440*H440</f>
        <v>0</v>
      </c>
      <c r="S440" s="236">
        <v>0</v>
      </c>
      <c r="T440" s="23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8" t="s">
        <v>157</v>
      </c>
      <c r="AT440" s="238" t="s">
        <v>152</v>
      </c>
      <c r="AU440" s="238" t="s">
        <v>82</v>
      </c>
      <c r="AY440" s="17" t="s">
        <v>150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7" t="s">
        <v>80</v>
      </c>
      <c r="BK440" s="239">
        <f>ROUND(I440*H440,2)</f>
        <v>0</v>
      </c>
      <c r="BL440" s="17" t="s">
        <v>157</v>
      </c>
      <c r="BM440" s="238" t="s">
        <v>844</v>
      </c>
    </row>
    <row r="441" spans="1:47" s="2" customFormat="1" ht="12">
      <c r="A441" s="38"/>
      <c r="B441" s="39"/>
      <c r="C441" s="40"/>
      <c r="D441" s="240" t="s">
        <v>159</v>
      </c>
      <c r="E441" s="40"/>
      <c r="F441" s="241" t="s">
        <v>353</v>
      </c>
      <c r="G441" s="40"/>
      <c r="H441" s="40"/>
      <c r="I441" s="242"/>
      <c r="J441" s="40"/>
      <c r="K441" s="40"/>
      <c r="L441" s="44"/>
      <c r="M441" s="243"/>
      <c r="N441" s="244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159</v>
      </c>
      <c r="AU441" s="17" t="s">
        <v>82</v>
      </c>
    </row>
    <row r="442" spans="1:63" s="12" customFormat="1" ht="22.8" customHeight="1">
      <c r="A442" s="12"/>
      <c r="B442" s="211"/>
      <c r="C442" s="212"/>
      <c r="D442" s="213" t="s">
        <v>72</v>
      </c>
      <c r="E442" s="225" t="s">
        <v>354</v>
      </c>
      <c r="F442" s="225" t="s">
        <v>355</v>
      </c>
      <c r="G442" s="212"/>
      <c r="H442" s="212"/>
      <c r="I442" s="215"/>
      <c r="J442" s="226">
        <f>BK442</f>
        <v>0</v>
      </c>
      <c r="K442" s="212"/>
      <c r="L442" s="217"/>
      <c r="M442" s="218"/>
      <c r="N442" s="219"/>
      <c r="O442" s="219"/>
      <c r="P442" s="220">
        <f>SUM(P443:P445)</f>
        <v>0</v>
      </c>
      <c r="Q442" s="219"/>
      <c r="R442" s="220">
        <f>SUM(R443:R445)</f>
        <v>0</v>
      </c>
      <c r="S442" s="219"/>
      <c r="T442" s="221">
        <f>SUM(T443:T445)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22" t="s">
        <v>80</v>
      </c>
      <c r="AT442" s="223" t="s">
        <v>72</v>
      </c>
      <c r="AU442" s="223" t="s">
        <v>80</v>
      </c>
      <c r="AY442" s="222" t="s">
        <v>150</v>
      </c>
      <c r="BK442" s="224">
        <f>SUM(BK443:BK445)</f>
        <v>0</v>
      </c>
    </row>
    <row r="443" spans="1:65" s="2" customFormat="1" ht="12">
      <c r="A443" s="38"/>
      <c r="B443" s="39"/>
      <c r="C443" s="227" t="s">
        <v>845</v>
      </c>
      <c r="D443" s="227" t="s">
        <v>152</v>
      </c>
      <c r="E443" s="228" t="s">
        <v>357</v>
      </c>
      <c r="F443" s="229" t="s">
        <v>358</v>
      </c>
      <c r="G443" s="230" t="s">
        <v>184</v>
      </c>
      <c r="H443" s="231">
        <v>102.049</v>
      </c>
      <c r="I443" s="232"/>
      <c r="J443" s="233">
        <f>ROUND(I443*H443,2)</f>
        <v>0</v>
      </c>
      <c r="K443" s="229" t="s">
        <v>156</v>
      </c>
      <c r="L443" s="44"/>
      <c r="M443" s="234" t="s">
        <v>1</v>
      </c>
      <c r="N443" s="235" t="s">
        <v>38</v>
      </c>
      <c r="O443" s="91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8" t="s">
        <v>157</v>
      </c>
      <c r="AT443" s="238" t="s">
        <v>152</v>
      </c>
      <c r="AU443" s="238" t="s">
        <v>82</v>
      </c>
      <c r="AY443" s="17" t="s">
        <v>150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7" t="s">
        <v>80</v>
      </c>
      <c r="BK443" s="239">
        <f>ROUND(I443*H443,2)</f>
        <v>0</v>
      </c>
      <c r="BL443" s="17" t="s">
        <v>157</v>
      </c>
      <c r="BM443" s="238" t="s">
        <v>846</v>
      </c>
    </row>
    <row r="444" spans="1:47" s="2" customFormat="1" ht="12">
      <c r="A444" s="38"/>
      <c r="B444" s="39"/>
      <c r="C444" s="40"/>
      <c r="D444" s="240" t="s">
        <v>159</v>
      </c>
      <c r="E444" s="40"/>
      <c r="F444" s="241" t="s">
        <v>360</v>
      </c>
      <c r="G444" s="40"/>
      <c r="H444" s="40"/>
      <c r="I444" s="242"/>
      <c r="J444" s="40"/>
      <c r="K444" s="40"/>
      <c r="L444" s="44"/>
      <c r="M444" s="243"/>
      <c r="N444" s="244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159</v>
      </c>
      <c r="AU444" s="17" t="s">
        <v>82</v>
      </c>
    </row>
    <row r="445" spans="1:47" s="2" customFormat="1" ht="12">
      <c r="A445" s="38"/>
      <c r="B445" s="39"/>
      <c r="C445" s="40"/>
      <c r="D445" s="240" t="s">
        <v>170</v>
      </c>
      <c r="E445" s="40"/>
      <c r="F445" s="245" t="s">
        <v>847</v>
      </c>
      <c r="G445" s="40"/>
      <c r="H445" s="40"/>
      <c r="I445" s="242"/>
      <c r="J445" s="40"/>
      <c r="K445" s="40"/>
      <c r="L445" s="44"/>
      <c r="M445" s="243"/>
      <c r="N445" s="244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170</v>
      </c>
      <c r="AU445" s="17" t="s">
        <v>82</v>
      </c>
    </row>
    <row r="446" spans="1:63" s="12" customFormat="1" ht="25.9" customHeight="1">
      <c r="A446" s="12"/>
      <c r="B446" s="211"/>
      <c r="C446" s="212"/>
      <c r="D446" s="213" t="s">
        <v>72</v>
      </c>
      <c r="E446" s="214" t="s">
        <v>848</v>
      </c>
      <c r="F446" s="214" t="s">
        <v>849</v>
      </c>
      <c r="G446" s="212"/>
      <c r="H446" s="212"/>
      <c r="I446" s="215"/>
      <c r="J446" s="216">
        <f>BK446</f>
        <v>0</v>
      </c>
      <c r="K446" s="212"/>
      <c r="L446" s="217"/>
      <c r="M446" s="218"/>
      <c r="N446" s="219"/>
      <c r="O446" s="219"/>
      <c r="P446" s="220">
        <f>P447</f>
        <v>0</v>
      </c>
      <c r="Q446" s="219"/>
      <c r="R446" s="220">
        <f>R447</f>
        <v>0.014</v>
      </c>
      <c r="S446" s="219"/>
      <c r="T446" s="221">
        <f>T447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22" t="s">
        <v>82</v>
      </c>
      <c r="AT446" s="223" t="s">
        <v>72</v>
      </c>
      <c r="AU446" s="223" t="s">
        <v>73</v>
      </c>
      <c r="AY446" s="222" t="s">
        <v>150</v>
      </c>
      <c r="BK446" s="224">
        <f>BK447</f>
        <v>0</v>
      </c>
    </row>
    <row r="447" spans="1:63" s="12" customFormat="1" ht="22.8" customHeight="1">
      <c r="A447" s="12"/>
      <c r="B447" s="211"/>
      <c r="C447" s="212"/>
      <c r="D447" s="213" t="s">
        <v>72</v>
      </c>
      <c r="E447" s="225" t="s">
        <v>850</v>
      </c>
      <c r="F447" s="225" t="s">
        <v>851</v>
      </c>
      <c r="G447" s="212"/>
      <c r="H447" s="212"/>
      <c r="I447" s="215"/>
      <c r="J447" s="226">
        <f>BK447</f>
        <v>0</v>
      </c>
      <c r="K447" s="212"/>
      <c r="L447" s="217"/>
      <c r="M447" s="218"/>
      <c r="N447" s="219"/>
      <c r="O447" s="219"/>
      <c r="P447" s="220">
        <f>SUM(P448:P473)</f>
        <v>0</v>
      </c>
      <c r="Q447" s="219"/>
      <c r="R447" s="220">
        <f>SUM(R448:R473)</f>
        <v>0.014</v>
      </c>
      <c r="S447" s="219"/>
      <c r="T447" s="221">
        <f>SUM(T448:T473)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22" t="s">
        <v>82</v>
      </c>
      <c r="AT447" s="223" t="s">
        <v>72</v>
      </c>
      <c r="AU447" s="223" t="s">
        <v>80</v>
      </c>
      <c r="AY447" s="222" t="s">
        <v>150</v>
      </c>
      <c r="BK447" s="224">
        <f>SUM(BK448:BK473)</f>
        <v>0</v>
      </c>
    </row>
    <row r="448" spans="1:65" s="2" customFormat="1" ht="12">
      <c r="A448" s="38"/>
      <c r="B448" s="39"/>
      <c r="C448" s="227" t="s">
        <v>852</v>
      </c>
      <c r="D448" s="227" t="s">
        <v>152</v>
      </c>
      <c r="E448" s="228" t="s">
        <v>853</v>
      </c>
      <c r="F448" s="229" t="s">
        <v>854</v>
      </c>
      <c r="G448" s="230" t="s">
        <v>177</v>
      </c>
      <c r="H448" s="231">
        <v>12.028</v>
      </c>
      <c r="I448" s="232"/>
      <c r="J448" s="233">
        <f>ROUND(I448*H448,2)</f>
        <v>0</v>
      </c>
      <c r="K448" s="229" t="s">
        <v>156</v>
      </c>
      <c r="L448" s="44"/>
      <c r="M448" s="234" t="s">
        <v>1</v>
      </c>
      <c r="N448" s="235" t="s">
        <v>38</v>
      </c>
      <c r="O448" s="91"/>
      <c r="P448" s="236">
        <f>O448*H448</f>
        <v>0</v>
      </c>
      <c r="Q448" s="236">
        <v>0</v>
      </c>
      <c r="R448" s="236">
        <f>Q448*H448</f>
        <v>0</v>
      </c>
      <c r="S448" s="236">
        <v>0</v>
      </c>
      <c r="T448" s="237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8" t="s">
        <v>267</v>
      </c>
      <c r="AT448" s="238" t="s">
        <v>152</v>
      </c>
      <c r="AU448" s="238" t="s">
        <v>82</v>
      </c>
      <c r="AY448" s="17" t="s">
        <v>150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7" t="s">
        <v>80</v>
      </c>
      <c r="BK448" s="239">
        <f>ROUND(I448*H448,2)</f>
        <v>0</v>
      </c>
      <c r="BL448" s="17" t="s">
        <v>267</v>
      </c>
      <c r="BM448" s="238" t="s">
        <v>855</v>
      </c>
    </row>
    <row r="449" spans="1:47" s="2" customFormat="1" ht="12">
      <c r="A449" s="38"/>
      <c r="B449" s="39"/>
      <c r="C449" s="40"/>
      <c r="D449" s="240" t="s">
        <v>159</v>
      </c>
      <c r="E449" s="40"/>
      <c r="F449" s="241" t="s">
        <v>856</v>
      </c>
      <c r="G449" s="40"/>
      <c r="H449" s="40"/>
      <c r="I449" s="242"/>
      <c r="J449" s="40"/>
      <c r="K449" s="40"/>
      <c r="L449" s="44"/>
      <c r="M449" s="243"/>
      <c r="N449" s="244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159</v>
      </c>
      <c r="AU449" s="17" t="s">
        <v>82</v>
      </c>
    </row>
    <row r="450" spans="1:51" s="13" customFormat="1" ht="12">
      <c r="A450" s="13"/>
      <c r="B450" s="246"/>
      <c r="C450" s="247"/>
      <c r="D450" s="240" t="s">
        <v>172</v>
      </c>
      <c r="E450" s="248" t="s">
        <v>1</v>
      </c>
      <c r="F450" s="249" t="s">
        <v>666</v>
      </c>
      <c r="G450" s="247"/>
      <c r="H450" s="248" t="s">
        <v>1</v>
      </c>
      <c r="I450" s="250"/>
      <c r="J450" s="247"/>
      <c r="K450" s="247"/>
      <c r="L450" s="251"/>
      <c r="M450" s="252"/>
      <c r="N450" s="253"/>
      <c r="O450" s="253"/>
      <c r="P450" s="253"/>
      <c r="Q450" s="253"/>
      <c r="R450" s="253"/>
      <c r="S450" s="253"/>
      <c r="T450" s="25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5" t="s">
        <v>172</v>
      </c>
      <c r="AU450" s="255" t="s">
        <v>82</v>
      </c>
      <c r="AV450" s="13" t="s">
        <v>80</v>
      </c>
      <c r="AW450" s="13" t="s">
        <v>30</v>
      </c>
      <c r="AX450" s="13" t="s">
        <v>73</v>
      </c>
      <c r="AY450" s="255" t="s">
        <v>150</v>
      </c>
    </row>
    <row r="451" spans="1:51" s="13" customFormat="1" ht="12">
      <c r="A451" s="13"/>
      <c r="B451" s="246"/>
      <c r="C451" s="247"/>
      <c r="D451" s="240" t="s">
        <v>172</v>
      </c>
      <c r="E451" s="248" t="s">
        <v>1</v>
      </c>
      <c r="F451" s="249" t="s">
        <v>857</v>
      </c>
      <c r="G451" s="247"/>
      <c r="H451" s="248" t="s">
        <v>1</v>
      </c>
      <c r="I451" s="250"/>
      <c r="J451" s="247"/>
      <c r="K451" s="247"/>
      <c r="L451" s="251"/>
      <c r="M451" s="252"/>
      <c r="N451" s="253"/>
      <c r="O451" s="253"/>
      <c r="P451" s="253"/>
      <c r="Q451" s="253"/>
      <c r="R451" s="253"/>
      <c r="S451" s="253"/>
      <c r="T451" s="25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5" t="s">
        <v>172</v>
      </c>
      <c r="AU451" s="255" t="s">
        <v>82</v>
      </c>
      <c r="AV451" s="13" t="s">
        <v>80</v>
      </c>
      <c r="AW451" s="13" t="s">
        <v>30</v>
      </c>
      <c r="AX451" s="13" t="s">
        <v>73</v>
      </c>
      <c r="AY451" s="255" t="s">
        <v>150</v>
      </c>
    </row>
    <row r="452" spans="1:51" s="14" customFormat="1" ht="12">
      <c r="A452" s="14"/>
      <c r="B452" s="256"/>
      <c r="C452" s="257"/>
      <c r="D452" s="240" t="s">
        <v>172</v>
      </c>
      <c r="E452" s="258" t="s">
        <v>1</v>
      </c>
      <c r="F452" s="259" t="s">
        <v>627</v>
      </c>
      <c r="G452" s="257"/>
      <c r="H452" s="260">
        <v>3.6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6" t="s">
        <v>172</v>
      </c>
      <c r="AU452" s="266" t="s">
        <v>82</v>
      </c>
      <c r="AV452" s="14" t="s">
        <v>82</v>
      </c>
      <c r="AW452" s="14" t="s">
        <v>30</v>
      </c>
      <c r="AX452" s="14" t="s">
        <v>73</v>
      </c>
      <c r="AY452" s="266" t="s">
        <v>150</v>
      </c>
    </row>
    <row r="453" spans="1:51" s="14" customFormat="1" ht="12">
      <c r="A453" s="14"/>
      <c r="B453" s="256"/>
      <c r="C453" s="257"/>
      <c r="D453" s="240" t="s">
        <v>172</v>
      </c>
      <c r="E453" s="258" t="s">
        <v>1</v>
      </c>
      <c r="F453" s="259" t="s">
        <v>858</v>
      </c>
      <c r="G453" s="257"/>
      <c r="H453" s="260">
        <v>1.56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6" t="s">
        <v>172</v>
      </c>
      <c r="AU453" s="266" t="s">
        <v>82</v>
      </c>
      <c r="AV453" s="14" t="s">
        <v>82</v>
      </c>
      <c r="AW453" s="14" t="s">
        <v>30</v>
      </c>
      <c r="AX453" s="14" t="s">
        <v>73</v>
      </c>
      <c r="AY453" s="266" t="s">
        <v>150</v>
      </c>
    </row>
    <row r="454" spans="1:51" s="13" customFormat="1" ht="12">
      <c r="A454" s="13"/>
      <c r="B454" s="246"/>
      <c r="C454" s="247"/>
      <c r="D454" s="240" t="s">
        <v>172</v>
      </c>
      <c r="E454" s="248" t="s">
        <v>1</v>
      </c>
      <c r="F454" s="249" t="s">
        <v>859</v>
      </c>
      <c r="G454" s="247"/>
      <c r="H454" s="248" t="s">
        <v>1</v>
      </c>
      <c r="I454" s="250"/>
      <c r="J454" s="247"/>
      <c r="K454" s="247"/>
      <c r="L454" s="251"/>
      <c r="M454" s="252"/>
      <c r="N454" s="253"/>
      <c r="O454" s="253"/>
      <c r="P454" s="253"/>
      <c r="Q454" s="253"/>
      <c r="R454" s="253"/>
      <c r="S454" s="253"/>
      <c r="T454" s="25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5" t="s">
        <v>172</v>
      </c>
      <c r="AU454" s="255" t="s">
        <v>82</v>
      </c>
      <c r="AV454" s="13" t="s">
        <v>80</v>
      </c>
      <c r="AW454" s="13" t="s">
        <v>30</v>
      </c>
      <c r="AX454" s="13" t="s">
        <v>73</v>
      </c>
      <c r="AY454" s="255" t="s">
        <v>150</v>
      </c>
    </row>
    <row r="455" spans="1:51" s="14" customFormat="1" ht="12">
      <c r="A455" s="14"/>
      <c r="B455" s="256"/>
      <c r="C455" s="257"/>
      <c r="D455" s="240" t="s">
        <v>172</v>
      </c>
      <c r="E455" s="258" t="s">
        <v>1</v>
      </c>
      <c r="F455" s="259" t="s">
        <v>860</v>
      </c>
      <c r="G455" s="257"/>
      <c r="H455" s="260">
        <v>4.308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6" t="s">
        <v>172</v>
      </c>
      <c r="AU455" s="266" t="s">
        <v>82</v>
      </c>
      <c r="AV455" s="14" t="s">
        <v>82</v>
      </c>
      <c r="AW455" s="14" t="s">
        <v>30</v>
      </c>
      <c r="AX455" s="14" t="s">
        <v>73</v>
      </c>
      <c r="AY455" s="266" t="s">
        <v>150</v>
      </c>
    </row>
    <row r="456" spans="1:51" s="13" customFormat="1" ht="12">
      <c r="A456" s="13"/>
      <c r="B456" s="246"/>
      <c r="C456" s="247"/>
      <c r="D456" s="240" t="s">
        <v>172</v>
      </c>
      <c r="E456" s="248" t="s">
        <v>1</v>
      </c>
      <c r="F456" s="249" t="s">
        <v>861</v>
      </c>
      <c r="G456" s="247"/>
      <c r="H456" s="248" t="s">
        <v>1</v>
      </c>
      <c r="I456" s="250"/>
      <c r="J456" s="247"/>
      <c r="K456" s="247"/>
      <c r="L456" s="251"/>
      <c r="M456" s="252"/>
      <c r="N456" s="253"/>
      <c r="O456" s="253"/>
      <c r="P456" s="253"/>
      <c r="Q456" s="253"/>
      <c r="R456" s="253"/>
      <c r="S456" s="253"/>
      <c r="T456" s="25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5" t="s">
        <v>172</v>
      </c>
      <c r="AU456" s="255" t="s">
        <v>82</v>
      </c>
      <c r="AV456" s="13" t="s">
        <v>80</v>
      </c>
      <c r="AW456" s="13" t="s">
        <v>30</v>
      </c>
      <c r="AX456" s="13" t="s">
        <v>73</v>
      </c>
      <c r="AY456" s="255" t="s">
        <v>150</v>
      </c>
    </row>
    <row r="457" spans="1:51" s="14" customFormat="1" ht="12">
      <c r="A457" s="14"/>
      <c r="B457" s="256"/>
      <c r="C457" s="257"/>
      <c r="D457" s="240" t="s">
        <v>172</v>
      </c>
      <c r="E457" s="258" t="s">
        <v>1</v>
      </c>
      <c r="F457" s="259" t="s">
        <v>629</v>
      </c>
      <c r="G457" s="257"/>
      <c r="H457" s="260">
        <v>1.92</v>
      </c>
      <c r="I457" s="261"/>
      <c r="J457" s="257"/>
      <c r="K457" s="257"/>
      <c r="L457" s="262"/>
      <c r="M457" s="263"/>
      <c r="N457" s="264"/>
      <c r="O457" s="264"/>
      <c r="P457" s="264"/>
      <c r="Q457" s="264"/>
      <c r="R457" s="264"/>
      <c r="S457" s="264"/>
      <c r="T457" s="26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6" t="s">
        <v>172</v>
      </c>
      <c r="AU457" s="266" t="s">
        <v>82</v>
      </c>
      <c r="AV457" s="14" t="s">
        <v>82</v>
      </c>
      <c r="AW457" s="14" t="s">
        <v>30</v>
      </c>
      <c r="AX457" s="14" t="s">
        <v>73</v>
      </c>
      <c r="AY457" s="266" t="s">
        <v>150</v>
      </c>
    </row>
    <row r="458" spans="1:51" s="14" customFormat="1" ht="12">
      <c r="A458" s="14"/>
      <c r="B458" s="256"/>
      <c r="C458" s="257"/>
      <c r="D458" s="240" t="s">
        <v>172</v>
      </c>
      <c r="E458" s="258" t="s">
        <v>1</v>
      </c>
      <c r="F458" s="259" t="s">
        <v>630</v>
      </c>
      <c r="G458" s="257"/>
      <c r="H458" s="260">
        <v>0.64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6" t="s">
        <v>172</v>
      </c>
      <c r="AU458" s="266" t="s">
        <v>82</v>
      </c>
      <c r="AV458" s="14" t="s">
        <v>82</v>
      </c>
      <c r="AW458" s="14" t="s">
        <v>30</v>
      </c>
      <c r="AX458" s="14" t="s">
        <v>73</v>
      </c>
      <c r="AY458" s="266" t="s">
        <v>150</v>
      </c>
    </row>
    <row r="459" spans="1:51" s="15" customFormat="1" ht="12">
      <c r="A459" s="15"/>
      <c r="B459" s="267"/>
      <c r="C459" s="268"/>
      <c r="D459" s="240" t="s">
        <v>172</v>
      </c>
      <c r="E459" s="269" t="s">
        <v>1</v>
      </c>
      <c r="F459" s="270" t="s">
        <v>204</v>
      </c>
      <c r="G459" s="268"/>
      <c r="H459" s="271">
        <v>12.028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7" t="s">
        <v>172</v>
      </c>
      <c r="AU459" s="277" t="s">
        <v>82</v>
      </c>
      <c r="AV459" s="15" t="s">
        <v>157</v>
      </c>
      <c r="AW459" s="15" t="s">
        <v>30</v>
      </c>
      <c r="AX459" s="15" t="s">
        <v>80</v>
      </c>
      <c r="AY459" s="277" t="s">
        <v>150</v>
      </c>
    </row>
    <row r="460" spans="1:65" s="2" customFormat="1" ht="16.5" customHeight="1">
      <c r="A460" s="38"/>
      <c r="B460" s="39"/>
      <c r="C460" s="278" t="s">
        <v>862</v>
      </c>
      <c r="D460" s="278" t="s">
        <v>268</v>
      </c>
      <c r="E460" s="279" t="s">
        <v>863</v>
      </c>
      <c r="F460" s="280" t="s">
        <v>864</v>
      </c>
      <c r="G460" s="281" t="s">
        <v>184</v>
      </c>
      <c r="H460" s="282">
        <v>0.004</v>
      </c>
      <c r="I460" s="283"/>
      <c r="J460" s="284">
        <f>ROUND(I460*H460,2)</f>
        <v>0</v>
      </c>
      <c r="K460" s="280" t="s">
        <v>156</v>
      </c>
      <c r="L460" s="285"/>
      <c r="M460" s="286" t="s">
        <v>1</v>
      </c>
      <c r="N460" s="287" t="s">
        <v>38</v>
      </c>
      <c r="O460" s="91"/>
      <c r="P460" s="236">
        <f>O460*H460</f>
        <v>0</v>
      </c>
      <c r="Q460" s="236">
        <v>1</v>
      </c>
      <c r="R460" s="236">
        <f>Q460*H460</f>
        <v>0.004</v>
      </c>
      <c r="S460" s="236">
        <v>0</v>
      </c>
      <c r="T460" s="237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8" t="s">
        <v>356</v>
      </c>
      <c r="AT460" s="238" t="s">
        <v>268</v>
      </c>
      <c r="AU460" s="238" t="s">
        <v>82</v>
      </c>
      <c r="AY460" s="17" t="s">
        <v>150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7" t="s">
        <v>80</v>
      </c>
      <c r="BK460" s="239">
        <f>ROUND(I460*H460,2)</f>
        <v>0</v>
      </c>
      <c r="BL460" s="17" t="s">
        <v>267</v>
      </c>
      <c r="BM460" s="238" t="s">
        <v>865</v>
      </c>
    </row>
    <row r="461" spans="1:47" s="2" customFormat="1" ht="12">
      <c r="A461" s="38"/>
      <c r="B461" s="39"/>
      <c r="C461" s="40"/>
      <c r="D461" s="240" t="s">
        <v>159</v>
      </c>
      <c r="E461" s="40"/>
      <c r="F461" s="241" t="s">
        <v>864</v>
      </c>
      <c r="G461" s="40"/>
      <c r="H461" s="40"/>
      <c r="I461" s="242"/>
      <c r="J461" s="40"/>
      <c r="K461" s="40"/>
      <c r="L461" s="44"/>
      <c r="M461" s="243"/>
      <c r="N461" s="244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159</v>
      </c>
      <c r="AU461" s="17" t="s">
        <v>82</v>
      </c>
    </row>
    <row r="462" spans="1:47" s="2" customFormat="1" ht="12">
      <c r="A462" s="38"/>
      <c r="B462" s="39"/>
      <c r="C462" s="40"/>
      <c r="D462" s="240" t="s">
        <v>170</v>
      </c>
      <c r="E462" s="40"/>
      <c r="F462" s="245" t="s">
        <v>866</v>
      </c>
      <c r="G462" s="40"/>
      <c r="H462" s="40"/>
      <c r="I462" s="242"/>
      <c r="J462" s="40"/>
      <c r="K462" s="40"/>
      <c r="L462" s="44"/>
      <c r="M462" s="243"/>
      <c r="N462" s="244"/>
      <c r="O462" s="91"/>
      <c r="P462" s="91"/>
      <c r="Q462" s="91"/>
      <c r="R462" s="91"/>
      <c r="S462" s="91"/>
      <c r="T462" s="92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170</v>
      </c>
      <c r="AU462" s="17" t="s">
        <v>82</v>
      </c>
    </row>
    <row r="463" spans="1:51" s="14" customFormat="1" ht="12">
      <c r="A463" s="14"/>
      <c r="B463" s="256"/>
      <c r="C463" s="257"/>
      <c r="D463" s="240" t="s">
        <v>172</v>
      </c>
      <c r="E463" s="258" t="s">
        <v>1</v>
      </c>
      <c r="F463" s="259" t="s">
        <v>867</v>
      </c>
      <c r="G463" s="257"/>
      <c r="H463" s="260">
        <v>0.004</v>
      </c>
      <c r="I463" s="261"/>
      <c r="J463" s="257"/>
      <c r="K463" s="257"/>
      <c r="L463" s="262"/>
      <c r="M463" s="263"/>
      <c r="N463" s="264"/>
      <c r="O463" s="264"/>
      <c r="P463" s="264"/>
      <c r="Q463" s="264"/>
      <c r="R463" s="264"/>
      <c r="S463" s="264"/>
      <c r="T463" s="26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6" t="s">
        <v>172</v>
      </c>
      <c r="AU463" s="266" t="s">
        <v>82</v>
      </c>
      <c r="AV463" s="14" t="s">
        <v>82</v>
      </c>
      <c r="AW463" s="14" t="s">
        <v>30</v>
      </c>
      <c r="AX463" s="14" t="s">
        <v>73</v>
      </c>
      <c r="AY463" s="266" t="s">
        <v>150</v>
      </c>
    </row>
    <row r="464" spans="1:51" s="15" customFormat="1" ht="12">
      <c r="A464" s="15"/>
      <c r="B464" s="267"/>
      <c r="C464" s="268"/>
      <c r="D464" s="240" t="s">
        <v>172</v>
      </c>
      <c r="E464" s="269" t="s">
        <v>1</v>
      </c>
      <c r="F464" s="270" t="s">
        <v>204</v>
      </c>
      <c r="G464" s="268"/>
      <c r="H464" s="271">
        <v>0.004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7" t="s">
        <v>172</v>
      </c>
      <c r="AU464" s="277" t="s">
        <v>82</v>
      </c>
      <c r="AV464" s="15" t="s">
        <v>157</v>
      </c>
      <c r="AW464" s="15" t="s">
        <v>30</v>
      </c>
      <c r="AX464" s="15" t="s">
        <v>80</v>
      </c>
      <c r="AY464" s="277" t="s">
        <v>150</v>
      </c>
    </row>
    <row r="465" spans="1:65" s="2" customFormat="1" ht="12">
      <c r="A465" s="38"/>
      <c r="B465" s="39"/>
      <c r="C465" s="227" t="s">
        <v>868</v>
      </c>
      <c r="D465" s="227" t="s">
        <v>152</v>
      </c>
      <c r="E465" s="228" t="s">
        <v>869</v>
      </c>
      <c r="F465" s="229" t="s">
        <v>870</v>
      </c>
      <c r="G465" s="230" t="s">
        <v>177</v>
      </c>
      <c r="H465" s="231">
        <v>24.056</v>
      </c>
      <c r="I465" s="232"/>
      <c r="J465" s="233">
        <f>ROUND(I465*H465,2)</f>
        <v>0</v>
      </c>
      <c r="K465" s="229" t="s">
        <v>156</v>
      </c>
      <c r="L465" s="44"/>
      <c r="M465" s="234" t="s">
        <v>1</v>
      </c>
      <c r="N465" s="235" t="s">
        <v>38</v>
      </c>
      <c r="O465" s="91"/>
      <c r="P465" s="236">
        <f>O465*H465</f>
        <v>0</v>
      </c>
      <c r="Q465" s="236">
        <v>0</v>
      </c>
      <c r="R465" s="236">
        <f>Q465*H465</f>
        <v>0</v>
      </c>
      <c r="S465" s="236">
        <v>0</v>
      </c>
      <c r="T465" s="237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8" t="s">
        <v>267</v>
      </c>
      <c r="AT465" s="238" t="s">
        <v>152</v>
      </c>
      <c r="AU465" s="238" t="s">
        <v>82</v>
      </c>
      <c r="AY465" s="17" t="s">
        <v>150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7" t="s">
        <v>80</v>
      </c>
      <c r="BK465" s="239">
        <f>ROUND(I465*H465,2)</f>
        <v>0</v>
      </c>
      <c r="BL465" s="17" t="s">
        <v>267</v>
      </c>
      <c r="BM465" s="238" t="s">
        <v>871</v>
      </c>
    </row>
    <row r="466" spans="1:47" s="2" customFormat="1" ht="12">
      <c r="A466" s="38"/>
      <c r="B466" s="39"/>
      <c r="C466" s="40"/>
      <c r="D466" s="240" t="s">
        <v>159</v>
      </c>
      <c r="E466" s="40"/>
      <c r="F466" s="241" t="s">
        <v>872</v>
      </c>
      <c r="G466" s="40"/>
      <c r="H466" s="40"/>
      <c r="I466" s="242"/>
      <c r="J466" s="40"/>
      <c r="K466" s="40"/>
      <c r="L466" s="44"/>
      <c r="M466" s="243"/>
      <c r="N466" s="244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159</v>
      </c>
      <c r="AU466" s="17" t="s">
        <v>82</v>
      </c>
    </row>
    <row r="467" spans="1:51" s="14" customFormat="1" ht="12">
      <c r="A467" s="14"/>
      <c r="B467" s="256"/>
      <c r="C467" s="257"/>
      <c r="D467" s="240" t="s">
        <v>172</v>
      </c>
      <c r="E467" s="258" t="s">
        <v>1</v>
      </c>
      <c r="F467" s="259" t="s">
        <v>873</v>
      </c>
      <c r="G467" s="257"/>
      <c r="H467" s="260">
        <v>24.056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6" t="s">
        <v>172</v>
      </c>
      <c r="AU467" s="266" t="s">
        <v>82</v>
      </c>
      <c r="AV467" s="14" t="s">
        <v>82</v>
      </c>
      <c r="AW467" s="14" t="s">
        <v>30</v>
      </c>
      <c r="AX467" s="14" t="s">
        <v>80</v>
      </c>
      <c r="AY467" s="266" t="s">
        <v>150</v>
      </c>
    </row>
    <row r="468" spans="1:65" s="2" customFormat="1" ht="16.5" customHeight="1">
      <c r="A468" s="38"/>
      <c r="B468" s="39"/>
      <c r="C468" s="278" t="s">
        <v>874</v>
      </c>
      <c r="D468" s="278" t="s">
        <v>268</v>
      </c>
      <c r="E468" s="279" t="s">
        <v>875</v>
      </c>
      <c r="F468" s="280" t="s">
        <v>876</v>
      </c>
      <c r="G468" s="281" t="s">
        <v>184</v>
      </c>
      <c r="H468" s="282">
        <v>0.01</v>
      </c>
      <c r="I468" s="283"/>
      <c r="J468" s="284">
        <f>ROUND(I468*H468,2)</f>
        <v>0</v>
      </c>
      <c r="K468" s="280" t="s">
        <v>156</v>
      </c>
      <c r="L468" s="285"/>
      <c r="M468" s="286" t="s">
        <v>1</v>
      </c>
      <c r="N468" s="287" t="s">
        <v>38</v>
      </c>
      <c r="O468" s="91"/>
      <c r="P468" s="236">
        <f>O468*H468</f>
        <v>0</v>
      </c>
      <c r="Q468" s="236">
        <v>1</v>
      </c>
      <c r="R468" s="236">
        <f>Q468*H468</f>
        <v>0.01</v>
      </c>
      <c r="S468" s="236">
        <v>0</v>
      </c>
      <c r="T468" s="237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8" t="s">
        <v>356</v>
      </c>
      <c r="AT468" s="238" t="s">
        <v>268</v>
      </c>
      <c r="AU468" s="238" t="s">
        <v>82</v>
      </c>
      <c r="AY468" s="17" t="s">
        <v>150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7" t="s">
        <v>80</v>
      </c>
      <c r="BK468" s="239">
        <f>ROUND(I468*H468,2)</f>
        <v>0</v>
      </c>
      <c r="BL468" s="17" t="s">
        <v>267</v>
      </c>
      <c r="BM468" s="238" t="s">
        <v>877</v>
      </c>
    </row>
    <row r="469" spans="1:47" s="2" customFormat="1" ht="12">
      <c r="A469" s="38"/>
      <c r="B469" s="39"/>
      <c r="C469" s="40"/>
      <c r="D469" s="240" t="s">
        <v>159</v>
      </c>
      <c r="E469" s="40"/>
      <c r="F469" s="241" t="s">
        <v>876</v>
      </c>
      <c r="G469" s="40"/>
      <c r="H469" s="40"/>
      <c r="I469" s="242"/>
      <c r="J469" s="40"/>
      <c r="K469" s="40"/>
      <c r="L469" s="44"/>
      <c r="M469" s="243"/>
      <c r="N469" s="244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159</v>
      </c>
      <c r="AU469" s="17" t="s">
        <v>82</v>
      </c>
    </row>
    <row r="470" spans="1:47" s="2" customFormat="1" ht="12">
      <c r="A470" s="38"/>
      <c r="B470" s="39"/>
      <c r="C470" s="40"/>
      <c r="D470" s="240" t="s">
        <v>170</v>
      </c>
      <c r="E470" s="40"/>
      <c r="F470" s="245" t="s">
        <v>878</v>
      </c>
      <c r="G470" s="40"/>
      <c r="H470" s="40"/>
      <c r="I470" s="242"/>
      <c r="J470" s="40"/>
      <c r="K470" s="40"/>
      <c r="L470" s="44"/>
      <c r="M470" s="243"/>
      <c r="N470" s="244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170</v>
      </c>
      <c r="AU470" s="17" t="s">
        <v>82</v>
      </c>
    </row>
    <row r="471" spans="1:51" s="14" customFormat="1" ht="12">
      <c r="A471" s="14"/>
      <c r="B471" s="256"/>
      <c r="C471" s="257"/>
      <c r="D471" s="240" t="s">
        <v>172</v>
      </c>
      <c r="E471" s="258" t="s">
        <v>1</v>
      </c>
      <c r="F471" s="259" t="s">
        <v>879</v>
      </c>
      <c r="G471" s="257"/>
      <c r="H471" s="260">
        <v>0.01</v>
      </c>
      <c r="I471" s="261"/>
      <c r="J471" s="257"/>
      <c r="K471" s="257"/>
      <c r="L471" s="262"/>
      <c r="M471" s="263"/>
      <c r="N471" s="264"/>
      <c r="O471" s="264"/>
      <c r="P471" s="264"/>
      <c r="Q471" s="264"/>
      <c r="R471" s="264"/>
      <c r="S471" s="264"/>
      <c r="T471" s="26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6" t="s">
        <v>172</v>
      </c>
      <c r="AU471" s="266" t="s">
        <v>82</v>
      </c>
      <c r="AV471" s="14" t="s">
        <v>82</v>
      </c>
      <c r="AW471" s="14" t="s">
        <v>30</v>
      </c>
      <c r="AX471" s="14" t="s">
        <v>80</v>
      </c>
      <c r="AY471" s="266" t="s">
        <v>150</v>
      </c>
    </row>
    <row r="472" spans="1:65" s="2" customFormat="1" ht="12">
      <c r="A472" s="38"/>
      <c r="B472" s="39"/>
      <c r="C472" s="227" t="s">
        <v>880</v>
      </c>
      <c r="D472" s="227" t="s">
        <v>152</v>
      </c>
      <c r="E472" s="228" t="s">
        <v>881</v>
      </c>
      <c r="F472" s="229" t="s">
        <v>882</v>
      </c>
      <c r="G472" s="230" t="s">
        <v>184</v>
      </c>
      <c r="H472" s="231">
        <v>0.014</v>
      </c>
      <c r="I472" s="232"/>
      <c r="J472" s="233">
        <f>ROUND(I472*H472,2)</f>
        <v>0</v>
      </c>
      <c r="K472" s="229" t="s">
        <v>156</v>
      </c>
      <c r="L472" s="44"/>
      <c r="M472" s="234" t="s">
        <v>1</v>
      </c>
      <c r="N472" s="235" t="s">
        <v>38</v>
      </c>
      <c r="O472" s="91"/>
      <c r="P472" s="236">
        <f>O472*H472</f>
        <v>0</v>
      </c>
      <c r="Q472" s="236">
        <v>0</v>
      </c>
      <c r="R472" s="236">
        <f>Q472*H472</f>
        <v>0</v>
      </c>
      <c r="S472" s="236">
        <v>0</v>
      </c>
      <c r="T472" s="237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8" t="s">
        <v>267</v>
      </c>
      <c r="AT472" s="238" t="s">
        <v>152</v>
      </c>
      <c r="AU472" s="238" t="s">
        <v>82</v>
      </c>
      <c r="AY472" s="17" t="s">
        <v>150</v>
      </c>
      <c r="BE472" s="239">
        <f>IF(N472="základní",J472,0)</f>
        <v>0</v>
      </c>
      <c r="BF472" s="239">
        <f>IF(N472="snížená",J472,0)</f>
        <v>0</v>
      </c>
      <c r="BG472" s="239">
        <f>IF(N472="zákl. přenesená",J472,0)</f>
        <v>0</v>
      </c>
      <c r="BH472" s="239">
        <f>IF(N472="sníž. přenesená",J472,0)</f>
        <v>0</v>
      </c>
      <c r="BI472" s="239">
        <f>IF(N472="nulová",J472,0)</f>
        <v>0</v>
      </c>
      <c r="BJ472" s="17" t="s">
        <v>80</v>
      </c>
      <c r="BK472" s="239">
        <f>ROUND(I472*H472,2)</f>
        <v>0</v>
      </c>
      <c r="BL472" s="17" t="s">
        <v>267</v>
      </c>
      <c r="BM472" s="238" t="s">
        <v>883</v>
      </c>
    </row>
    <row r="473" spans="1:47" s="2" customFormat="1" ht="12">
      <c r="A473" s="38"/>
      <c r="B473" s="39"/>
      <c r="C473" s="40"/>
      <c r="D473" s="240" t="s">
        <v>159</v>
      </c>
      <c r="E473" s="40"/>
      <c r="F473" s="241" t="s">
        <v>884</v>
      </c>
      <c r="G473" s="40"/>
      <c r="H473" s="40"/>
      <c r="I473" s="242"/>
      <c r="J473" s="40"/>
      <c r="K473" s="40"/>
      <c r="L473" s="44"/>
      <c r="M473" s="288"/>
      <c r="N473" s="289"/>
      <c r="O473" s="290"/>
      <c r="P473" s="290"/>
      <c r="Q473" s="290"/>
      <c r="R473" s="290"/>
      <c r="S473" s="290"/>
      <c r="T473" s="291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159</v>
      </c>
      <c r="AU473" s="17" t="s">
        <v>82</v>
      </c>
    </row>
    <row r="474" spans="1:31" s="2" customFormat="1" ht="6.95" customHeight="1">
      <c r="A474" s="38"/>
      <c r="B474" s="66"/>
      <c r="C474" s="67"/>
      <c r="D474" s="67"/>
      <c r="E474" s="67"/>
      <c r="F474" s="67"/>
      <c r="G474" s="67"/>
      <c r="H474" s="67"/>
      <c r="I474" s="67"/>
      <c r="J474" s="67"/>
      <c r="K474" s="67"/>
      <c r="L474" s="44"/>
      <c r="M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</row>
  </sheetData>
  <sheetProtection password="CC35" sheet="1" objects="1" scenarios="1" formatColumns="0" formatRows="0" autoFilter="0"/>
  <autoFilter ref="C134:K47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ht="12">
      <c r="B8" s="20"/>
      <c r="D8" s="151" t="s">
        <v>120</v>
      </c>
      <c r="L8" s="20"/>
    </row>
    <row r="9" spans="2:12" s="1" customFormat="1" ht="16.5" customHeight="1">
      <c r="B9" s="20"/>
      <c r="E9" s="152" t="s">
        <v>491</v>
      </c>
      <c r="F9" s="1"/>
      <c r="G9" s="1"/>
      <c r="H9" s="1"/>
      <c r="L9" s="20"/>
    </row>
    <row r="10" spans="2:12" s="1" customFormat="1" ht="12" customHeight="1">
      <c r="B10" s="20"/>
      <c r="D10" s="151" t="s">
        <v>122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492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493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885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zakázky'!AN8</f>
        <v>4. 5. 2021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21</v>
      </c>
      <c r="F19" s="38"/>
      <c r="G19" s="38"/>
      <c r="H19" s="38"/>
      <c r="I19" s="151" t="s">
        <v>26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27</v>
      </c>
      <c r="E21" s="38"/>
      <c r="F21" s="38"/>
      <c r="G21" s="38"/>
      <c r="H21" s="38"/>
      <c r="I21" s="151" t="s">
        <v>25</v>
      </c>
      <c r="J21" s="33" t="str">
        <f>'Rekapitulace zakázky'!AN13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zakázky'!E14</f>
        <v>Vyplň údaj</v>
      </c>
      <c r="F22" s="141"/>
      <c r="G22" s="141"/>
      <c r="H22" s="141"/>
      <c r="I22" s="151" t="s">
        <v>26</v>
      </c>
      <c r="J22" s="33" t="str">
        <f>'Rekapitulace zakázky'!AN14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29</v>
      </c>
      <c r="E24" s="38"/>
      <c r="F24" s="38"/>
      <c r="G24" s="38"/>
      <c r="H24" s="38"/>
      <c r="I24" s="151" t="s">
        <v>25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21</v>
      </c>
      <c r="F25" s="38"/>
      <c r="G25" s="38"/>
      <c r="H25" s="38"/>
      <c r="I25" s="151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31</v>
      </c>
      <c r="E27" s="38"/>
      <c r="F27" s="38"/>
      <c r="G27" s="38"/>
      <c r="H27" s="38"/>
      <c r="I27" s="151" t="s">
        <v>25</v>
      </c>
      <c r="J27" s="141" t="s">
        <v>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">
        <v>21</v>
      </c>
      <c r="F28" s="38"/>
      <c r="G28" s="38"/>
      <c r="H28" s="38"/>
      <c r="I28" s="151" t="s">
        <v>26</v>
      </c>
      <c r="J28" s="141" t="s">
        <v>1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32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33</v>
      </c>
      <c r="E34" s="38"/>
      <c r="F34" s="38"/>
      <c r="G34" s="38"/>
      <c r="H34" s="38"/>
      <c r="I34" s="38"/>
      <c r="J34" s="161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35</v>
      </c>
      <c r="G36" s="38"/>
      <c r="H36" s="38"/>
      <c r="I36" s="162" t="s">
        <v>34</v>
      </c>
      <c r="J36" s="162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37</v>
      </c>
      <c r="E37" s="151" t="s">
        <v>38</v>
      </c>
      <c r="F37" s="164">
        <f>ROUND((SUM(BE128:BE180)),2)</f>
        <v>0</v>
      </c>
      <c r="G37" s="38"/>
      <c r="H37" s="38"/>
      <c r="I37" s="165">
        <v>0.21</v>
      </c>
      <c r="J37" s="164">
        <f>ROUND(((SUM(BE128:BE180))*I37),2)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39</v>
      </c>
      <c r="F38" s="164">
        <f>ROUND((SUM(BF128:BF180)),2)</f>
        <v>0</v>
      </c>
      <c r="G38" s="38"/>
      <c r="H38" s="38"/>
      <c r="I38" s="165">
        <v>0.15</v>
      </c>
      <c r="J38" s="164">
        <f>ROUND(((SUM(BF128:BF180))*I38),2)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40</v>
      </c>
      <c r="F39" s="164">
        <f>ROUND((SUM(BG128:BG180)),2)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41</v>
      </c>
      <c r="F40" s="164">
        <f>ROUND((SUM(BH128:BH180)),2)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42</v>
      </c>
      <c r="F41" s="164">
        <f>ROUND((SUM(BI128:BI180)),2)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43</v>
      </c>
      <c r="E43" s="168"/>
      <c r="F43" s="168"/>
      <c r="G43" s="169" t="s">
        <v>44</v>
      </c>
      <c r="H43" s="170" t="s">
        <v>45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491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2" t="s">
        <v>492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493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002 - km 9,194 - svršek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32" t="s">
        <v>22</v>
      </c>
      <c r="J93" s="79" t="str">
        <f>IF(J16="","",J16)</f>
        <v>4. 5. 2021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32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125</v>
      </c>
      <c r="D98" s="186"/>
      <c r="E98" s="186"/>
      <c r="F98" s="186"/>
      <c r="G98" s="186"/>
      <c r="H98" s="186"/>
      <c r="I98" s="186"/>
      <c r="J98" s="187" t="s">
        <v>126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127</v>
      </c>
      <c r="D100" s="40"/>
      <c r="E100" s="40"/>
      <c r="F100" s="40"/>
      <c r="G100" s="40"/>
      <c r="H100" s="40"/>
      <c r="I100" s="40"/>
      <c r="J100" s="110">
        <f>J128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128</v>
      </c>
    </row>
    <row r="101" spans="1:31" s="9" customFormat="1" ht="24.95" customHeight="1">
      <c r="A101" s="9"/>
      <c r="B101" s="189"/>
      <c r="C101" s="190"/>
      <c r="D101" s="191" t="s">
        <v>129</v>
      </c>
      <c r="E101" s="192"/>
      <c r="F101" s="192"/>
      <c r="G101" s="192"/>
      <c r="H101" s="192"/>
      <c r="I101" s="192"/>
      <c r="J101" s="193">
        <f>J129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886</v>
      </c>
      <c r="E102" s="197"/>
      <c r="F102" s="197"/>
      <c r="G102" s="197"/>
      <c r="H102" s="197"/>
      <c r="I102" s="197"/>
      <c r="J102" s="198">
        <f>J130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887</v>
      </c>
      <c r="E103" s="192"/>
      <c r="F103" s="192"/>
      <c r="G103" s="192"/>
      <c r="H103" s="192"/>
      <c r="I103" s="192"/>
      <c r="J103" s="193">
        <f>J165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363</v>
      </c>
      <c r="E104" s="192"/>
      <c r="F104" s="192"/>
      <c r="G104" s="192"/>
      <c r="H104" s="192"/>
      <c r="I104" s="192"/>
      <c r="J104" s="193">
        <f>J176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Oprava mostu v km 12,570 v úseku Protivec - Bochov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84" t="s">
        <v>491</v>
      </c>
      <c r="F116" s="22"/>
      <c r="G116" s="22"/>
      <c r="H116" s="22"/>
      <c r="I116" s="22"/>
      <c r="J116" s="22"/>
      <c r="K116" s="22"/>
      <c r="L116" s="20"/>
    </row>
    <row r="117" spans="2:12" s="1" customFormat="1" ht="12" customHeight="1">
      <c r="B117" s="21"/>
      <c r="C117" s="32" t="s">
        <v>122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292" t="s">
        <v>492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493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002 - km 9,194 - svršek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32" t="s">
        <v>22</v>
      </c>
      <c r="J122" s="79" t="str">
        <f>IF(J16="","",J16)</f>
        <v>4. 5. 2021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32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32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136</v>
      </c>
      <c r="D127" s="203" t="s">
        <v>58</v>
      </c>
      <c r="E127" s="203" t="s">
        <v>54</v>
      </c>
      <c r="F127" s="203" t="s">
        <v>55</v>
      </c>
      <c r="G127" s="203" t="s">
        <v>137</v>
      </c>
      <c r="H127" s="203" t="s">
        <v>138</v>
      </c>
      <c r="I127" s="203" t="s">
        <v>139</v>
      </c>
      <c r="J127" s="203" t="s">
        <v>126</v>
      </c>
      <c r="K127" s="204" t="s">
        <v>140</v>
      </c>
      <c r="L127" s="205"/>
      <c r="M127" s="100" t="s">
        <v>1</v>
      </c>
      <c r="N127" s="101" t="s">
        <v>37</v>
      </c>
      <c r="O127" s="101" t="s">
        <v>141</v>
      </c>
      <c r="P127" s="101" t="s">
        <v>142</v>
      </c>
      <c r="Q127" s="101" t="s">
        <v>143</v>
      </c>
      <c r="R127" s="101" t="s">
        <v>144</v>
      </c>
      <c r="S127" s="101" t="s">
        <v>145</v>
      </c>
      <c r="T127" s="102" t="s">
        <v>146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147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P129+P165+P176</f>
        <v>0</v>
      </c>
      <c r="Q128" s="104"/>
      <c r="R128" s="208">
        <f>R129+R165+R176</f>
        <v>28.688</v>
      </c>
      <c r="S128" s="104"/>
      <c r="T128" s="209">
        <f>T129+T165+T176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128</v>
      </c>
      <c r="BK128" s="210">
        <f>BK129+BK165+BK176</f>
        <v>0</v>
      </c>
    </row>
    <row r="129" spans="1:63" s="12" customFormat="1" ht="25.9" customHeight="1">
      <c r="A129" s="12"/>
      <c r="B129" s="211"/>
      <c r="C129" s="212"/>
      <c r="D129" s="213" t="s">
        <v>72</v>
      </c>
      <c r="E129" s="214" t="s">
        <v>148</v>
      </c>
      <c r="F129" s="214" t="s">
        <v>149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28.688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80</v>
      </c>
      <c r="AT129" s="223" t="s">
        <v>72</v>
      </c>
      <c r="AU129" s="223" t="s">
        <v>73</v>
      </c>
      <c r="AY129" s="222" t="s">
        <v>150</v>
      </c>
      <c r="BK129" s="224">
        <f>BK130</f>
        <v>0</v>
      </c>
    </row>
    <row r="130" spans="1:63" s="12" customFormat="1" ht="22.8" customHeight="1">
      <c r="A130" s="12"/>
      <c r="B130" s="211"/>
      <c r="C130" s="212"/>
      <c r="D130" s="213" t="s">
        <v>72</v>
      </c>
      <c r="E130" s="225" t="s">
        <v>181</v>
      </c>
      <c r="F130" s="225" t="s">
        <v>888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SUM(P131:P164)</f>
        <v>0</v>
      </c>
      <c r="Q130" s="219"/>
      <c r="R130" s="220">
        <f>SUM(R131:R164)</f>
        <v>28.688</v>
      </c>
      <c r="S130" s="219"/>
      <c r="T130" s="221">
        <f>SUM(T131:T164)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80</v>
      </c>
      <c r="AT130" s="223" t="s">
        <v>72</v>
      </c>
      <c r="AU130" s="223" t="s">
        <v>80</v>
      </c>
      <c r="AY130" s="222" t="s">
        <v>150</v>
      </c>
      <c r="BK130" s="224">
        <f>SUM(BK131:BK164)</f>
        <v>0</v>
      </c>
    </row>
    <row r="131" spans="1:65" s="2" customFormat="1" ht="12">
      <c r="A131" s="38"/>
      <c r="B131" s="39"/>
      <c r="C131" s="227" t="s">
        <v>80</v>
      </c>
      <c r="D131" s="227" t="s">
        <v>152</v>
      </c>
      <c r="E131" s="228" t="s">
        <v>889</v>
      </c>
      <c r="F131" s="229" t="s">
        <v>890</v>
      </c>
      <c r="G131" s="230" t="s">
        <v>177</v>
      </c>
      <c r="H131" s="231">
        <v>3.2</v>
      </c>
      <c r="I131" s="232"/>
      <c r="J131" s="233">
        <f>ROUND(I131*H131,2)</f>
        <v>0</v>
      </c>
      <c r="K131" s="229" t="s">
        <v>891</v>
      </c>
      <c r="L131" s="44"/>
      <c r="M131" s="234" t="s">
        <v>1</v>
      </c>
      <c r="N131" s="235" t="s">
        <v>38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157</v>
      </c>
      <c r="AT131" s="238" t="s">
        <v>152</v>
      </c>
      <c r="AU131" s="238" t="s">
        <v>82</v>
      </c>
      <c r="AY131" s="17" t="s">
        <v>150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80</v>
      </c>
      <c r="BK131" s="239">
        <f>ROUND(I131*H131,2)</f>
        <v>0</v>
      </c>
      <c r="BL131" s="17" t="s">
        <v>157</v>
      </c>
      <c r="BM131" s="238" t="s">
        <v>892</v>
      </c>
    </row>
    <row r="132" spans="1:47" s="2" customFormat="1" ht="12">
      <c r="A132" s="38"/>
      <c r="B132" s="39"/>
      <c r="C132" s="40"/>
      <c r="D132" s="240" t="s">
        <v>159</v>
      </c>
      <c r="E132" s="40"/>
      <c r="F132" s="241" t="s">
        <v>893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82</v>
      </c>
    </row>
    <row r="133" spans="1:51" s="13" customFormat="1" ht="12">
      <c r="A133" s="13"/>
      <c r="B133" s="246"/>
      <c r="C133" s="247"/>
      <c r="D133" s="240" t="s">
        <v>172</v>
      </c>
      <c r="E133" s="248" t="s">
        <v>1</v>
      </c>
      <c r="F133" s="249" t="s">
        <v>894</v>
      </c>
      <c r="G133" s="247"/>
      <c r="H133" s="248" t="s">
        <v>1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172</v>
      </c>
      <c r="AU133" s="255" t="s">
        <v>82</v>
      </c>
      <c r="AV133" s="13" t="s">
        <v>80</v>
      </c>
      <c r="AW133" s="13" t="s">
        <v>30</v>
      </c>
      <c r="AX133" s="13" t="s">
        <v>73</v>
      </c>
      <c r="AY133" s="255" t="s">
        <v>150</v>
      </c>
    </row>
    <row r="134" spans="1:51" s="14" customFormat="1" ht="12">
      <c r="A134" s="14"/>
      <c r="B134" s="256"/>
      <c r="C134" s="257"/>
      <c r="D134" s="240" t="s">
        <v>172</v>
      </c>
      <c r="E134" s="258" t="s">
        <v>1</v>
      </c>
      <c r="F134" s="259" t="s">
        <v>895</v>
      </c>
      <c r="G134" s="257"/>
      <c r="H134" s="260">
        <v>3.2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6" t="s">
        <v>172</v>
      </c>
      <c r="AU134" s="266" t="s">
        <v>82</v>
      </c>
      <c r="AV134" s="14" t="s">
        <v>82</v>
      </c>
      <c r="AW134" s="14" t="s">
        <v>30</v>
      </c>
      <c r="AX134" s="14" t="s">
        <v>73</v>
      </c>
      <c r="AY134" s="266" t="s">
        <v>150</v>
      </c>
    </row>
    <row r="135" spans="1:51" s="15" customFormat="1" ht="12">
      <c r="A135" s="15"/>
      <c r="B135" s="267"/>
      <c r="C135" s="268"/>
      <c r="D135" s="240" t="s">
        <v>172</v>
      </c>
      <c r="E135" s="269" t="s">
        <v>1</v>
      </c>
      <c r="F135" s="270" t="s">
        <v>204</v>
      </c>
      <c r="G135" s="268"/>
      <c r="H135" s="271">
        <v>3.2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7" t="s">
        <v>172</v>
      </c>
      <c r="AU135" s="277" t="s">
        <v>82</v>
      </c>
      <c r="AV135" s="15" t="s">
        <v>157</v>
      </c>
      <c r="AW135" s="15" t="s">
        <v>30</v>
      </c>
      <c r="AX135" s="15" t="s">
        <v>80</v>
      </c>
      <c r="AY135" s="277" t="s">
        <v>150</v>
      </c>
    </row>
    <row r="136" spans="1:65" s="2" customFormat="1" ht="16.5" customHeight="1">
      <c r="A136" s="38"/>
      <c r="B136" s="39"/>
      <c r="C136" s="227" t="s">
        <v>82</v>
      </c>
      <c r="D136" s="227" t="s">
        <v>152</v>
      </c>
      <c r="E136" s="228" t="s">
        <v>896</v>
      </c>
      <c r="F136" s="229" t="s">
        <v>897</v>
      </c>
      <c r="G136" s="230" t="s">
        <v>167</v>
      </c>
      <c r="H136" s="231">
        <v>0.32</v>
      </c>
      <c r="I136" s="232"/>
      <c r="J136" s="233">
        <f>ROUND(I136*H136,2)</f>
        <v>0</v>
      </c>
      <c r="K136" s="229" t="s">
        <v>891</v>
      </c>
      <c r="L136" s="44"/>
      <c r="M136" s="234" t="s">
        <v>1</v>
      </c>
      <c r="N136" s="235" t="s">
        <v>38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157</v>
      </c>
      <c r="AT136" s="238" t="s">
        <v>152</v>
      </c>
      <c r="AU136" s="238" t="s">
        <v>82</v>
      </c>
      <c r="AY136" s="17" t="s">
        <v>150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80</v>
      </c>
      <c r="BK136" s="239">
        <f>ROUND(I136*H136,2)</f>
        <v>0</v>
      </c>
      <c r="BL136" s="17" t="s">
        <v>157</v>
      </c>
      <c r="BM136" s="238" t="s">
        <v>898</v>
      </c>
    </row>
    <row r="137" spans="1:47" s="2" customFormat="1" ht="12">
      <c r="A137" s="38"/>
      <c r="B137" s="39"/>
      <c r="C137" s="40"/>
      <c r="D137" s="240" t="s">
        <v>159</v>
      </c>
      <c r="E137" s="40"/>
      <c r="F137" s="241" t="s">
        <v>899</v>
      </c>
      <c r="G137" s="40"/>
      <c r="H137" s="40"/>
      <c r="I137" s="242"/>
      <c r="J137" s="40"/>
      <c r="K137" s="40"/>
      <c r="L137" s="44"/>
      <c r="M137" s="243"/>
      <c r="N137" s="244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82</v>
      </c>
    </row>
    <row r="138" spans="1:51" s="14" customFormat="1" ht="12">
      <c r="A138" s="14"/>
      <c r="B138" s="256"/>
      <c r="C138" s="257"/>
      <c r="D138" s="240" t="s">
        <v>172</v>
      </c>
      <c r="E138" s="258" t="s">
        <v>1</v>
      </c>
      <c r="F138" s="259" t="s">
        <v>900</v>
      </c>
      <c r="G138" s="257"/>
      <c r="H138" s="260">
        <v>0.32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6" t="s">
        <v>172</v>
      </c>
      <c r="AU138" s="266" t="s">
        <v>82</v>
      </c>
      <c r="AV138" s="14" t="s">
        <v>82</v>
      </c>
      <c r="AW138" s="14" t="s">
        <v>30</v>
      </c>
      <c r="AX138" s="14" t="s">
        <v>80</v>
      </c>
      <c r="AY138" s="266" t="s">
        <v>150</v>
      </c>
    </row>
    <row r="139" spans="1:65" s="2" customFormat="1" ht="16.5" customHeight="1">
      <c r="A139" s="38"/>
      <c r="B139" s="39"/>
      <c r="C139" s="278" t="s">
        <v>102</v>
      </c>
      <c r="D139" s="278" t="s">
        <v>268</v>
      </c>
      <c r="E139" s="279" t="s">
        <v>901</v>
      </c>
      <c r="F139" s="280" t="s">
        <v>902</v>
      </c>
      <c r="G139" s="281" t="s">
        <v>184</v>
      </c>
      <c r="H139" s="282">
        <v>0.512</v>
      </c>
      <c r="I139" s="283"/>
      <c r="J139" s="284">
        <f>ROUND(I139*H139,2)</f>
        <v>0</v>
      </c>
      <c r="K139" s="280" t="s">
        <v>891</v>
      </c>
      <c r="L139" s="285"/>
      <c r="M139" s="286" t="s">
        <v>1</v>
      </c>
      <c r="N139" s="287" t="s">
        <v>38</v>
      </c>
      <c r="O139" s="91"/>
      <c r="P139" s="236">
        <f>O139*H139</f>
        <v>0</v>
      </c>
      <c r="Q139" s="236">
        <v>1</v>
      </c>
      <c r="R139" s="236">
        <f>Q139*H139</f>
        <v>0.512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213</v>
      </c>
      <c r="AT139" s="238" t="s">
        <v>268</v>
      </c>
      <c r="AU139" s="238" t="s">
        <v>82</v>
      </c>
      <c r="AY139" s="17" t="s">
        <v>150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80</v>
      </c>
      <c r="BK139" s="239">
        <f>ROUND(I139*H139,2)</f>
        <v>0</v>
      </c>
      <c r="BL139" s="17" t="s">
        <v>157</v>
      </c>
      <c r="BM139" s="238" t="s">
        <v>903</v>
      </c>
    </row>
    <row r="140" spans="1:47" s="2" customFormat="1" ht="12">
      <c r="A140" s="38"/>
      <c r="B140" s="39"/>
      <c r="C140" s="40"/>
      <c r="D140" s="240" t="s">
        <v>159</v>
      </c>
      <c r="E140" s="40"/>
      <c r="F140" s="241" t="s">
        <v>902</v>
      </c>
      <c r="G140" s="40"/>
      <c r="H140" s="40"/>
      <c r="I140" s="242"/>
      <c r="J140" s="40"/>
      <c r="K140" s="40"/>
      <c r="L140" s="44"/>
      <c r="M140" s="243"/>
      <c r="N140" s="244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82</v>
      </c>
    </row>
    <row r="141" spans="1:51" s="14" customFormat="1" ht="12">
      <c r="A141" s="14"/>
      <c r="B141" s="256"/>
      <c r="C141" s="257"/>
      <c r="D141" s="240" t="s">
        <v>172</v>
      </c>
      <c r="E141" s="258" t="s">
        <v>1</v>
      </c>
      <c r="F141" s="259" t="s">
        <v>904</v>
      </c>
      <c r="G141" s="257"/>
      <c r="H141" s="260">
        <v>0.512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172</v>
      </c>
      <c r="AU141" s="266" t="s">
        <v>82</v>
      </c>
      <c r="AV141" s="14" t="s">
        <v>82</v>
      </c>
      <c r="AW141" s="14" t="s">
        <v>30</v>
      </c>
      <c r="AX141" s="14" t="s">
        <v>80</v>
      </c>
      <c r="AY141" s="266" t="s">
        <v>150</v>
      </c>
    </row>
    <row r="142" spans="1:65" s="2" customFormat="1" ht="12">
      <c r="A142" s="38"/>
      <c r="B142" s="39"/>
      <c r="C142" s="227" t="s">
        <v>157</v>
      </c>
      <c r="D142" s="227" t="s">
        <v>152</v>
      </c>
      <c r="E142" s="228" t="s">
        <v>905</v>
      </c>
      <c r="F142" s="229" t="s">
        <v>906</v>
      </c>
      <c r="G142" s="230" t="s">
        <v>167</v>
      </c>
      <c r="H142" s="231">
        <v>8.512</v>
      </c>
      <c r="I142" s="232"/>
      <c r="J142" s="233">
        <f>ROUND(I142*H142,2)</f>
        <v>0</v>
      </c>
      <c r="K142" s="229" t="s">
        <v>891</v>
      </c>
      <c r="L142" s="44"/>
      <c r="M142" s="234" t="s">
        <v>1</v>
      </c>
      <c r="N142" s="235" t="s">
        <v>38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157</v>
      </c>
      <c r="AT142" s="238" t="s">
        <v>152</v>
      </c>
      <c r="AU142" s="238" t="s">
        <v>82</v>
      </c>
      <c r="AY142" s="17" t="s">
        <v>150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80</v>
      </c>
      <c r="BK142" s="239">
        <f>ROUND(I142*H142,2)</f>
        <v>0</v>
      </c>
      <c r="BL142" s="17" t="s">
        <v>157</v>
      </c>
      <c r="BM142" s="238" t="s">
        <v>907</v>
      </c>
    </row>
    <row r="143" spans="1:47" s="2" customFormat="1" ht="12">
      <c r="A143" s="38"/>
      <c r="B143" s="39"/>
      <c r="C143" s="40"/>
      <c r="D143" s="240" t="s">
        <v>159</v>
      </c>
      <c r="E143" s="40"/>
      <c r="F143" s="241" t="s">
        <v>908</v>
      </c>
      <c r="G143" s="40"/>
      <c r="H143" s="40"/>
      <c r="I143" s="242"/>
      <c r="J143" s="40"/>
      <c r="K143" s="40"/>
      <c r="L143" s="44"/>
      <c r="M143" s="243"/>
      <c r="N143" s="244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82</v>
      </c>
    </row>
    <row r="144" spans="1:51" s="14" customFormat="1" ht="12">
      <c r="A144" s="14"/>
      <c r="B144" s="256"/>
      <c r="C144" s="257"/>
      <c r="D144" s="240" t="s">
        <v>172</v>
      </c>
      <c r="E144" s="258" t="s">
        <v>1</v>
      </c>
      <c r="F144" s="259" t="s">
        <v>909</v>
      </c>
      <c r="G144" s="257"/>
      <c r="H144" s="260">
        <v>8.512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172</v>
      </c>
      <c r="AU144" s="266" t="s">
        <v>82</v>
      </c>
      <c r="AV144" s="14" t="s">
        <v>82</v>
      </c>
      <c r="AW144" s="14" t="s">
        <v>30</v>
      </c>
      <c r="AX144" s="14" t="s">
        <v>73</v>
      </c>
      <c r="AY144" s="266" t="s">
        <v>150</v>
      </c>
    </row>
    <row r="145" spans="1:51" s="15" customFormat="1" ht="12">
      <c r="A145" s="15"/>
      <c r="B145" s="267"/>
      <c r="C145" s="268"/>
      <c r="D145" s="240" t="s">
        <v>172</v>
      </c>
      <c r="E145" s="269" t="s">
        <v>1</v>
      </c>
      <c r="F145" s="270" t="s">
        <v>204</v>
      </c>
      <c r="G145" s="268"/>
      <c r="H145" s="271">
        <v>8.512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7" t="s">
        <v>172</v>
      </c>
      <c r="AU145" s="277" t="s">
        <v>82</v>
      </c>
      <c r="AV145" s="15" t="s">
        <v>157</v>
      </c>
      <c r="AW145" s="15" t="s">
        <v>30</v>
      </c>
      <c r="AX145" s="15" t="s">
        <v>80</v>
      </c>
      <c r="AY145" s="277" t="s">
        <v>150</v>
      </c>
    </row>
    <row r="146" spans="1:65" s="2" customFormat="1" ht="16.5" customHeight="1">
      <c r="A146" s="38"/>
      <c r="B146" s="39"/>
      <c r="C146" s="227" t="s">
        <v>181</v>
      </c>
      <c r="D146" s="227" t="s">
        <v>152</v>
      </c>
      <c r="E146" s="228" t="s">
        <v>910</v>
      </c>
      <c r="F146" s="229" t="s">
        <v>911</v>
      </c>
      <c r="G146" s="230" t="s">
        <v>167</v>
      </c>
      <c r="H146" s="231">
        <v>13.44</v>
      </c>
      <c r="I146" s="232"/>
      <c r="J146" s="233">
        <f>ROUND(I146*H146,2)</f>
        <v>0</v>
      </c>
      <c r="K146" s="229" t="s">
        <v>891</v>
      </c>
      <c r="L146" s="44"/>
      <c r="M146" s="234" t="s">
        <v>1</v>
      </c>
      <c r="N146" s="235" t="s">
        <v>38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157</v>
      </c>
      <c r="AT146" s="238" t="s">
        <v>152</v>
      </c>
      <c r="AU146" s="238" t="s">
        <v>82</v>
      </c>
      <c r="AY146" s="17" t="s">
        <v>150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80</v>
      </c>
      <c r="BK146" s="239">
        <f>ROUND(I146*H146,2)</f>
        <v>0</v>
      </c>
      <c r="BL146" s="17" t="s">
        <v>157</v>
      </c>
      <c r="BM146" s="238" t="s">
        <v>912</v>
      </c>
    </row>
    <row r="147" spans="1:47" s="2" customFormat="1" ht="12">
      <c r="A147" s="38"/>
      <c r="B147" s="39"/>
      <c r="C147" s="40"/>
      <c r="D147" s="240" t="s">
        <v>159</v>
      </c>
      <c r="E147" s="40"/>
      <c r="F147" s="241" t="s">
        <v>913</v>
      </c>
      <c r="G147" s="40"/>
      <c r="H147" s="40"/>
      <c r="I147" s="242"/>
      <c r="J147" s="40"/>
      <c r="K147" s="40"/>
      <c r="L147" s="44"/>
      <c r="M147" s="243"/>
      <c r="N147" s="244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82</v>
      </c>
    </row>
    <row r="148" spans="1:47" s="2" customFormat="1" ht="12">
      <c r="A148" s="38"/>
      <c r="B148" s="39"/>
      <c r="C148" s="40"/>
      <c r="D148" s="240" t="s">
        <v>170</v>
      </c>
      <c r="E148" s="40"/>
      <c r="F148" s="245" t="s">
        <v>914</v>
      </c>
      <c r="G148" s="40"/>
      <c r="H148" s="40"/>
      <c r="I148" s="242"/>
      <c r="J148" s="40"/>
      <c r="K148" s="40"/>
      <c r="L148" s="44"/>
      <c r="M148" s="243"/>
      <c r="N148" s="244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170</v>
      </c>
      <c r="AU148" s="17" t="s">
        <v>82</v>
      </c>
    </row>
    <row r="149" spans="1:51" s="14" customFormat="1" ht="12">
      <c r="A149" s="14"/>
      <c r="B149" s="256"/>
      <c r="C149" s="257"/>
      <c r="D149" s="240" t="s">
        <v>172</v>
      </c>
      <c r="E149" s="258" t="s">
        <v>1</v>
      </c>
      <c r="F149" s="259" t="s">
        <v>915</v>
      </c>
      <c r="G149" s="257"/>
      <c r="H149" s="260">
        <v>13.44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172</v>
      </c>
      <c r="AU149" s="266" t="s">
        <v>82</v>
      </c>
      <c r="AV149" s="14" t="s">
        <v>82</v>
      </c>
      <c r="AW149" s="14" t="s">
        <v>30</v>
      </c>
      <c r="AX149" s="14" t="s">
        <v>73</v>
      </c>
      <c r="AY149" s="266" t="s">
        <v>150</v>
      </c>
    </row>
    <row r="150" spans="1:51" s="15" customFormat="1" ht="12">
      <c r="A150" s="15"/>
      <c r="B150" s="267"/>
      <c r="C150" s="268"/>
      <c r="D150" s="240" t="s">
        <v>172</v>
      </c>
      <c r="E150" s="269" t="s">
        <v>1</v>
      </c>
      <c r="F150" s="270" t="s">
        <v>204</v>
      </c>
      <c r="G150" s="268"/>
      <c r="H150" s="271">
        <v>13.44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7" t="s">
        <v>172</v>
      </c>
      <c r="AU150" s="277" t="s">
        <v>82</v>
      </c>
      <c r="AV150" s="15" t="s">
        <v>157</v>
      </c>
      <c r="AW150" s="15" t="s">
        <v>30</v>
      </c>
      <c r="AX150" s="15" t="s">
        <v>80</v>
      </c>
      <c r="AY150" s="277" t="s">
        <v>150</v>
      </c>
    </row>
    <row r="151" spans="1:65" s="2" customFormat="1" ht="16.5" customHeight="1">
      <c r="A151" s="38"/>
      <c r="B151" s="39"/>
      <c r="C151" s="227" t="s">
        <v>189</v>
      </c>
      <c r="D151" s="227" t="s">
        <v>152</v>
      </c>
      <c r="E151" s="228" t="s">
        <v>916</v>
      </c>
      <c r="F151" s="229" t="s">
        <v>917</v>
      </c>
      <c r="G151" s="230" t="s">
        <v>167</v>
      </c>
      <c r="H151" s="231">
        <v>5</v>
      </c>
      <c r="I151" s="232"/>
      <c r="J151" s="233">
        <f>ROUND(I151*H151,2)</f>
        <v>0</v>
      </c>
      <c r="K151" s="229" t="s">
        <v>891</v>
      </c>
      <c r="L151" s="44"/>
      <c r="M151" s="234" t="s">
        <v>1</v>
      </c>
      <c r="N151" s="235" t="s">
        <v>38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157</v>
      </c>
      <c r="AT151" s="238" t="s">
        <v>152</v>
      </c>
      <c r="AU151" s="238" t="s">
        <v>82</v>
      </c>
      <c r="AY151" s="17" t="s">
        <v>150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80</v>
      </c>
      <c r="BK151" s="239">
        <f>ROUND(I151*H151,2)</f>
        <v>0</v>
      </c>
      <c r="BL151" s="17" t="s">
        <v>157</v>
      </c>
      <c r="BM151" s="238" t="s">
        <v>918</v>
      </c>
    </row>
    <row r="152" spans="1:47" s="2" customFormat="1" ht="12">
      <c r="A152" s="38"/>
      <c r="B152" s="39"/>
      <c r="C152" s="40"/>
      <c r="D152" s="240" t="s">
        <v>159</v>
      </c>
      <c r="E152" s="40"/>
      <c r="F152" s="241" t="s">
        <v>919</v>
      </c>
      <c r="G152" s="40"/>
      <c r="H152" s="40"/>
      <c r="I152" s="242"/>
      <c r="J152" s="40"/>
      <c r="K152" s="40"/>
      <c r="L152" s="44"/>
      <c r="M152" s="243"/>
      <c r="N152" s="244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82</v>
      </c>
    </row>
    <row r="153" spans="1:51" s="13" customFormat="1" ht="12">
      <c r="A153" s="13"/>
      <c r="B153" s="246"/>
      <c r="C153" s="247"/>
      <c r="D153" s="240" t="s">
        <v>172</v>
      </c>
      <c r="E153" s="248" t="s">
        <v>1</v>
      </c>
      <c r="F153" s="249" t="s">
        <v>920</v>
      </c>
      <c r="G153" s="247"/>
      <c r="H153" s="248" t="s">
        <v>1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172</v>
      </c>
      <c r="AU153" s="255" t="s">
        <v>82</v>
      </c>
      <c r="AV153" s="13" t="s">
        <v>80</v>
      </c>
      <c r="AW153" s="13" t="s">
        <v>30</v>
      </c>
      <c r="AX153" s="13" t="s">
        <v>73</v>
      </c>
      <c r="AY153" s="255" t="s">
        <v>150</v>
      </c>
    </row>
    <row r="154" spans="1:51" s="14" customFormat="1" ht="12">
      <c r="A154" s="14"/>
      <c r="B154" s="256"/>
      <c r="C154" s="257"/>
      <c r="D154" s="240" t="s">
        <v>172</v>
      </c>
      <c r="E154" s="258" t="s">
        <v>1</v>
      </c>
      <c r="F154" s="259" t="s">
        <v>181</v>
      </c>
      <c r="G154" s="257"/>
      <c r="H154" s="260">
        <v>5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6" t="s">
        <v>172</v>
      </c>
      <c r="AU154" s="266" t="s">
        <v>82</v>
      </c>
      <c r="AV154" s="14" t="s">
        <v>82</v>
      </c>
      <c r="AW154" s="14" t="s">
        <v>30</v>
      </c>
      <c r="AX154" s="14" t="s">
        <v>80</v>
      </c>
      <c r="AY154" s="266" t="s">
        <v>150</v>
      </c>
    </row>
    <row r="155" spans="1:65" s="2" customFormat="1" ht="16.5" customHeight="1">
      <c r="A155" s="38"/>
      <c r="B155" s="39"/>
      <c r="C155" s="278" t="s">
        <v>207</v>
      </c>
      <c r="D155" s="278" t="s">
        <v>268</v>
      </c>
      <c r="E155" s="279" t="s">
        <v>921</v>
      </c>
      <c r="F155" s="280" t="s">
        <v>922</v>
      </c>
      <c r="G155" s="281" t="s">
        <v>184</v>
      </c>
      <c r="H155" s="282">
        <v>28.176</v>
      </c>
      <c r="I155" s="283"/>
      <c r="J155" s="284">
        <f>ROUND(I155*H155,2)</f>
        <v>0</v>
      </c>
      <c r="K155" s="280" t="s">
        <v>891</v>
      </c>
      <c r="L155" s="285"/>
      <c r="M155" s="286" t="s">
        <v>1</v>
      </c>
      <c r="N155" s="287" t="s">
        <v>38</v>
      </c>
      <c r="O155" s="91"/>
      <c r="P155" s="236">
        <f>O155*H155</f>
        <v>0</v>
      </c>
      <c r="Q155" s="236">
        <v>1</v>
      </c>
      <c r="R155" s="236">
        <f>Q155*H155</f>
        <v>28.176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213</v>
      </c>
      <c r="AT155" s="238" t="s">
        <v>268</v>
      </c>
      <c r="AU155" s="238" t="s">
        <v>82</v>
      </c>
      <c r="AY155" s="17" t="s">
        <v>150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80</v>
      </c>
      <c r="BK155" s="239">
        <f>ROUND(I155*H155,2)</f>
        <v>0</v>
      </c>
      <c r="BL155" s="17" t="s">
        <v>157</v>
      </c>
      <c r="BM155" s="238" t="s">
        <v>923</v>
      </c>
    </row>
    <row r="156" spans="1:47" s="2" customFormat="1" ht="12">
      <c r="A156" s="38"/>
      <c r="B156" s="39"/>
      <c r="C156" s="40"/>
      <c r="D156" s="240" t="s">
        <v>159</v>
      </c>
      <c r="E156" s="40"/>
      <c r="F156" s="241" t="s">
        <v>922</v>
      </c>
      <c r="G156" s="40"/>
      <c r="H156" s="40"/>
      <c r="I156" s="242"/>
      <c r="J156" s="40"/>
      <c r="K156" s="40"/>
      <c r="L156" s="44"/>
      <c r="M156" s="243"/>
      <c r="N156" s="244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82</v>
      </c>
    </row>
    <row r="157" spans="1:51" s="14" customFormat="1" ht="12">
      <c r="A157" s="14"/>
      <c r="B157" s="256"/>
      <c r="C157" s="257"/>
      <c r="D157" s="240" t="s">
        <v>172</v>
      </c>
      <c r="E157" s="258" t="s">
        <v>1</v>
      </c>
      <c r="F157" s="259" t="s">
        <v>924</v>
      </c>
      <c r="G157" s="257"/>
      <c r="H157" s="260">
        <v>28.176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172</v>
      </c>
      <c r="AU157" s="266" t="s">
        <v>82</v>
      </c>
      <c r="AV157" s="14" t="s">
        <v>82</v>
      </c>
      <c r="AW157" s="14" t="s">
        <v>30</v>
      </c>
      <c r="AX157" s="14" t="s">
        <v>73</v>
      </c>
      <c r="AY157" s="266" t="s">
        <v>150</v>
      </c>
    </row>
    <row r="158" spans="1:51" s="15" customFormat="1" ht="12">
      <c r="A158" s="15"/>
      <c r="B158" s="267"/>
      <c r="C158" s="268"/>
      <c r="D158" s="240" t="s">
        <v>172</v>
      </c>
      <c r="E158" s="269" t="s">
        <v>1</v>
      </c>
      <c r="F158" s="270" t="s">
        <v>204</v>
      </c>
      <c r="G158" s="268"/>
      <c r="H158" s="271">
        <v>28.176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7" t="s">
        <v>172</v>
      </c>
      <c r="AU158" s="277" t="s">
        <v>82</v>
      </c>
      <c r="AV158" s="15" t="s">
        <v>157</v>
      </c>
      <c r="AW158" s="15" t="s">
        <v>30</v>
      </c>
      <c r="AX158" s="15" t="s">
        <v>80</v>
      </c>
      <c r="AY158" s="277" t="s">
        <v>150</v>
      </c>
    </row>
    <row r="159" spans="1:65" s="2" customFormat="1" ht="12">
      <c r="A159" s="38"/>
      <c r="B159" s="39"/>
      <c r="C159" s="227" t="s">
        <v>213</v>
      </c>
      <c r="D159" s="227" t="s">
        <v>152</v>
      </c>
      <c r="E159" s="228" t="s">
        <v>925</v>
      </c>
      <c r="F159" s="229" t="s">
        <v>926</v>
      </c>
      <c r="G159" s="230" t="s">
        <v>155</v>
      </c>
      <c r="H159" s="231">
        <v>8</v>
      </c>
      <c r="I159" s="232"/>
      <c r="J159" s="233">
        <f>ROUND(I159*H159,2)</f>
        <v>0</v>
      </c>
      <c r="K159" s="229" t="s">
        <v>891</v>
      </c>
      <c r="L159" s="44"/>
      <c r="M159" s="234" t="s">
        <v>1</v>
      </c>
      <c r="N159" s="235" t="s">
        <v>38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157</v>
      </c>
      <c r="AT159" s="238" t="s">
        <v>152</v>
      </c>
      <c r="AU159" s="238" t="s">
        <v>82</v>
      </c>
      <c r="AY159" s="17" t="s">
        <v>150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80</v>
      </c>
      <c r="BK159" s="239">
        <f>ROUND(I159*H159,2)</f>
        <v>0</v>
      </c>
      <c r="BL159" s="17" t="s">
        <v>157</v>
      </c>
      <c r="BM159" s="238" t="s">
        <v>927</v>
      </c>
    </row>
    <row r="160" spans="1:47" s="2" customFormat="1" ht="12">
      <c r="A160" s="38"/>
      <c r="B160" s="39"/>
      <c r="C160" s="40"/>
      <c r="D160" s="240" t="s">
        <v>159</v>
      </c>
      <c r="E160" s="40"/>
      <c r="F160" s="241" t="s">
        <v>928</v>
      </c>
      <c r="G160" s="40"/>
      <c r="H160" s="40"/>
      <c r="I160" s="242"/>
      <c r="J160" s="40"/>
      <c r="K160" s="40"/>
      <c r="L160" s="44"/>
      <c r="M160" s="243"/>
      <c r="N160" s="244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82</v>
      </c>
    </row>
    <row r="161" spans="1:47" s="2" customFormat="1" ht="12">
      <c r="A161" s="38"/>
      <c r="B161" s="39"/>
      <c r="C161" s="40"/>
      <c r="D161" s="240" t="s">
        <v>170</v>
      </c>
      <c r="E161" s="40"/>
      <c r="F161" s="245" t="s">
        <v>929</v>
      </c>
      <c r="G161" s="40"/>
      <c r="H161" s="40"/>
      <c r="I161" s="242"/>
      <c r="J161" s="40"/>
      <c r="K161" s="40"/>
      <c r="L161" s="44"/>
      <c r="M161" s="243"/>
      <c r="N161" s="244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170</v>
      </c>
      <c r="AU161" s="17" t="s">
        <v>82</v>
      </c>
    </row>
    <row r="162" spans="1:65" s="2" customFormat="1" ht="12">
      <c r="A162" s="38"/>
      <c r="B162" s="39"/>
      <c r="C162" s="227" t="s">
        <v>205</v>
      </c>
      <c r="D162" s="227" t="s">
        <v>152</v>
      </c>
      <c r="E162" s="228" t="s">
        <v>930</v>
      </c>
      <c r="F162" s="229" t="s">
        <v>931</v>
      </c>
      <c r="G162" s="230" t="s">
        <v>932</v>
      </c>
      <c r="H162" s="231">
        <v>0.1</v>
      </c>
      <c r="I162" s="232"/>
      <c r="J162" s="233">
        <f>ROUND(I162*H162,2)</f>
        <v>0</v>
      </c>
      <c r="K162" s="229" t="s">
        <v>891</v>
      </c>
      <c r="L162" s="44"/>
      <c r="M162" s="234" t="s">
        <v>1</v>
      </c>
      <c r="N162" s="235" t="s">
        <v>38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157</v>
      </c>
      <c r="AT162" s="238" t="s">
        <v>152</v>
      </c>
      <c r="AU162" s="238" t="s">
        <v>82</v>
      </c>
      <c r="AY162" s="17" t="s">
        <v>150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80</v>
      </c>
      <c r="BK162" s="239">
        <f>ROUND(I162*H162,2)</f>
        <v>0</v>
      </c>
      <c r="BL162" s="17" t="s">
        <v>157</v>
      </c>
      <c r="BM162" s="238" t="s">
        <v>933</v>
      </c>
    </row>
    <row r="163" spans="1:47" s="2" customFormat="1" ht="12">
      <c r="A163" s="38"/>
      <c r="B163" s="39"/>
      <c r="C163" s="40"/>
      <c r="D163" s="240" t="s">
        <v>159</v>
      </c>
      <c r="E163" s="40"/>
      <c r="F163" s="241" t="s">
        <v>934</v>
      </c>
      <c r="G163" s="40"/>
      <c r="H163" s="40"/>
      <c r="I163" s="242"/>
      <c r="J163" s="40"/>
      <c r="K163" s="40"/>
      <c r="L163" s="44"/>
      <c r="M163" s="243"/>
      <c r="N163" s="244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82</v>
      </c>
    </row>
    <row r="164" spans="1:47" s="2" customFormat="1" ht="12">
      <c r="A164" s="38"/>
      <c r="B164" s="39"/>
      <c r="C164" s="40"/>
      <c r="D164" s="240" t="s">
        <v>170</v>
      </c>
      <c r="E164" s="40"/>
      <c r="F164" s="245" t="s">
        <v>935</v>
      </c>
      <c r="G164" s="40"/>
      <c r="H164" s="40"/>
      <c r="I164" s="242"/>
      <c r="J164" s="40"/>
      <c r="K164" s="40"/>
      <c r="L164" s="44"/>
      <c r="M164" s="243"/>
      <c r="N164" s="244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170</v>
      </c>
      <c r="AU164" s="17" t="s">
        <v>82</v>
      </c>
    </row>
    <row r="165" spans="1:63" s="12" customFormat="1" ht="25.9" customHeight="1">
      <c r="A165" s="12"/>
      <c r="B165" s="211"/>
      <c r="C165" s="212"/>
      <c r="D165" s="213" t="s">
        <v>72</v>
      </c>
      <c r="E165" s="214" t="s">
        <v>936</v>
      </c>
      <c r="F165" s="214" t="s">
        <v>937</v>
      </c>
      <c r="G165" s="212"/>
      <c r="H165" s="212"/>
      <c r="I165" s="215"/>
      <c r="J165" s="216">
        <f>BK165</f>
        <v>0</v>
      </c>
      <c r="K165" s="212"/>
      <c r="L165" s="217"/>
      <c r="M165" s="218"/>
      <c r="N165" s="219"/>
      <c r="O165" s="219"/>
      <c r="P165" s="220">
        <f>SUM(P166:P175)</f>
        <v>0</v>
      </c>
      <c r="Q165" s="219"/>
      <c r="R165" s="220">
        <f>SUM(R166:R175)</f>
        <v>0</v>
      </c>
      <c r="S165" s="219"/>
      <c r="T165" s="221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157</v>
      </c>
      <c r="AT165" s="223" t="s">
        <v>72</v>
      </c>
      <c r="AU165" s="223" t="s">
        <v>73</v>
      </c>
      <c r="AY165" s="222" t="s">
        <v>150</v>
      </c>
      <c r="BK165" s="224">
        <f>SUM(BK166:BK175)</f>
        <v>0</v>
      </c>
    </row>
    <row r="166" spans="1:65" s="2" customFormat="1" ht="55.5" customHeight="1">
      <c r="A166" s="38"/>
      <c r="B166" s="39"/>
      <c r="C166" s="227" t="s">
        <v>233</v>
      </c>
      <c r="D166" s="227" t="s">
        <v>152</v>
      </c>
      <c r="E166" s="228" t="s">
        <v>938</v>
      </c>
      <c r="F166" s="229" t="s">
        <v>939</v>
      </c>
      <c r="G166" s="230" t="s">
        <v>184</v>
      </c>
      <c r="H166" s="231">
        <v>28.688</v>
      </c>
      <c r="I166" s="232"/>
      <c r="J166" s="233">
        <f>ROUND(I166*H166,2)</f>
        <v>0</v>
      </c>
      <c r="K166" s="229" t="s">
        <v>891</v>
      </c>
      <c r="L166" s="44"/>
      <c r="M166" s="234" t="s">
        <v>1</v>
      </c>
      <c r="N166" s="235" t="s">
        <v>38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940</v>
      </c>
      <c r="AT166" s="238" t="s">
        <v>152</v>
      </c>
      <c r="AU166" s="238" t="s">
        <v>80</v>
      </c>
      <c r="AY166" s="17" t="s">
        <v>150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80</v>
      </c>
      <c r="BK166" s="239">
        <f>ROUND(I166*H166,2)</f>
        <v>0</v>
      </c>
      <c r="BL166" s="17" t="s">
        <v>940</v>
      </c>
      <c r="BM166" s="238" t="s">
        <v>941</v>
      </c>
    </row>
    <row r="167" spans="1:47" s="2" customFormat="1" ht="12">
      <c r="A167" s="38"/>
      <c r="B167" s="39"/>
      <c r="C167" s="40"/>
      <c r="D167" s="240" t="s">
        <v>159</v>
      </c>
      <c r="E167" s="40"/>
      <c r="F167" s="241" t="s">
        <v>942</v>
      </c>
      <c r="G167" s="40"/>
      <c r="H167" s="40"/>
      <c r="I167" s="242"/>
      <c r="J167" s="40"/>
      <c r="K167" s="40"/>
      <c r="L167" s="44"/>
      <c r="M167" s="243"/>
      <c r="N167" s="244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80</v>
      </c>
    </row>
    <row r="168" spans="1:51" s="13" customFormat="1" ht="12">
      <c r="A168" s="13"/>
      <c r="B168" s="246"/>
      <c r="C168" s="247"/>
      <c r="D168" s="240" t="s">
        <v>172</v>
      </c>
      <c r="E168" s="248" t="s">
        <v>1</v>
      </c>
      <c r="F168" s="249" t="s">
        <v>943</v>
      </c>
      <c r="G168" s="247"/>
      <c r="H168" s="248" t="s">
        <v>1</v>
      </c>
      <c r="I168" s="250"/>
      <c r="J168" s="247"/>
      <c r="K168" s="247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172</v>
      </c>
      <c r="AU168" s="255" t="s">
        <v>80</v>
      </c>
      <c r="AV168" s="13" t="s">
        <v>80</v>
      </c>
      <c r="AW168" s="13" t="s">
        <v>30</v>
      </c>
      <c r="AX168" s="13" t="s">
        <v>73</v>
      </c>
      <c r="AY168" s="255" t="s">
        <v>150</v>
      </c>
    </row>
    <row r="169" spans="1:51" s="14" customFormat="1" ht="12">
      <c r="A169" s="14"/>
      <c r="B169" s="256"/>
      <c r="C169" s="257"/>
      <c r="D169" s="240" t="s">
        <v>172</v>
      </c>
      <c r="E169" s="258" t="s">
        <v>1</v>
      </c>
      <c r="F169" s="259" t="s">
        <v>944</v>
      </c>
      <c r="G169" s="257"/>
      <c r="H169" s="260">
        <v>28.688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172</v>
      </c>
      <c r="AU169" s="266" t="s">
        <v>80</v>
      </c>
      <c r="AV169" s="14" t="s">
        <v>82</v>
      </c>
      <c r="AW169" s="14" t="s">
        <v>30</v>
      </c>
      <c r="AX169" s="14" t="s">
        <v>80</v>
      </c>
      <c r="AY169" s="266" t="s">
        <v>150</v>
      </c>
    </row>
    <row r="170" spans="1:65" s="2" customFormat="1" ht="55.5" customHeight="1">
      <c r="A170" s="38"/>
      <c r="B170" s="39"/>
      <c r="C170" s="227" t="s">
        <v>238</v>
      </c>
      <c r="D170" s="227" t="s">
        <v>152</v>
      </c>
      <c r="E170" s="228" t="s">
        <v>945</v>
      </c>
      <c r="F170" s="229" t="s">
        <v>946</v>
      </c>
      <c r="G170" s="230" t="s">
        <v>184</v>
      </c>
      <c r="H170" s="231">
        <v>17.024</v>
      </c>
      <c r="I170" s="232"/>
      <c r="J170" s="233">
        <f>ROUND(I170*H170,2)</f>
        <v>0</v>
      </c>
      <c r="K170" s="229" t="s">
        <v>891</v>
      </c>
      <c r="L170" s="44"/>
      <c r="M170" s="234" t="s">
        <v>1</v>
      </c>
      <c r="N170" s="235" t="s">
        <v>38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940</v>
      </c>
      <c r="AT170" s="238" t="s">
        <v>152</v>
      </c>
      <c r="AU170" s="238" t="s">
        <v>80</v>
      </c>
      <c r="AY170" s="17" t="s">
        <v>150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80</v>
      </c>
      <c r="BK170" s="239">
        <f>ROUND(I170*H170,2)</f>
        <v>0</v>
      </c>
      <c r="BL170" s="17" t="s">
        <v>940</v>
      </c>
      <c r="BM170" s="238" t="s">
        <v>947</v>
      </c>
    </row>
    <row r="171" spans="1:47" s="2" customFormat="1" ht="12">
      <c r="A171" s="38"/>
      <c r="B171" s="39"/>
      <c r="C171" s="40"/>
      <c r="D171" s="240" t="s">
        <v>159</v>
      </c>
      <c r="E171" s="40"/>
      <c r="F171" s="241" t="s">
        <v>948</v>
      </c>
      <c r="G171" s="40"/>
      <c r="H171" s="40"/>
      <c r="I171" s="242"/>
      <c r="J171" s="40"/>
      <c r="K171" s="40"/>
      <c r="L171" s="44"/>
      <c r="M171" s="243"/>
      <c r="N171" s="244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80</v>
      </c>
    </row>
    <row r="172" spans="1:51" s="13" customFormat="1" ht="12">
      <c r="A172" s="13"/>
      <c r="B172" s="246"/>
      <c r="C172" s="247"/>
      <c r="D172" s="240" t="s">
        <v>172</v>
      </c>
      <c r="E172" s="248" t="s">
        <v>1</v>
      </c>
      <c r="F172" s="249" t="s">
        <v>949</v>
      </c>
      <c r="G172" s="247"/>
      <c r="H172" s="248" t="s">
        <v>1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172</v>
      </c>
      <c r="AU172" s="255" t="s">
        <v>80</v>
      </c>
      <c r="AV172" s="13" t="s">
        <v>80</v>
      </c>
      <c r="AW172" s="13" t="s">
        <v>30</v>
      </c>
      <c r="AX172" s="13" t="s">
        <v>73</v>
      </c>
      <c r="AY172" s="255" t="s">
        <v>150</v>
      </c>
    </row>
    <row r="173" spans="1:51" s="14" customFormat="1" ht="12">
      <c r="A173" s="14"/>
      <c r="B173" s="256"/>
      <c r="C173" s="257"/>
      <c r="D173" s="240" t="s">
        <v>172</v>
      </c>
      <c r="E173" s="258" t="s">
        <v>1</v>
      </c>
      <c r="F173" s="259" t="s">
        <v>950</v>
      </c>
      <c r="G173" s="257"/>
      <c r="H173" s="260">
        <v>17.024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6" t="s">
        <v>172</v>
      </c>
      <c r="AU173" s="266" t="s">
        <v>80</v>
      </c>
      <c r="AV173" s="14" t="s">
        <v>82</v>
      </c>
      <c r="AW173" s="14" t="s">
        <v>30</v>
      </c>
      <c r="AX173" s="14" t="s">
        <v>80</v>
      </c>
      <c r="AY173" s="266" t="s">
        <v>150</v>
      </c>
    </row>
    <row r="174" spans="1:65" s="2" customFormat="1" ht="16.5" customHeight="1">
      <c r="A174" s="38"/>
      <c r="B174" s="39"/>
      <c r="C174" s="227" t="s">
        <v>245</v>
      </c>
      <c r="D174" s="227" t="s">
        <v>152</v>
      </c>
      <c r="E174" s="228" t="s">
        <v>951</v>
      </c>
      <c r="F174" s="229" t="s">
        <v>952</v>
      </c>
      <c r="G174" s="230" t="s">
        <v>184</v>
      </c>
      <c r="H174" s="231">
        <v>17.024</v>
      </c>
      <c r="I174" s="232"/>
      <c r="J174" s="233">
        <f>ROUND(I174*H174,2)</f>
        <v>0</v>
      </c>
      <c r="K174" s="229" t="s">
        <v>891</v>
      </c>
      <c r="L174" s="44"/>
      <c r="M174" s="234" t="s">
        <v>1</v>
      </c>
      <c r="N174" s="235" t="s">
        <v>38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940</v>
      </c>
      <c r="AT174" s="238" t="s">
        <v>152</v>
      </c>
      <c r="AU174" s="238" t="s">
        <v>80</v>
      </c>
      <c r="AY174" s="17" t="s">
        <v>150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80</v>
      </c>
      <c r="BK174" s="239">
        <f>ROUND(I174*H174,2)</f>
        <v>0</v>
      </c>
      <c r="BL174" s="17" t="s">
        <v>940</v>
      </c>
      <c r="BM174" s="238" t="s">
        <v>953</v>
      </c>
    </row>
    <row r="175" spans="1:47" s="2" customFormat="1" ht="12">
      <c r="A175" s="38"/>
      <c r="B175" s="39"/>
      <c r="C175" s="40"/>
      <c r="D175" s="240" t="s">
        <v>159</v>
      </c>
      <c r="E175" s="40"/>
      <c r="F175" s="241" t="s">
        <v>954</v>
      </c>
      <c r="G175" s="40"/>
      <c r="H175" s="40"/>
      <c r="I175" s="242"/>
      <c r="J175" s="40"/>
      <c r="K175" s="40"/>
      <c r="L175" s="44"/>
      <c r="M175" s="243"/>
      <c r="N175" s="244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80</v>
      </c>
    </row>
    <row r="176" spans="1:63" s="12" customFormat="1" ht="25.9" customHeight="1">
      <c r="A176" s="12"/>
      <c r="B176" s="211"/>
      <c r="C176" s="212"/>
      <c r="D176" s="213" t="s">
        <v>72</v>
      </c>
      <c r="E176" s="214" t="s">
        <v>365</v>
      </c>
      <c r="F176" s="214" t="s">
        <v>366</v>
      </c>
      <c r="G176" s="212"/>
      <c r="H176" s="212"/>
      <c r="I176" s="215"/>
      <c r="J176" s="216">
        <f>BK176</f>
        <v>0</v>
      </c>
      <c r="K176" s="212"/>
      <c r="L176" s="217"/>
      <c r="M176" s="218"/>
      <c r="N176" s="219"/>
      <c r="O176" s="219"/>
      <c r="P176" s="220">
        <f>SUM(P177:P180)</f>
        <v>0</v>
      </c>
      <c r="Q176" s="219"/>
      <c r="R176" s="220">
        <f>SUM(R177:R180)</f>
        <v>0</v>
      </c>
      <c r="S176" s="219"/>
      <c r="T176" s="221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181</v>
      </c>
      <c r="AT176" s="223" t="s">
        <v>72</v>
      </c>
      <c r="AU176" s="223" t="s">
        <v>73</v>
      </c>
      <c r="AY176" s="222" t="s">
        <v>150</v>
      </c>
      <c r="BK176" s="224">
        <f>SUM(BK177:BK180)</f>
        <v>0</v>
      </c>
    </row>
    <row r="177" spans="1:65" s="2" customFormat="1" ht="33" customHeight="1">
      <c r="A177" s="38"/>
      <c r="B177" s="39"/>
      <c r="C177" s="227" t="s">
        <v>251</v>
      </c>
      <c r="D177" s="227" t="s">
        <v>152</v>
      </c>
      <c r="E177" s="228" t="s">
        <v>955</v>
      </c>
      <c r="F177" s="229" t="s">
        <v>956</v>
      </c>
      <c r="G177" s="230" t="s">
        <v>932</v>
      </c>
      <c r="H177" s="231">
        <v>0.1</v>
      </c>
      <c r="I177" s="232"/>
      <c r="J177" s="233">
        <f>ROUND(I177*H177,2)</f>
        <v>0</v>
      </c>
      <c r="K177" s="229" t="s">
        <v>891</v>
      </c>
      <c r="L177" s="44"/>
      <c r="M177" s="234" t="s">
        <v>1</v>
      </c>
      <c r="N177" s="235" t="s">
        <v>38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157</v>
      </c>
      <c r="AT177" s="238" t="s">
        <v>152</v>
      </c>
      <c r="AU177" s="238" t="s">
        <v>80</v>
      </c>
      <c r="AY177" s="17" t="s">
        <v>150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80</v>
      </c>
      <c r="BK177" s="239">
        <f>ROUND(I177*H177,2)</f>
        <v>0</v>
      </c>
      <c r="BL177" s="17" t="s">
        <v>157</v>
      </c>
      <c r="BM177" s="238" t="s">
        <v>957</v>
      </c>
    </row>
    <row r="178" spans="1:47" s="2" customFormat="1" ht="12">
      <c r="A178" s="38"/>
      <c r="B178" s="39"/>
      <c r="C178" s="40"/>
      <c r="D178" s="240" t="s">
        <v>159</v>
      </c>
      <c r="E178" s="40"/>
      <c r="F178" s="241" t="s">
        <v>958</v>
      </c>
      <c r="G178" s="40"/>
      <c r="H178" s="40"/>
      <c r="I178" s="242"/>
      <c r="J178" s="40"/>
      <c r="K178" s="40"/>
      <c r="L178" s="44"/>
      <c r="M178" s="243"/>
      <c r="N178" s="244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80</v>
      </c>
    </row>
    <row r="179" spans="1:51" s="13" customFormat="1" ht="12">
      <c r="A179" s="13"/>
      <c r="B179" s="246"/>
      <c r="C179" s="247"/>
      <c r="D179" s="240" t="s">
        <v>172</v>
      </c>
      <c r="E179" s="248" t="s">
        <v>1</v>
      </c>
      <c r="F179" s="249" t="s">
        <v>959</v>
      </c>
      <c r="G179" s="247"/>
      <c r="H179" s="248" t="s">
        <v>1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172</v>
      </c>
      <c r="AU179" s="255" t="s">
        <v>80</v>
      </c>
      <c r="AV179" s="13" t="s">
        <v>80</v>
      </c>
      <c r="AW179" s="13" t="s">
        <v>30</v>
      </c>
      <c r="AX179" s="13" t="s">
        <v>73</v>
      </c>
      <c r="AY179" s="255" t="s">
        <v>150</v>
      </c>
    </row>
    <row r="180" spans="1:51" s="14" customFormat="1" ht="12">
      <c r="A180" s="14"/>
      <c r="B180" s="256"/>
      <c r="C180" s="257"/>
      <c r="D180" s="240" t="s">
        <v>172</v>
      </c>
      <c r="E180" s="258" t="s">
        <v>1</v>
      </c>
      <c r="F180" s="259" t="s">
        <v>960</v>
      </c>
      <c r="G180" s="257"/>
      <c r="H180" s="260">
        <v>0.1</v>
      </c>
      <c r="I180" s="261"/>
      <c r="J180" s="257"/>
      <c r="K180" s="257"/>
      <c r="L180" s="262"/>
      <c r="M180" s="293"/>
      <c r="N180" s="294"/>
      <c r="O180" s="294"/>
      <c r="P180" s="294"/>
      <c r="Q180" s="294"/>
      <c r="R180" s="294"/>
      <c r="S180" s="294"/>
      <c r="T180" s="29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172</v>
      </c>
      <c r="AU180" s="266" t="s">
        <v>80</v>
      </c>
      <c r="AV180" s="14" t="s">
        <v>82</v>
      </c>
      <c r="AW180" s="14" t="s">
        <v>30</v>
      </c>
      <c r="AX180" s="14" t="s">
        <v>80</v>
      </c>
      <c r="AY180" s="266" t="s">
        <v>150</v>
      </c>
    </row>
    <row r="181" spans="1:31" s="2" customFormat="1" ht="6.95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C35" sheet="1" objects="1" scenarios="1" formatColumns="0" formatRows="0" autoFilter="0"/>
  <autoFilter ref="C127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s="1" customFormat="1" ht="12" customHeight="1">
      <c r="B8" s="20"/>
      <c r="D8" s="151" t="s">
        <v>120</v>
      </c>
      <c r="L8" s="20"/>
    </row>
    <row r="9" spans="1:31" s="2" customFormat="1" ht="16.5" customHeight="1">
      <c r="A9" s="38"/>
      <c r="B9" s="44"/>
      <c r="C9" s="38"/>
      <c r="D9" s="38"/>
      <c r="E9" s="152" t="s">
        <v>491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961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zakázky'!AN8</f>
        <v>4. 5. 2021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21</v>
      </c>
      <c r="F17" s="38"/>
      <c r="G17" s="38"/>
      <c r="H17" s="38"/>
      <c r="I17" s="151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zakázky'!E14</f>
        <v>Vyplň údaj</v>
      </c>
      <c r="F20" s="141"/>
      <c r="G20" s="141"/>
      <c r="H20" s="141"/>
      <c r="I20" s="151" t="s">
        <v>26</v>
      </c>
      <c r="J20" s="33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21</v>
      </c>
      <c r="F23" s="38"/>
      <c r="G23" s="38"/>
      <c r="H23" s="38"/>
      <c r="I23" s="151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21</v>
      </c>
      <c r="F26" s="38"/>
      <c r="G26" s="38"/>
      <c r="H26" s="38"/>
      <c r="I26" s="151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37</v>
      </c>
      <c r="E35" s="151" t="s">
        <v>38</v>
      </c>
      <c r="F35" s="164">
        <f>ROUND((SUM(BE124:BE140)),2)</f>
        <v>0</v>
      </c>
      <c r="G35" s="38"/>
      <c r="H35" s="38"/>
      <c r="I35" s="165">
        <v>0.21</v>
      </c>
      <c r="J35" s="164">
        <f>ROUND(((SUM(BE124:BE140))*I35),2)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39</v>
      </c>
      <c r="F36" s="164">
        <f>ROUND((SUM(BF124:BF140)),2)</f>
        <v>0</v>
      </c>
      <c r="G36" s="38"/>
      <c r="H36" s="38"/>
      <c r="I36" s="165">
        <v>0.15</v>
      </c>
      <c r="J36" s="164">
        <f>ROUND(((SUM(BF124:BF140))*I36),2)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ROUND((SUM(BG124:BG140)),2)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ROUND((SUM(BH124:BH140)),2)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ROUND((SUM(BI124:BI140)),2)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491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002 - VRN - km 9,194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4. 5. 2021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pans="1:31" s="9" customFormat="1" ht="24.95" customHeight="1">
      <c r="A99" s="9"/>
      <c r="B99" s="189"/>
      <c r="C99" s="190"/>
      <c r="D99" s="191" t="s">
        <v>363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962</v>
      </c>
      <c r="E100" s="197"/>
      <c r="F100" s="197"/>
      <c r="G100" s="197"/>
      <c r="H100" s="197"/>
      <c r="I100" s="197"/>
      <c r="J100" s="198">
        <f>J126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364</v>
      </c>
      <c r="E101" s="197"/>
      <c r="F101" s="197"/>
      <c r="G101" s="197"/>
      <c r="H101" s="197"/>
      <c r="I101" s="197"/>
      <c r="J101" s="198">
        <f>J133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963</v>
      </c>
      <c r="E102" s="197"/>
      <c r="F102" s="197"/>
      <c r="G102" s="197"/>
      <c r="H102" s="197"/>
      <c r="I102" s="197"/>
      <c r="J102" s="198">
        <f>J137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4" t="str">
        <f>E7</f>
        <v>Oprava mostu v km 12,570 v úseku Protivec - Bochov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4" t="s">
        <v>491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002 - VRN - km 9,194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 xml:space="preserve"> </v>
      </c>
      <c r="G118" s="40"/>
      <c r="H118" s="40"/>
      <c r="I118" s="32" t="s">
        <v>22</v>
      </c>
      <c r="J118" s="79" t="str">
        <f>IF(J14="","",J14)</f>
        <v>4. 5. 2021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E17</f>
        <v xml:space="preserve"> </v>
      </c>
      <c r="G120" s="40"/>
      <c r="H120" s="40"/>
      <c r="I120" s="32" t="s">
        <v>29</v>
      </c>
      <c r="J120" s="36" t="str">
        <f>E23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IF(E20="","",E20)</f>
        <v>Vyplň údaj</v>
      </c>
      <c r="G121" s="40"/>
      <c r="H121" s="40"/>
      <c r="I121" s="32" t="s">
        <v>31</v>
      </c>
      <c r="J121" s="36" t="str">
        <f>E26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0"/>
      <c r="B123" s="201"/>
      <c r="C123" s="202" t="s">
        <v>136</v>
      </c>
      <c r="D123" s="203" t="s">
        <v>58</v>
      </c>
      <c r="E123" s="203" t="s">
        <v>54</v>
      </c>
      <c r="F123" s="203" t="s">
        <v>55</v>
      </c>
      <c r="G123" s="203" t="s">
        <v>137</v>
      </c>
      <c r="H123" s="203" t="s">
        <v>138</v>
      </c>
      <c r="I123" s="203" t="s">
        <v>139</v>
      </c>
      <c r="J123" s="203" t="s">
        <v>126</v>
      </c>
      <c r="K123" s="204" t="s">
        <v>140</v>
      </c>
      <c r="L123" s="205"/>
      <c r="M123" s="100" t="s">
        <v>1</v>
      </c>
      <c r="N123" s="101" t="s">
        <v>37</v>
      </c>
      <c r="O123" s="101" t="s">
        <v>141</v>
      </c>
      <c r="P123" s="101" t="s">
        <v>142</v>
      </c>
      <c r="Q123" s="101" t="s">
        <v>143</v>
      </c>
      <c r="R123" s="101" t="s">
        <v>144</v>
      </c>
      <c r="S123" s="101" t="s">
        <v>145</v>
      </c>
      <c r="T123" s="102" t="s">
        <v>146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8"/>
      <c r="B124" s="39"/>
      <c r="C124" s="107" t="s">
        <v>147</v>
      </c>
      <c r="D124" s="40"/>
      <c r="E124" s="40"/>
      <c r="F124" s="40"/>
      <c r="G124" s="40"/>
      <c r="H124" s="40"/>
      <c r="I124" s="40"/>
      <c r="J124" s="206">
        <f>BK124</f>
        <v>0</v>
      </c>
      <c r="K124" s="40"/>
      <c r="L124" s="44"/>
      <c r="M124" s="103"/>
      <c r="N124" s="207"/>
      <c r="O124" s="104"/>
      <c r="P124" s="208">
        <f>P125</f>
        <v>0</v>
      </c>
      <c r="Q124" s="104"/>
      <c r="R124" s="208">
        <f>R125</f>
        <v>0</v>
      </c>
      <c r="S124" s="104"/>
      <c r="T124" s="209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128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72</v>
      </c>
      <c r="E125" s="214" t="s">
        <v>365</v>
      </c>
      <c r="F125" s="214" t="s">
        <v>366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P126+P133+P137</f>
        <v>0</v>
      </c>
      <c r="Q125" s="219"/>
      <c r="R125" s="220">
        <f>R126+R133+R137</f>
        <v>0</v>
      </c>
      <c r="S125" s="219"/>
      <c r="T125" s="221">
        <f>T126+T133+T137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181</v>
      </c>
      <c r="AT125" s="223" t="s">
        <v>72</v>
      </c>
      <c r="AU125" s="223" t="s">
        <v>73</v>
      </c>
      <c r="AY125" s="222" t="s">
        <v>150</v>
      </c>
      <c r="BK125" s="224">
        <f>BK126+BK133+BK137</f>
        <v>0</v>
      </c>
    </row>
    <row r="126" spans="1:63" s="12" customFormat="1" ht="22.8" customHeight="1">
      <c r="A126" s="12"/>
      <c r="B126" s="211"/>
      <c r="C126" s="212"/>
      <c r="D126" s="213" t="s">
        <v>72</v>
      </c>
      <c r="E126" s="225" t="s">
        <v>964</v>
      </c>
      <c r="F126" s="225" t="s">
        <v>965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SUM(P127:P132)</f>
        <v>0</v>
      </c>
      <c r="Q126" s="219"/>
      <c r="R126" s="220">
        <f>SUM(R127:R132)</f>
        <v>0</v>
      </c>
      <c r="S126" s="219"/>
      <c r="T126" s="221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181</v>
      </c>
      <c r="AT126" s="223" t="s">
        <v>72</v>
      </c>
      <c r="AU126" s="223" t="s">
        <v>80</v>
      </c>
      <c r="AY126" s="222" t="s">
        <v>150</v>
      </c>
      <c r="BK126" s="224">
        <f>SUM(BK127:BK132)</f>
        <v>0</v>
      </c>
    </row>
    <row r="127" spans="1:65" s="2" customFormat="1" ht="16.5" customHeight="1">
      <c r="A127" s="38"/>
      <c r="B127" s="39"/>
      <c r="C127" s="227" t="s">
        <v>80</v>
      </c>
      <c r="D127" s="227" t="s">
        <v>152</v>
      </c>
      <c r="E127" s="228" t="s">
        <v>966</v>
      </c>
      <c r="F127" s="229" t="s">
        <v>967</v>
      </c>
      <c r="G127" s="230" t="s">
        <v>370</v>
      </c>
      <c r="H127" s="231">
        <v>1</v>
      </c>
      <c r="I127" s="232"/>
      <c r="J127" s="233">
        <f>ROUND(I127*H127,2)</f>
        <v>0</v>
      </c>
      <c r="K127" s="229" t="s">
        <v>156</v>
      </c>
      <c r="L127" s="44"/>
      <c r="M127" s="234" t="s">
        <v>1</v>
      </c>
      <c r="N127" s="235" t="s">
        <v>38</v>
      </c>
      <c r="O127" s="91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371</v>
      </c>
      <c r="AT127" s="238" t="s">
        <v>152</v>
      </c>
      <c r="AU127" s="238" t="s">
        <v>82</v>
      </c>
      <c r="AY127" s="17" t="s">
        <v>150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80</v>
      </c>
      <c r="BK127" s="239">
        <f>ROUND(I127*H127,2)</f>
        <v>0</v>
      </c>
      <c r="BL127" s="17" t="s">
        <v>371</v>
      </c>
      <c r="BM127" s="238" t="s">
        <v>968</v>
      </c>
    </row>
    <row r="128" spans="1:47" s="2" customFormat="1" ht="12">
      <c r="A128" s="38"/>
      <c r="B128" s="39"/>
      <c r="C128" s="40"/>
      <c r="D128" s="240" t="s">
        <v>159</v>
      </c>
      <c r="E128" s="40"/>
      <c r="F128" s="241" t="s">
        <v>967</v>
      </c>
      <c r="G128" s="40"/>
      <c r="H128" s="40"/>
      <c r="I128" s="242"/>
      <c r="J128" s="40"/>
      <c r="K128" s="40"/>
      <c r="L128" s="44"/>
      <c r="M128" s="243"/>
      <c r="N128" s="244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82</v>
      </c>
    </row>
    <row r="129" spans="1:47" s="2" customFormat="1" ht="12">
      <c r="A129" s="38"/>
      <c r="B129" s="39"/>
      <c r="C129" s="40"/>
      <c r="D129" s="240" t="s">
        <v>170</v>
      </c>
      <c r="E129" s="40"/>
      <c r="F129" s="245" t="s">
        <v>969</v>
      </c>
      <c r="G129" s="40"/>
      <c r="H129" s="40"/>
      <c r="I129" s="242"/>
      <c r="J129" s="40"/>
      <c r="K129" s="40"/>
      <c r="L129" s="44"/>
      <c r="M129" s="243"/>
      <c r="N129" s="24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65" s="2" customFormat="1" ht="16.5" customHeight="1">
      <c r="A130" s="38"/>
      <c r="B130" s="39"/>
      <c r="C130" s="227" t="s">
        <v>82</v>
      </c>
      <c r="D130" s="227" t="s">
        <v>152</v>
      </c>
      <c r="E130" s="228" t="s">
        <v>970</v>
      </c>
      <c r="F130" s="229" t="s">
        <v>971</v>
      </c>
      <c r="G130" s="230" t="s">
        <v>370</v>
      </c>
      <c r="H130" s="231">
        <v>1</v>
      </c>
      <c r="I130" s="232"/>
      <c r="J130" s="233">
        <f>ROUND(I130*H130,2)</f>
        <v>0</v>
      </c>
      <c r="K130" s="229" t="s">
        <v>156</v>
      </c>
      <c r="L130" s="44"/>
      <c r="M130" s="234" t="s">
        <v>1</v>
      </c>
      <c r="N130" s="235" t="s">
        <v>38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371</v>
      </c>
      <c r="AT130" s="238" t="s">
        <v>152</v>
      </c>
      <c r="AU130" s="238" t="s">
        <v>82</v>
      </c>
      <c r="AY130" s="17" t="s">
        <v>150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80</v>
      </c>
      <c r="BK130" s="239">
        <f>ROUND(I130*H130,2)</f>
        <v>0</v>
      </c>
      <c r="BL130" s="17" t="s">
        <v>371</v>
      </c>
      <c r="BM130" s="238" t="s">
        <v>972</v>
      </c>
    </row>
    <row r="131" spans="1:47" s="2" customFormat="1" ht="12">
      <c r="A131" s="38"/>
      <c r="B131" s="39"/>
      <c r="C131" s="40"/>
      <c r="D131" s="240" t="s">
        <v>159</v>
      </c>
      <c r="E131" s="40"/>
      <c r="F131" s="241" t="s">
        <v>971</v>
      </c>
      <c r="G131" s="40"/>
      <c r="H131" s="40"/>
      <c r="I131" s="242"/>
      <c r="J131" s="40"/>
      <c r="K131" s="40"/>
      <c r="L131" s="44"/>
      <c r="M131" s="243"/>
      <c r="N131" s="244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82</v>
      </c>
    </row>
    <row r="132" spans="1:47" s="2" customFormat="1" ht="12">
      <c r="A132" s="38"/>
      <c r="B132" s="39"/>
      <c r="C132" s="40"/>
      <c r="D132" s="240" t="s">
        <v>170</v>
      </c>
      <c r="E132" s="40"/>
      <c r="F132" s="245" t="s">
        <v>973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170</v>
      </c>
      <c r="AU132" s="17" t="s">
        <v>82</v>
      </c>
    </row>
    <row r="133" spans="1:63" s="12" customFormat="1" ht="22.8" customHeight="1">
      <c r="A133" s="12"/>
      <c r="B133" s="211"/>
      <c r="C133" s="212"/>
      <c r="D133" s="213" t="s">
        <v>72</v>
      </c>
      <c r="E133" s="225" t="s">
        <v>367</v>
      </c>
      <c r="F133" s="225" t="s">
        <v>368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SUM(P134:P136)</f>
        <v>0</v>
      </c>
      <c r="Q133" s="219"/>
      <c r="R133" s="220">
        <f>SUM(R134:R136)</f>
        <v>0</v>
      </c>
      <c r="S133" s="219"/>
      <c r="T133" s="221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181</v>
      </c>
      <c r="AT133" s="223" t="s">
        <v>72</v>
      </c>
      <c r="AU133" s="223" t="s">
        <v>80</v>
      </c>
      <c r="AY133" s="222" t="s">
        <v>150</v>
      </c>
      <c r="BK133" s="224">
        <f>SUM(BK134:BK136)</f>
        <v>0</v>
      </c>
    </row>
    <row r="134" spans="1:65" s="2" customFormat="1" ht="16.5" customHeight="1">
      <c r="A134" s="38"/>
      <c r="B134" s="39"/>
      <c r="C134" s="227" t="s">
        <v>102</v>
      </c>
      <c r="D134" s="227" t="s">
        <v>152</v>
      </c>
      <c r="E134" s="228" t="s">
        <v>369</v>
      </c>
      <c r="F134" s="229" t="s">
        <v>368</v>
      </c>
      <c r="G134" s="230" t="s">
        <v>370</v>
      </c>
      <c r="H134" s="231">
        <v>1</v>
      </c>
      <c r="I134" s="232"/>
      <c r="J134" s="233">
        <f>ROUND(I134*H134,2)</f>
        <v>0</v>
      </c>
      <c r="K134" s="229" t="s">
        <v>156</v>
      </c>
      <c r="L134" s="44"/>
      <c r="M134" s="234" t="s">
        <v>1</v>
      </c>
      <c r="N134" s="235" t="s">
        <v>38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371</v>
      </c>
      <c r="AT134" s="238" t="s">
        <v>152</v>
      </c>
      <c r="AU134" s="238" t="s">
        <v>82</v>
      </c>
      <c r="AY134" s="17" t="s">
        <v>150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80</v>
      </c>
      <c r="BK134" s="239">
        <f>ROUND(I134*H134,2)</f>
        <v>0</v>
      </c>
      <c r="BL134" s="17" t="s">
        <v>371</v>
      </c>
      <c r="BM134" s="238" t="s">
        <v>974</v>
      </c>
    </row>
    <row r="135" spans="1:47" s="2" customFormat="1" ht="12">
      <c r="A135" s="38"/>
      <c r="B135" s="39"/>
      <c r="C135" s="40"/>
      <c r="D135" s="240" t="s">
        <v>159</v>
      </c>
      <c r="E135" s="40"/>
      <c r="F135" s="241" t="s">
        <v>368</v>
      </c>
      <c r="G135" s="40"/>
      <c r="H135" s="40"/>
      <c r="I135" s="242"/>
      <c r="J135" s="40"/>
      <c r="K135" s="40"/>
      <c r="L135" s="44"/>
      <c r="M135" s="243"/>
      <c r="N135" s="244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82</v>
      </c>
    </row>
    <row r="136" spans="1:47" s="2" customFormat="1" ht="12">
      <c r="A136" s="38"/>
      <c r="B136" s="39"/>
      <c r="C136" s="40"/>
      <c r="D136" s="240" t="s">
        <v>170</v>
      </c>
      <c r="E136" s="40"/>
      <c r="F136" s="245" t="s">
        <v>975</v>
      </c>
      <c r="G136" s="40"/>
      <c r="H136" s="40"/>
      <c r="I136" s="242"/>
      <c r="J136" s="40"/>
      <c r="K136" s="40"/>
      <c r="L136" s="44"/>
      <c r="M136" s="243"/>
      <c r="N136" s="24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170</v>
      </c>
      <c r="AU136" s="17" t="s">
        <v>82</v>
      </c>
    </row>
    <row r="137" spans="1:63" s="12" customFormat="1" ht="22.8" customHeight="1">
      <c r="A137" s="12"/>
      <c r="B137" s="211"/>
      <c r="C137" s="212"/>
      <c r="D137" s="213" t="s">
        <v>72</v>
      </c>
      <c r="E137" s="225" t="s">
        <v>976</v>
      </c>
      <c r="F137" s="225" t="s">
        <v>977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SUM(P138:P140)</f>
        <v>0</v>
      </c>
      <c r="Q137" s="219"/>
      <c r="R137" s="220">
        <f>SUM(R138:R140)</f>
        <v>0</v>
      </c>
      <c r="S137" s="219"/>
      <c r="T137" s="22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181</v>
      </c>
      <c r="AT137" s="223" t="s">
        <v>72</v>
      </c>
      <c r="AU137" s="223" t="s">
        <v>80</v>
      </c>
      <c r="AY137" s="222" t="s">
        <v>150</v>
      </c>
      <c r="BK137" s="224">
        <f>SUM(BK138:BK140)</f>
        <v>0</v>
      </c>
    </row>
    <row r="138" spans="1:65" s="2" customFormat="1" ht="16.5" customHeight="1">
      <c r="A138" s="38"/>
      <c r="B138" s="39"/>
      <c r="C138" s="227" t="s">
        <v>157</v>
      </c>
      <c r="D138" s="227" t="s">
        <v>152</v>
      </c>
      <c r="E138" s="228" t="s">
        <v>978</v>
      </c>
      <c r="F138" s="229" t="s">
        <v>979</v>
      </c>
      <c r="G138" s="230" t="s">
        <v>370</v>
      </c>
      <c r="H138" s="231">
        <v>1</v>
      </c>
      <c r="I138" s="232"/>
      <c r="J138" s="233">
        <f>ROUND(I138*H138,2)</f>
        <v>0</v>
      </c>
      <c r="K138" s="229" t="s">
        <v>156</v>
      </c>
      <c r="L138" s="44"/>
      <c r="M138" s="234" t="s">
        <v>1</v>
      </c>
      <c r="N138" s="235" t="s">
        <v>38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157</v>
      </c>
      <c r="AT138" s="238" t="s">
        <v>152</v>
      </c>
      <c r="AU138" s="238" t="s">
        <v>82</v>
      </c>
      <c r="AY138" s="17" t="s">
        <v>150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80</v>
      </c>
      <c r="BK138" s="239">
        <f>ROUND(I138*H138,2)</f>
        <v>0</v>
      </c>
      <c r="BL138" s="17" t="s">
        <v>157</v>
      </c>
      <c r="BM138" s="238" t="s">
        <v>980</v>
      </c>
    </row>
    <row r="139" spans="1:47" s="2" customFormat="1" ht="12">
      <c r="A139" s="38"/>
      <c r="B139" s="39"/>
      <c r="C139" s="40"/>
      <c r="D139" s="240" t="s">
        <v>159</v>
      </c>
      <c r="E139" s="40"/>
      <c r="F139" s="241" t="s">
        <v>979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82</v>
      </c>
    </row>
    <row r="140" spans="1:47" s="2" customFormat="1" ht="12">
      <c r="A140" s="38"/>
      <c r="B140" s="39"/>
      <c r="C140" s="40"/>
      <c r="D140" s="240" t="s">
        <v>170</v>
      </c>
      <c r="E140" s="40"/>
      <c r="F140" s="245" t="s">
        <v>981</v>
      </c>
      <c r="G140" s="40"/>
      <c r="H140" s="40"/>
      <c r="I140" s="242"/>
      <c r="J140" s="40"/>
      <c r="K140" s="40"/>
      <c r="L140" s="44"/>
      <c r="M140" s="288"/>
      <c r="N140" s="289"/>
      <c r="O140" s="290"/>
      <c r="P140" s="290"/>
      <c r="Q140" s="290"/>
      <c r="R140" s="290"/>
      <c r="S140" s="290"/>
      <c r="T140" s="291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23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>
      <c r="B4" s="20"/>
      <c r="D4" s="149" t="s">
        <v>119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zakázky'!K6</f>
        <v>Oprava mostu v km 12,570 v úseku Protivec - Bochov</v>
      </c>
      <c r="F7" s="151"/>
      <c r="G7" s="151"/>
      <c r="H7" s="151"/>
      <c r="L7" s="20"/>
    </row>
    <row r="8" spans="2:12" ht="12">
      <c r="B8" s="20"/>
      <c r="D8" s="151" t="s">
        <v>120</v>
      </c>
      <c r="L8" s="20"/>
    </row>
    <row r="9" spans="2:12" s="1" customFormat="1" ht="16.5" customHeight="1">
      <c r="B9" s="20"/>
      <c r="E9" s="152" t="s">
        <v>982</v>
      </c>
      <c r="F9" s="1"/>
      <c r="G9" s="1"/>
      <c r="H9" s="1"/>
      <c r="L9" s="20"/>
    </row>
    <row r="10" spans="2:12" s="1" customFormat="1" ht="12" customHeight="1">
      <c r="B10" s="20"/>
      <c r="D10" s="151" t="s">
        <v>122</v>
      </c>
      <c r="L10" s="20"/>
    </row>
    <row r="11" spans="1:31" s="2" customFormat="1" ht="16.5" customHeight="1">
      <c r="A11" s="38"/>
      <c r="B11" s="44"/>
      <c r="C11" s="38"/>
      <c r="D11" s="38"/>
      <c r="E11" s="163" t="s">
        <v>983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493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3" t="s">
        <v>984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zakázky'!AN8</f>
        <v>4. 5. 2021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21</v>
      </c>
      <c r="F19" s="38"/>
      <c r="G19" s="38"/>
      <c r="H19" s="38"/>
      <c r="I19" s="151" t="s">
        <v>26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27</v>
      </c>
      <c r="E21" s="38"/>
      <c r="F21" s="38"/>
      <c r="G21" s="38"/>
      <c r="H21" s="38"/>
      <c r="I21" s="151" t="s">
        <v>25</v>
      </c>
      <c r="J21" s="33" t="str">
        <f>'Rekapitulace zakázky'!AN13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zakázky'!E14</f>
        <v>Vyplň údaj</v>
      </c>
      <c r="F22" s="141"/>
      <c r="G22" s="141"/>
      <c r="H22" s="141"/>
      <c r="I22" s="151" t="s">
        <v>26</v>
      </c>
      <c r="J22" s="33" t="str">
        <f>'Rekapitulace zakázky'!AN14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29</v>
      </c>
      <c r="E24" s="38"/>
      <c r="F24" s="38"/>
      <c r="G24" s="38"/>
      <c r="H24" s="38"/>
      <c r="I24" s="151" t="s">
        <v>25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21</v>
      </c>
      <c r="F25" s="38"/>
      <c r="G25" s="38"/>
      <c r="H25" s="38"/>
      <c r="I25" s="151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31</v>
      </c>
      <c r="E27" s="38"/>
      <c r="F27" s="38"/>
      <c r="G27" s="38"/>
      <c r="H27" s="38"/>
      <c r="I27" s="151" t="s">
        <v>25</v>
      </c>
      <c r="J27" s="141" t="s">
        <v>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">
        <v>21</v>
      </c>
      <c r="F28" s="38"/>
      <c r="G28" s="38"/>
      <c r="H28" s="38"/>
      <c r="I28" s="151" t="s">
        <v>26</v>
      </c>
      <c r="J28" s="141" t="s">
        <v>1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32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33</v>
      </c>
      <c r="E34" s="38"/>
      <c r="F34" s="38"/>
      <c r="G34" s="38"/>
      <c r="H34" s="38"/>
      <c r="I34" s="38"/>
      <c r="J34" s="161">
        <f>ROUND(J139,2)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35</v>
      </c>
      <c r="G36" s="38"/>
      <c r="H36" s="38"/>
      <c r="I36" s="162" t="s">
        <v>34</v>
      </c>
      <c r="J36" s="162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37</v>
      </c>
      <c r="E37" s="151" t="s">
        <v>38</v>
      </c>
      <c r="F37" s="164">
        <f>ROUND((SUM(BE139:BE563)),2)</f>
        <v>0</v>
      </c>
      <c r="G37" s="38"/>
      <c r="H37" s="38"/>
      <c r="I37" s="165">
        <v>0.21</v>
      </c>
      <c r="J37" s="164">
        <f>ROUND(((SUM(BE139:BE563))*I37),2)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39</v>
      </c>
      <c r="F38" s="164">
        <f>ROUND((SUM(BF139:BF563)),2)</f>
        <v>0</v>
      </c>
      <c r="G38" s="38"/>
      <c r="H38" s="38"/>
      <c r="I38" s="165">
        <v>0.15</v>
      </c>
      <c r="J38" s="164">
        <f>ROUND(((SUM(BF139:BF563))*I38),2)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40</v>
      </c>
      <c r="F39" s="164">
        <f>ROUND((SUM(BG139:BG563)),2)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41</v>
      </c>
      <c r="F40" s="164">
        <f>ROUND((SUM(BH139:BH563)),2)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42</v>
      </c>
      <c r="F41" s="164">
        <f>ROUND((SUM(BI139:BI563)),2)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43</v>
      </c>
      <c r="E43" s="168"/>
      <c r="F43" s="168"/>
      <c r="G43" s="169" t="s">
        <v>44</v>
      </c>
      <c r="H43" s="170" t="s">
        <v>45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Oprava mostu v km 12,570 v úseku Protivec - Bochov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184" t="s">
        <v>982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292" t="s">
        <v>983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493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001 - km 12,570 - most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32" t="s">
        <v>22</v>
      </c>
      <c r="J93" s="79" t="str">
        <f>IF(J16="","",J16)</f>
        <v>4. 5. 2021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32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125</v>
      </c>
      <c r="D98" s="186"/>
      <c r="E98" s="186"/>
      <c r="F98" s="186"/>
      <c r="G98" s="186"/>
      <c r="H98" s="186"/>
      <c r="I98" s="186"/>
      <c r="J98" s="187" t="s">
        <v>126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127</v>
      </c>
      <c r="D100" s="40"/>
      <c r="E100" s="40"/>
      <c r="F100" s="40"/>
      <c r="G100" s="40"/>
      <c r="H100" s="40"/>
      <c r="I100" s="40"/>
      <c r="J100" s="110">
        <f>J139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128</v>
      </c>
    </row>
    <row r="101" spans="1:31" s="9" customFormat="1" ht="24.95" customHeight="1">
      <c r="A101" s="9"/>
      <c r="B101" s="189"/>
      <c r="C101" s="190"/>
      <c r="D101" s="191" t="s">
        <v>129</v>
      </c>
      <c r="E101" s="192"/>
      <c r="F101" s="192"/>
      <c r="G101" s="192"/>
      <c r="H101" s="192"/>
      <c r="I101" s="192"/>
      <c r="J101" s="193">
        <f>J140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130</v>
      </c>
      <c r="E102" s="197"/>
      <c r="F102" s="197"/>
      <c r="G102" s="197"/>
      <c r="H102" s="197"/>
      <c r="I102" s="197"/>
      <c r="J102" s="198">
        <f>J141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495</v>
      </c>
      <c r="E103" s="197"/>
      <c r="F103" s="197"/>
      <c r="G103" s="197"/>
      <c r="H103" s="197"/>
      <c r="I103" s="197"/>
      <c r="J103" s="198">
        <f>J172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496</v>
      </c>
      <c r="E104" s="197"/>
      <c r="F104" s="197"/>
      <c r="G104" s="197"/>
      <c r="H104" s="197"/>
      <c r="I104" s="197"/>
      <c r="J104" s="198">
        <f>J195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131</v>
      </c>
      <c r="E105" s="197"/>
      <c r="F105" s="197"/>
      <c r="G105" s="197"/>
      <c r="H105" s="197"/>
      <c r="I105" s="197"/>
      <c r="J105" s="198">
        <f>J200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886</v>
      </c>
      <c r="E106" s="197"/>
      <c r="F106" s="197"/>
      <c r="G106" s="197"/>
      <c r="H106" s="197"/>
      <c r="I106" s="197"/>
      <c r="J106" s="198">
        <f>J279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985</v>
      </c>
      <c r="E107" s="197"/>
      <c r="F107" s="197"/>
      <c r="G107" s="197"/>
      <c r="H107" s="197"/>
      <c r="I107" s="197"/>
      <c r="J107" s="198">
        <f>J305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132</v>
      </c>
      <c r="E108" s="197"/>
      <c r="F108" s="197"/>
      <c r="G108" s="197"/>
      <c r="H108" s="197"/>
      <c r="I108" s="197"/>
      <c r="J108" s="198">
        <f>J346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133</v>
      </c>
      <c r="E109" s="197"/>
      <c r="F109" s="197"/>
      <c r="G109" s="197"/>
      <c r="H109" s="197"/>
      <c r="I109" s="197"/>
      <c r="J109" s="198">
        <f>J507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134</v>
      </c>
      <c r="E110" s="197"/>
      <c r="F110" s="197"/>
      <c r="G110" s="197"/>
      <c r="H110" s="197"/>
      <c r="I110" s="197"/>
      <c r="J110" s="198">
        <f>J537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498</v>
      </c>
      <c r="E111" s="192"/>
      <c r="F111" s="192"/>
      <c r="G111" s="192"/>
      <c r="H111" s="192"/>
      <c r="I111" s="192"/>
      <c r="J111" s="193">
        <f>J541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5"/>
      <c r="C112" s="133"/>
      <c r="D112" s="196" t="s">
        <v>499</v>
      </c>
      <c r="E112" s="197"/>
      <c r="F112" s="197"/>
      <c r="G112" s="197"/>
      <c r="H112" s="197"/>
      <c r="I112" s="197"/>
      <c r="J112" s="198">
        <f>J542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986</v>
      </c>
      <c r="E113" s="197"/>
      <c r="F113" s="197"/>
      <c r="G113" s="197"/>
      <c r="H113" s="197"/>
      <c r="I113" s="197"/>
      <c r="J113" s="198">
        <f>J553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987</v>
      </c>
      <c r="E114" s="192"/>
      <c r="F114" s="192"/>
      <c r="G114" s="192"/>
      <c r="H114" s="192"/>
      <c r="I114" s="192"/>
      <c r="J114" s="193">
        <f>J559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5"/>
      <c r="C115" s="133"/>
      <c r="D115" s="196" t="s">
        <v>988</v>
      </c>
      <c r="E115" s="197"/>
      <c r="F115" s="197"/>
      <c r="G115" s="197"/>
      <c r="H115" s="197"/>
      <c r="I115" s="197"/>
      <c r="J115" s="198">
        <f>J560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135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4" t="str">
        <f>E7</f>
        <v>Oprava mostu v km 12,570 v úseku Protivec - Bochov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120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2:12" s="1" customFormat="1" ht="16.5" customHeight="1">
      <c r="B127" s="21"/>
      <c r="C127" s="22"/>
      <c r="D127" s="22"/>
      <c r="E127" s="184" t="s">
        <v>982</v>
      </c>
      <c r="F127" s="22"/>
      <c r="G127" s="22"/>
      <c r="H127" s="22"/>
      <c r="I127" s="22"/>
      <c r="J127" s="22"/>
      <c r="K127" s="22"/>
      <c r="L127" s="20"/>
    </row>
    <row r="128" spans="2:12" s="1" customFormat="1" ht="12" customHeight="1">
      <c r="B128" s="21"/>
      <c r="C128" s="32" t="s">
        <v>122</v>
      </c>
      <c r="D128" s="22"/>
      <c r="E128" s="22"/>
      <c r="F128" s="22"/>
      <c r="G128" s="22"/>
      <c r="H128" s="22"/>
      <c r="I128" s="22"/>
      <c r="J128" s="22"/>
      <c r="K128" s="22"/>
      <c r="L128" s="20"/>
    </row>
    <row r="129" spans="1:31" s="2" customFormat="1" ht="16.5" customHeight="1">
      <c r="A129" s="38"/>
      <c r="B129" s="39"/>
      <c r="C129" s="40"/>
      <c r="D129" s="40"/>
      <c r="E129" s="292" t="s">
        <v>983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493</v>
      </c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76" t="str">
        <f>E13</f>
        <v>001 - km 12,570 - most</v>
      </c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20</v>
      </c>
      <c r="D133" s="40"/>
      <c r="E133" s="40"/>
      <c r="F133" s="27" t="str">
        <f>F16</f>
        <v xml:space="preserve"> </v>
      </c>
      <c r="G133" s="40"/>
      <c r="H133" s="40"/>
      <c r="I133" s="32" t="s">
        <v>22</v>
      </c>
      <c r="J133" s="79" t="str">
        <f>IF(J16="","",J16)</f>
        <v>4. 5. 2021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24</v>
      </c>
      <c r="D135" s="40"/>
      <c r="E135" s="40"/>
      <c r="F135" s="27" t="str">
        <f>E19</f>
        <v xml:space="preserve"> </v>
      </c>
      <c r="G135" s="40"/>
      <c r="H135" s="40"/>
      <c r="I135" s="32" t="s">
        <v>29</v>
      </c>
      <c r="J135" s="36" t="str">
        <f>E25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27</v>
      </c>
      <c r="D136" s="40"/>
      <c r="E136" s="40"/>
      <c r="F136" s="27" t="str">
        <f>IF(E22="","",E22)</f>
        <v>Vyplň údaj</v>
      </c>
      <c r="G136" s="40"/>
      <c r="H136" s="40"/>
      <c r="I136" s="32" t="s">
        <v>31</v>
      </c>
      <c r="J136" s="36" t="str">
        <f>E28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0.3" customHeight="1">
      <c r="A137" s="3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11" customFormat="1" ht="29.25" customHeight="1">
      <c r="A138" s="200"/>
      <c r="B138" s="201"/>
      <c r="C138" s="202" t="s">
        <v>136</v>
      </c>
      <c r="D138" s="203" t="s">
        <v>58</v>
      </c>
      <c r="E138" s="203" t="s">
        <v>54</v>
      </c>
      <c r="F138" s="203" t="s">
        <v>55</v>
      </c>
      <c r="G138" s="203" t="s">
        <v>137</v>
      </c>
      <c r="H138" s="203" t="s">
        <v>138</v>
      </c>
      <c r="I138" s="203" t="s">
        <v>139</v>
      </c>
      <c r="J138" s="203" t="s">
        <v>126</v>
      </c>
      <c r="K138" s="204" t="s">
        <v>140</v>
      </c>
      <c r="L138" s="205"/>
      <c r="M138" s="100" t="s">
        <v>1</v>
      </c>
      <c r="N138" s="101" t="s">
        <v>37</v>
      </c>
      <c r="O138" s="101" t="s">
        <v>141</v>
      </c>
      <c r="P138" s="101" t="s">
        <v>142</v>
      </c>
      <c r="Q138" s="101" t="s">
        <v>143</v>
      </c>
      <c r="R138" s="101" t="s">
        <v>144</v>
      </c>
      <c r="S138" s="101" t="s">
        <v>145</v>
      </c>
      <c r="T138" s="102" t="s">
        <v>146</v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</row>
    <row r="139" spans="1:63" s="2" customFormat="1" ht="22.8" customHeight="1">
      <c r="A139" s="38"/>
      <c r="B139" s="39"/>
      <c r="C139" s="107" t="s">
        <v>147</v>
      </c>
      <c r="D139" s="40"/>
      <c r="E139" s="40"/>
      <c r="F139" s="40"/>
      <c r="G139" s="40"/>
      <c r="H139" s="40"/>
      <c r="I139" s="40"/>
      <c r="J139" s="206">
        <f>BK139</f>
        <v>0</v>
      </c>
      <c r="K139" s="40"/>
      <c r="L139" s="44"/>
      <c r="M139" s="103"/>
      <c r="N139" s="207"/>
      <c r="O139" s="104"/>
      <c r="P139" s="208">
        <f>P140+P541+P559</f>
        <v>0</v>
      </c>
      <c r="Q139" s="104"/>
      <c r="R139" s="208">
        <f>R140+R541+R559</f>
        <v>189.99559449435998</v>
      </c>
      <c r="S139" s="104"/>
      <c r="T139" s="209">
        <f>T140+T541+T559</f>
        <v>47.883889999999994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72</v>
      </c>
      <c r="AU139" s="17" t="s">
        <v>128</v>
      </c>
      <c r="BK139" s="210">
        <f>BK140+BK541+BK559</f>
        <v>0</v>
      </c>
    </row>
    <row r="140" spans="1:63" s="12" customFormat="1" ht="25.9" customHeight="1">
      <c r="A140" s="12"/>
      <c r="B140" s="211"/>
      <c r="C140" s="212"/>
      <c r="D140" s="213" t="s">
        <v>72</v>
      </c>
      <c r="E140" s="214" t="s">
        <v>148</v>
      </c>
      <c r="F140" s="214" t="s">
        <v>149</v>
      </c>
      <c r="G140" s="212"/>
      <c r="H140" s="212"/>
      <c r="I140" s="215"/>
      <c r="J140" s="216">
        <f>BK140</f>
        <v>0</v>
      </c>
      <c r="K140" s="212"/>
      <c r="L140" s="217"/>
      <c r="M140" s="218"/>
      <c r="N140" s="219"/>
      <c r="O140" s="219"/>
      <c r="P140" s="220">
        <f>P141+P172+P195+P200+P279+P305+P346+P507+P537</f>
        <v>0</v>
      </c>
      <c r="Q140" s="219"/>
      <c r="R140" s="220">
        <f>R141+R172+R195+R200+R279+R305+R346+R507+R537</f>
        <v>189.99535481435998</v>
      </c>
      <c r="S140" s="219"/>
      <c r="T140" s="221">
        <f>T141+T172+T195+T200+T279+T305+T346+T507+T537</f>
        <v>47.883889999999994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80</v>
      </c>
      <c r="AT140" s="223" t="s">
        <v>72</v>
      </c>
      <c r="AU140" s="223" t="s">
        <v>73</v>
      </c>
      <c r="AY140" s="222" t="s">
        <v>150</v>
      </c>
      <c r="BK140" s="224">
        <f>BK141+BK172+BK195+BK200+BK279+BK305+BK346+BK507+BK537</f>
        <v>0</v>
      </c>
    </row>
    <row r="141" spans="1:63" s="12" customFormat="1" ht="22.8" customHeight="1">
      <c r="A141" s="12"/>
      <c r="B141" s="211"/>
      <c r="C141" s="212"/>
      <c r="D141" s="213" t="s">
        <v>72</v>
      </c>
      <c r="E141" s="225" t="s">
        <v>80</v>
      </c>
      <c r="F141" s="225" t="s">
        <v>151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SUM(P142:P171)</f>
        <v>0</v>
      </c>
      <c r="Q141" s="219"/>
      <c r="R141" s="220">
        <f>SUM(R142:R171)</f>
        <v>12.8</v>
      </c>
      <c r="S141" s="219"/>
      <c r="T141" s="221">
        <f>SUM(T142:T171)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80</v>
      </c>
      <c r="AT141" s="223" t="s">
        <v>72</v>
      </c>
      <c r="AU141" s="223" t="s">
        <v>80</v>
      </c>
      <c r="AY141" s="222" t="s">
        <v>150</v>
      </c>
      <c r="BK141" s="224">
        <f>SUM(BK142:BK171)</f>
        <v>0</v>
      </c>
    </row>
    <row r="142" spans="1:65" s="2" customFormat="1" ht="12">
      <c r="A142" s="38"/>
      <c r="B142" s="39"/>
      <c r="C142" s="227" t="s">
        <v>80</v>
      </c>
      <c r="D142" s="227" t="s">
        <v>152</v>
      </c>
      <c r="E142" s="228" t="s">
        <v>500</v>
      </c>
      <c r="F142" s="229" t="s">
        <v>501</v>
      </c>
      <c r="G142" s="230" t="s">
        <v>177</v>
      </c>
      <c r="H142" s="231">
        <v>40</v>
      </c>
      <c r="I142" s="232"/>
      <c r="J142" s="233">
        <f>ROUND(I142*H142,2)</f>
        <v>0</v>
      </c>
      <c r="K142" s="229" t="s">
        <v>156</v>
      </c>
      <c r="L142" s="44"/>
      <c r="M142" s="234" t="s">
        <v>1</v>
      </c>
      <c r="N142" s="235" t="s">
        <v>38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157</v>
      </c>
      <c r="AT142" s="238" t="s">
        <v>152</v>
      </c>
      <c r="AU142" s="238" t="s">
        <v>82</v>
      </c>
      <c r="AY142" s="17" t="s">
        <v>150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80</v>
      </c>
      <c r="BK142" s="239">
        <f>ROUND(I142*H142,2)</f>
        <v>0</v>
      </c>
      <c r="BL142" s="17" t="s">
        <v>157</v>
      </c>
      <c r="BM142" s="238" t="s">
        <v>989</v>
      </c>
    </row>
    <row r="143" spans="1:47" s="2" customFormat="1" ht="12">
      <c r="A143" s="38"/>
      <c r="B143" s="39"/>
      <c r="C143" s="40"/>
      <c r="D143" s="240" t="s">
        <v>159</v>
      </c>
      <c r="E143" s="40"/>
      <c r="F143" s="241" t="s">
        <v>503</v>
      </c>
      <c r="G143" s="40"/>
      <c r="H143" s="40"/>
      <c r="I143" s="242"/>
      <c r="J143" s="40"/>
      <c r="K143" s="40"/>
      <c r="L143" s="44"/>
      <c r="M143" s="243"/>
      <c r="N143" s="244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82</v>
      </c>
    </row>
    <row r="144" spans="1:65" s="2" customFormat="1" ht="12">
      <c r="A144" s="38"/>
      <c r="B144" s="39"/>
      <c r="C144" s="227" t="s">
        <v>82</v>
      </c>
      <c r="D144" s="227" t="s">
        <v>152</v>
      </c>
      <c r="E144" s="228" t="s">
        <v>510</v>
      </c>
      <c r="F144" s="229" t="s">
        <v>511</v>
      </c>
      <c r="G144" s="230" t="s">
        <v>177</v>
      </c>
      <c r="H144" s="231">
        <v>40</v>
      </c>
      <c r="I144" s="232"/>
      <c r="J144" s="233">
        <f>ROUND(I144*H144,2)</f>
        <v>0</v>
      </c>
      <c r="K144" s="229" t="s">
        <v>156</v>
      </c>
      <c r="L144" s="44"/>
      <c r="M144" s="234" t="s">
        <v>1</v>
      </c>
      <c r="N144" s="235" t="s">
        <v>38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157</v>
      </c>
      <c r="AT144" s="238" t="s">
        <v>152</v>
      </c>
      <c r="AU144" s="238" t="s">
        <v>82</v>
      </c>
      <c r="AY144" s="17" t="s">
        <v>150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80</v>
      </c>
      <c r="BK144" s="239">
        <f>ROUND(I144*H144,2)</f>
        <v>0</v>
      </c>
      <c r="BL144" s="17" t="s">
        <v>157</v>
      </c>
      <c r="BM144" s="238" t="s">
        <v>990</v>
      </c>
    </row>
    <row r="145" spans="1:47" s="2" customFormat="1" ht="12">
      <c r="A145" s="38"/>
      <c r="B145" s="39"/>
      <c r="C145" s="40"/>
      <c r="D145" s="240" t="s">
        <v>159</v>
      </c>
      <c r="E145" s="40"/>
      <c r="F145" s="241" t="s">
        <v>513</v>
      </c>
      <c r="G145" s="40"/>
      <c r="H145" s="40"/>
      <c r="I145" s="242"/>
      <c r="J145" s="40"/>
      <c r="K145" s="40"/>
      <c r="L145" s="44"/>
      <c r="M145" s="243"/>
      <c r="N145" s="244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159</v>
      </c>
      <c r="AU145" s="17" t="s">
        <v>82</v>
      </c>
    </row>
    <row r="146" spans="1:65" s="2" customFormat="1" ht="12">
      <c r="A146" s="38"/>
      <c r="B146" s="39"/>
      <c r="C146" s="227" t="s">
        <v>102</v>
      </c>
      <c r="D146" s="227" t="s">
        <v>152</v>
      </c>
      <c r="E146" s="228" t="s">
        <v>165</v>
      </c>
      <c r="F146" s="229" t="s">
        <v>166</v>
      </c>
      <c r="G146" s="230" t="s">
        <v>167</v>
      </c>
      <c r="H146" s="231">
        <v>23.7</v>
      </c>
      <c r="I146" s="232"/>
      <c r="J146" s="233">
        <f>ROUND(I146*H146,2)</f>
        <v>0</v>
      </c>
      <c r="K146" s="229" t="s">
        <v>156</v>
      </c>
      <c r="L146" s="44"/>
      <c r="M146" s="234" t="s">
        <v>1</v>
      </c>
      <c r="N146" s="235" t="s">
        <v>38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157</v>
      </c>
      <c r="AT146" s="238" t="s">
        <v>152</v>
      </c>
      <c r="AU146" s="238" t="s">
        <v>82</v>
      </c>
      <c r="AY146" s="17" t="s">
        <v>150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80</v>
      </c>
      <c r="BK146" s="239">
        <f>ROUND(I146*H146,2)</f>
        <v>0</v>
      </c>
      <c r="BL146" s="17" t="s">
        <v>157</v>
      </c>
      <c r="BM146" s="238" t="s">
        <v>991</v>
      </c>
    </row>
    <row r="147" spans="1:47" s="2" customFormat="1" ht="12">
      <c r="A147" s="38"/>
      <c r="B147" s="39"/>
      <c r="C147" s="40"/>
      <c r="D147" s="240" t="s">
        <v>159</v>
      </c>
      <c r="E147" s="40"/>
      <c r="F147" s="241" t="s">
        <v>169</v>
      </c>
      <c r="G147" s="40"/>
      <c r="H147" s="40"/>
      <c r="I147" s="242"/>
      <c r="J147" s="40"/>
      <c r="K147" s="40"/>
      <c r="L147" s="44"/>
      <c r="M147" s="243"/>
      <c r="N147" s="244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82</v>
      </c>
    </row>
    <row r="148" spans="1:47" s="2" customFormat="1" ht="12">
      <c r="A148" s="38"/>
      <c r="B148" s="39"/>
      <c r="C148" s="40"/>
      <c r="D148" s="240" t="s">
        <v>170</v>
      </c>
      <c r="E148" s="40"/>
      <c r="F148" s="245" t="s">
        <v>171</v>
      </c>
      <c r="G148" s="40"/>
      <c r="H148" s="40"/>
      <c r="I148" s="242"/>
      <c r="J148" s="40"/>
      <c r="K148" s="40"/>
      <c r="L148" s="44"/>
      <c r="M148" s="243"/>
      <c r="N148" s="244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170</v>
      </c>
      <c r="AU148" s="17" t="s">
        <v>82</v>
      </c>
    </row>
    <row r="149" spans="1:51" s="13" customFormat="1" ht="12">
      <c r="A149" s="13"/>
      <c r="B149" s="246"/>
      <c r="C149" s="247"/>
      <c r="D149" s="240" t="s">
        <v>172</v>
      </c>
      <c r="E149" s="248" t="s">
        <v>1</v>
      </c>
      <c r="F149" s="249" t="s">
        <v>992</v>
      </c>
      <c r="G149" s="247"/>
      <c r="H149" s="248" t="s">
        <v>1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172</v>
      </c>
      <c r="AU149" s="255" t="s">
        <v>82</v>
      </c>
      <c r="AV149" s="13" t="s">
        <v>80</v>
      </c>
      <c r="AW149" s="13" t="s">
        <v>30</v>
      </c>
      <c r="AX149" s="13" t="s">
        <v>73</v>
      </c>
      <c r="AY149" s="255" t="s">
        <v>150</v>
      </c>
    </row>
    <row r="150" spans="1:51" s="14" customFormat="1" ht="12">
      <c r="A150" s="14"/>
      <c r="B150" s="256"/>
      <c r="C150" s="257"/>
      <c r="D150" s="240" t="s">
        <v>172</v>
      </c>
      <c r="E150" s="258" t="s">
        <v>1</v>
      </c>
      <c r="F150" s="259" t="s">
        <v>993</v>
      </c>
      <c r="G150" s="257"/>
      <c r="H150" s="260">
        <v>16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172</v>
      </c>
      <c r="AU150" s="266" t="s">
        <v>82</v>
      </c>
      <c r="AV150" s="14" t="s">
        <v>82</v>
      </c>
      <c r="AW150" s="14" t="s">
        <v>30</v>
      </c>
      <c r="AX150" s="14" t="s">
        <v>73</v>
      </c>
      <c r="AY150" s="266" t="s">
        <v>150</v>
      </c>
    </row>
    <row r="151" spans="1:51" s="14" customFormat="1" ht="12">
      <c r="A151" s="14"/>
      <c r="B151" s="256"/>
      <c r="C151" s="257"/>
      <c r="D151" s="240" t="s">
        <v>172</v>
      </c>
      <c r="E151" s="258" t="s">
        <v>1</v>
      </c>
      <c r="F151" s="259" t="s">
        <v>994</v>
      </c>
      <c r="G151" s="257"/>
      <c r="H151" s="260">
        <v>3.5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172</v>
      </c>
      <c r="AU151" s="266" t="s">
        <v>82</v>
      </c>
      <c r="AV151" s="14" t="s">
        <v>82</v>
      </c>
      <c r="AW151" s="14" t="s">
        <v>30</v>
      </c>
      <c r="AX151" s="14" t="s">
        <v>73</v>
      </c>
      <c r="AY151" s="266" t="s">
        <v>150</v>
      </c>
    </row>
    <row r="152" spans="1:51" s="13" customFormat="1" ht="12">
      <c r="A152" s="13"/>
      <c r="B152" s="246"/>
      <c r="C152" s="247"/>
      <c r="D152" s="240" t="s">
        <v>172</v>
      </c>
      <c r="E152" s="248" t="s">
        <v>1</v>
      </c>
      <c r="F152" s="249" t="s">
        <v>995</v>
      </c>
      <c r="G152" s="247"/>
      <c r="H152" s="248" t="s">
        <v>1</v>
      </c>
      <c r="I152" s="250"/>
      <c r="J152" s="247"/>
      <c r="K152" s="247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172</v>
      </c>
      <c r="AU152" s="255" t="s">
        <v>82</v>
      </c>
      <c r="AV152" s="13" t="s">
        <v>80</v>
      </c>
      <c r="AW152" s="13" t="s">
        <v>30</v>
      </c>
      <c r="AX152" s="13" t="s">
        <v>73</v>
      </c>
      <c r="AY152" s="255" t="s">
        <v>150</v>
      </c>
    </row>
    <row r="153" spans="1:51" s="14" customFormat="1" ht="12">
      <c r="A153" s="14"/>
      <c r="B153" s="256"/>
      <c r="C153" s="257"/>
      <c r="D153" s="240" t="s">
        <v>172</v>
      </c>
      <c r="E153" s="258" t="s">
        <v>1</v>
      </c>
      <c r="F153" s="259" t="s">
        <v>996</v>
      </c>
      <c r="G153" s="257"/>
      <c r="H153" s="260">
        <v>4.2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172</v>
      </c>
      <c r="AU153" s="266" t="s">
        <v>82</v>
      </c>
      <c r="AV153" s="14" t="s">
        <v>82</v>
      </c>
      <c r="AW153" s="14" t="s">
        <v>30</v>
      </c>
      <c r="AX153" s="14" t="s">
        <v>73</v>
      </c>
      <c r="AY153" s="266" t="s">
        <v>150</v>
      </c>
    </row>
    <row r="154" spans="1:51" s="15" customFormat="1" ht="12">
      <c r="A154" s="15"/>
      <c r="B154" s="267"/>
      <c r="C154" s="268"/>
      <c r="D154" s="240" t="s">
        <v>172</v>
      </c>
      <c r="E154" s="269" t="s">
        <v>1</v>
      </c>
      <c r="F154" s="270" t="s">
        <v>204</v>
      </c>
      <c r="G154" s="268"/>
      <c r="H154" s="271">
        <v>23.7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7" t="s">
        <v>172</v>
      </c>
      <c r="AU154" s="277" t="s">
        <v>82</v>
      </c>
      <c r="AV154" s="15" t="s">
        <v>157</v>
      </c>
      <c r="AW154" s="15" t="s">
        <v>30</v>
      </c>
      <c r="AX154" s="15" t="s">
        <v>80</v>
      </c>
      <c r="AY154" s="277" t="s">
        <v>150</v>
      </c>
    </row>
    <row r="155" spans="1:65" s="2" customFormat="1" ht="33" customHeight="1">
      <c r="A155" s="38"/>
      <c r="B155" s="39"/>
      <c r="C155" s="227" t="s">
        <v>157</v>
      </c>
      <c r="D155" s="227" t="s">
        <v>152</v>
      </c>
      <c r="E155" s="228" t="s">
        <v>549</v>
      </c>
      <c r="F155" s="229" t="s">
        <v>550</v>
      </c>
      <c r="G155" s="230" t="s">
        <v>167</v>
      </c>
      <c r="H155" s="231">
        <v>23.7</v>
      </c>
      <c r="I155" s="232"/>
      <c r="J155" s="233">
        <f>ROUND(I155*H155,2)</f>
        <v>0</v>
      </c>
      <c r="K155" s="229" t="s">
        <v>156</v>
      </c>
      <c r="L155" s="44"/>
      <c r="M155" s="234" t="s">
        <v>1</v>
      </c>
      <c r="N155" s="235" t="s">
        <v>38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157</v>
      </c>
      <c r="AT155" s="238" t="s">
        <v>152</v>
      </c>
      <c r="AU155" s="238" t="s">
        <v>82</v>
      </c>
      <c r="AY155" s="17" t="s">
        <v>150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80</v>
      </c>
      <c r="BK155" s="239">
        <f>ROUND(I155*H155,2)</f>
        <v>0</v>
      </c>
      <c r="BL155" s="17" t="s">
        <v>157</v>
      </c>
      <c r="BM155" s="238" t="s">
        <v>997</v>
      </c>
    </row>
    <row r="156" spans="1:47" s="2" customFormat="1" ht="12">
      <c r="A156" s="38"/>
      <c r="B156" s="39"/>
      <c r="C156" s="40"/>
      <c r="D156" s="240" t="s">
        <v>159</v>
      </c>
      <c r="E156" s="40"/>
      <c r="F156" s="241" t="s">
        <v>552</v>
      </c>
      <c r="G156" s="40"/>
      <c r="H156" s="40"/>
      <c r="I156" s="242"/>
      <c r="J156" s="40"/>
      <c r="K156" s="40"/>
      <c r="L156" s="44"/>
      <c r="M156" s="243"/>
      <c r="N156" s="244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82</v>
      </c>
    </row>
    <row r="157" spans="1:65" s="2" customFormat="1" ht="12">
      <c r="A157" s="38"/>
      <c r="B157" s="39"/>
      <c r="C157" s="227" t="s">
        <v>181</v>
      </c>
      <c r="D157" s="227" t="s">
        <v>152</v>
      </c>
      <c r="E157" s="228" t="s">
        <v>554</v>
      </c>
      <c r="F157" s="229" t="s">
        <v>555</v>
      </c>
      <c r="G157" s="230" t="s">
        <v>167</v>
      </c>
      <c r="H157" s="231">
        <v>402.9</v>
      </c>
      <c r="I157" s="232"/>
      <c r="J157" s="233">
        <f>ROUND(I157*H157,2)</f>
        <v>0</v>
      </c>
      <c r="K157" s="229" t="s">
        <v>156</v>
      </c>
      <c r="L157" s="44"/>
      <c r="M157" s="234" t="s">
        <v>1</v>
      </c>
      <c r="N157" s="235" t="s">
        <v>38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157</v>
      </c>
      <c r="AT157" s="238" t="s">
        <v>152</v>
      </c>
      <c r="AU157" s="238" t="s">
        <v>82</v>
      </c>
      <c r="AY157" s="17" t="s">
        <v>150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80</v>
      </c>
      <c r="BK157" s="239">
        <f>ROUND(I157*H157,2)</f>
        <v>0</v>
      </c>
      <c r="BL157" s="17" t="s">
        <v>157</v>
      </c>
      <c r="BM157" s="238" t="s">
        <v>998</v>
      </c>
    </row>
    <row r="158" spans="1:47" s="2" customFormat="1" ht="12">
      <c r="A158" s="38"/>
      <c r="B158" s="39"/>
      <c r="C158" s="40"/>
      <c r="D158" s="240" t="s">
        <v>159</v>
      </c>
      <c r="E158" s="40"/>
      <c r="F158" s="241" t="s">
        <v>557</v>
      </c>
      <c r="G158" s="40"/>
      <c r="H158" s="40"/>
      <c r="I158" s="242"/>
      <c r="J158" s="40"/>
      <c r="K158" s="40"/>
      <c r="L158" s="44"/>
      <c r="M158" s="243"/>
      <c r="N158" s="244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82</v>
      </c>
    </row>
    <row r="159" spans="1:51" s="13" customFormat="1" ht="12">
      <c r="A159" s="13"/>
      <c r="B159" s="246"/>
      <c r="C159" s="247"/>
      <c r="D159" s="240" t="s">
        <v>172</v>
      </c>
      <c r="E159" s="248" t="s">
        <v>1</v>
      </c>
      <c r="F159" s="249" t="s">
        <v>999</v>
      </c>
      <c r="G159" s="247"/>
      <c r="H159" s="248" t="s">
        <v>1</v>
      </c>
      <c r="I159" s="250"/>
      <c r="J159" s="247"/>
      <c r="K159" s="247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172</v>
      </c>
      <c r="AU159" s="255" t="s">
        <v>82</v>
      </c>
      <c r="AV159" s="13" t="s">
        <v>80</v>
      </c>
      <c r="AW159" s="13" t="s">
        <v>30</v>
      </c>
      <c r="AX159" s="13" t="s">
        <v>73</v>
      </c>
      <c r="AY159" s="255" t="s">
        <v>150</v>
      </c>
    </row>
    <row r="160" spans="1:51" s="14" customFormat="1" ht="12">
      <c r="A160" s="14"/>
      <c r="B160" s="256"/>
      <c r="C160" s="257"/>
      <c r="D160" s="240" t="s">
        <v>172</v>
      </c>
      <c r="E160" s="258" t="s">
        <v>1</v>
      </c>
      <c r="F160" s="259" t="s">
        <v>1000</v>
      </c>
      <c r="G160" s="257"/>
      <c r="H160" s="260">
        <v>402.9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172</v>
      </c>
      <c r="AU160" s="266" t="s">
        <v>82</v>
      </c>
      <c r="AV160" s="14" t="s">
        <v>82</v>
      </c>
      <c r="AW160" s="14" t="s">
        <v>30</v>
      </c>
      <c r="AX160" s="14" t="s">
        <v>80</v>
      </c>
      <c r="AY160" s="266" t="s">
        <v>150</v>
      </c>
    </row>
    <row r="161" spans="1:65" s="2" customFormat="1" ht="33" customHeight="1">
      <c r="A161" s="38"/>
      <c r="B161" s="39"/>
      <c r="C161" s="227" t="s">
        <v>189</v>
      </c>
      <c r="D161" s="227" t="s">
        <v>152</v>
      </c>
      <c r="E161" s="228" t="s">
        <v>568</v>
      </c>
      <c r="F161" s="229" t="s">
        <v>569</v>
      </c>
      <c r="G161" s="230" t="s">
        <v>184</v>
      </c>
      <c r="H161" s="231">
        <v>47.4</v>
      </c>
      <c r="I161" s="232"/>
      <c r="J161" s="233">
        <f>ROUND(I161*H161,2)</f>
        <v>0</v>
      </c>
      <c r="K161" s="229" t="s">
        <v>156</v>
      </c>
      <c r="L161" s="44"/>
      <c r="M161" s="234" t="s">
        <v>1</v>
      </c>
      <c r="N161" s="235" t="s">
        <v>38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157</v>
      </c>
      <c r="AT161" s="238" t="s">
        <v>152</v>
      </c>
      <c r="AU161" s="238" t="s">
        <v>82</v>
      </c>
      <c r="AY161" s="17" t="s">
        <v>150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80</v>
      </c>
      <c r="BK161" s="239">
        <f>ROUND(I161*H161,2)</f>
        <v>0</v>
      </c>
      <c r="BL161" s="17" t="s">
        <v>157</v>
      </c>
      <c r="BM161" s="238" t="s">
        <v>1001</v>
      </c>
    </row>
    <row r="162" spans="1:47" s="2" customFormat="1" ht="12">
      <c r="A162" s="38"/>
      <c r="B162" s="39"/>
      <c r="C162" s="40"/>
      <c r="D162" s="240" t="s">
        <v>159</v>
      </c>
      <c r="E162" s="40"/>
      <c r="F162" s="241" t="s">
        <v>336</v>
      </c>
      <c r="G162" s="40"/>
      <c r="H162" s="40"/>
      <c r="I162" s="242"/>
      <c r="J162" s="40"/>
      <c r="K162" s="40"/>
      <c r="L162" s="44"/>
      <c r="M162" s="243"/>
      <c r="N162" s="244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82</v>
      </c>
    </row>
    <row r="163" spans="1:51" s="14" customFormat="1" ht="12">
      <c r="A163" s="14"/>
      <c r="B163" s="256"/>
      <c r="C163" s="257"/>
      <c r="D163" s="240" t="s">
        <v>172</v>
      </c>
      <c r="E163" s="258" t="s">
        <v>1</v>
      </c>
      <c r="F163" s="259" t="s">
        <v>1002</v>
      </c>
      <c r="G163" s="257"/>
      <c r="H163" s="260">
        <v>47.4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172</v>
      </c>
      <c r="AU163" s="266" t="s">
        <v>82</v>
      </c>
      <c r="AV163" s="14" t="s">
        <v>82</v>
      </c>
      <c r="AW163" s="14" t="s">
        <v>30</v>
      </c>
      <c r="AX163" s="14" t="s">
        <v>80</v>
      </c>
      <c r="AY163" s="266" t="s">
        <v>150</v>
      </c>
    </row>
    <row r="164" spans="1:65" s="2" customFormat="1" ht="12">
      <c r="A164" s="38"/>
      <c r="B164" s="39"/>
      <c r="C164" s="227" t="s">
        <v>207</v>
      </c>
      <c r="D164" s="227" t="s">
        <v>152</v>
      </c>
      <c r="E164" s="228" t="s">
        <v>407</v>
      </c>
      <c r="F164" s="229" t="s">
        <v>408</v>
      </c>
      <c r="G164" s="230" t="s">
        <v>167</v>
      </c>
      <c r="H164" s="231">
        <v>8</v>
      </c>
      <c r="I164" s="232"/>
      <c r="J164" s="233">
        <f>ROUND(I164*H164,2)</f>
        <v>0</v>
      </c>
      <c r="K164" s="229" t="s">
        <v>156</v>
      </c>
      <c r="L164" s="44"/>
      <c r="M164" s="234" t="s">
        <v>1</v>
      </c>
      <c r="N164" s="235" t="s">
        <v>38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157</v>
      </c>
      <c r="AT164" s="238" t="s">
        <v>152</v>
      </c>
      <c r="AU164" s="238" t="s">
        <v>82</v>
      </c>
      <c r="AY164" s="17" t="s">
        <v>150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80</v>
      </c>
      <c r="BK164" s="239">
        <f>ROUND(I164*H164,2)</f>
        <v>0</v>
      </c>
      <c r="BL164" s="17" t="s">
        <v>157</v>
      </c>
      <c r="BM164" s="238" t="s">
        <v>1003</v>
      </c>
    </row>
    <row r="165" spans="1:47" s="2" customFormat="1" ht="12">
      <c r="A165" s="38"/>
      <c r="B165" s="39"/>
      <c r="C165" s="40"/>
      <c r="D165" s="240" t="s">
        <v>159</v>
      </c>
      <c r="E165" s="40"/>
      <c r="F165" s="241" t="s">
        <v>410</v>
      </c>
      <c r="G165" s="40"/>
      <c r="H165" s="40"/>
      <c r="I165" s="242"/>
      <c r="J165" s="40"/>
      <c r="K165" s="40"/>
      <c r="L165" s="44"/>
      <c r="M165" s="243"/>
      <c r="N165" s="244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159</v>
      </c>
      <c r="AU165" s="17" t="s">
        <v>82</v>
      </c>
    </row>
    <row r="166" spans="1:51" s="14" customFormat="1" ht="12">
      <c r="A166" s="14"/>
      <c r="B166" s="256"/>
      <c r="C166" s="257"/>
      <c r="D166" s="240" t="s">
        <v>172</v>
      </c>
      <c r="E166" s="258" t="s">
        <v>1</v>
      </c>
      <c r="F166" s="259" t="s">
        <v>1004</v>
      </c>
      <c r="G166" s="257"/>
      <c r="H166" s="260">
        <v>8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172</v>
      </c>
      <c r="AU166" s="266" t="s">
        <v>82</v>
      </c>
      <c r="AV166" s="14" t="s">
        <v>82</v>
      </c>
      <c r="AW166" s="14" t="s">
        <v>30</v>
      </c>
      <c r="AX166" s="14" t="s">
        <v>80</v>
      </c>
      <c r="AY166" s="266" t="s">
        <v>150</v>
      </c>
    </row>
    <row r="167" spans="1:65" s="2" customFormat="1" ht="16.5" customHeight="1">
      <c r="A167" s="38"/>
      <c r="B167" s="39"/>
      <c r="C167" s="278" t="s">
        <v>213</v>
      </c>
      <c r="D167" s="278" t="s">
        <v>268</v>
      </c>
      <c r="E167" s="279" t="s">
        <v>1005</v>
      </c>
      <c r="F167" s="280" t="s">
        <v>1006</v>
      </c>
      <c r="G167" s="281" t="s">
        <v>184</v>
      </c>
      <c r="H167" s="282">
        <v>12.8</v>
      </c>
      <c r="I167" s="283"/>
      <c r="J167" s="284">
        <f>ROUND(I167*H167,2)</f>
        <v>0</v>
      </c>
      <c r="K167" s="280" t="s">
        <v>156</v>
      </c>
      <c r="L167" s="285"/>
      <c r="M167" s="286" t="s">
        <v>1</v>
      </c>
      <c r="N167" s="287" t="s">
        <v>38</v>
      </c>
      <c r="O167" s="91"/>
      <c r="P167" s="236">
        <f>O167*H167</f>
        <v>0</v>
      </c>
      <c r="Q167" s="236">
        <v>1</v>
      </c>
      <c r="R167" s="236">
        <f>Q167*H167</f>
        <v>12.8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213</v>
      </c>
      <c r="AT167" s="238" t="s">
        <v>268</v>
      </c>
      <c r="AU167" s="238" t="s">
        <v>82</v>
      </c>
      <c r="AY167" s="17" t="s">
        <v>150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80</v>
      </c>
      <c r="BK167" s="239">
        <f>ROUND(I167*H167,2)</f>
        <v>0</v>
      </c>
      <c r="BL167" s="17" t="s">
        <v>157</v>
      </c>
      <c r="BM167" s="238" t="s">
        <v>1007</v>
      </c>
    </row>
    <row r="168" spans="1:47" s="2" customFormat="1" ht="12">
      <c r="A168" s="38"/>
      <c r="B168" s="39"/>
      <c r="C168" s="40"/>
      <c r="D168" s="240" t="s">
        <v>159</v>
      </c>
      <c r="E168" s="40"/>
      <c r="F168" s="241" t="s">
        <v>1006</v>
      </c>
      <c r="G168" s="40"/>
      <c r="H168" s="40"/>
      <c r="I168" s="242"/>
      <c r="J168" s="40"/>
      <c r="K168" s="40"/>
      <c r="L168" s="44"/>
      <c r="M168" s="243"/>
      <c r="N168" s="244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82</v>
      </c>
    </row>
    <row r="169" spans="1:51" s="14" customFormat="1" ht="12">
      <c r="A169" s="14"/>
      <c r="B169" s="256"/>
      <c r="C169" s="257"/>
      <c r="D169" s="240" t="s">
        <v>172</v>
      </c>
      <c r="E169" s="258" t="s">
        <v>1</v>
      </c>
      <c r="F169" s="259" t="s">
        <v>1008</v>
      </c>
      <c r="G169" s="257"/>
      <c r="H169" s="260">
        <v>12.8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172</v>
      </c>
      <c r="AU169" s="266" t="s">
        <v>82</v>
      </c>
      <c r="AV169" s="14" t="s">
        <v>82</v>
      </c>
      <c r="AW169" s="14" t="s">
        <v>30</v>
      </c>
      <c r="AX169" s="14" t="s">
        <v>80</v>
      </c>
      <c r="AY169" s="266" t="s">
        <v>150</v>
      </c>
    </row>
    <row r="170" spans="1:65" s="2" customFormat="1" ht="16.5" customHeight="1">
      <c r="A170" s="38"/>
      <c r="B170" s="39"/>
      <c r="C170" s="227" t="s">
        <v>205</v>
      </c>
      <c r="D170" s="227" t="s">
        <v>152</v>
      </c>
      <c r="E170" s="228" t="s">
        <v>175</v>
      </c>
      <c r="F170" s="229" t="s">
        <v>176</v>
      </c>
      <c r="G170" s="230" t="s">
        <v>177</v>
      </c>
      <c r="H170" s="231">
        <v>20</v>
      </c>
      <c r="I170" s="232"/>
      <c r="J170" s="233">
        <f>ROUND(I170*H170,2)</f>
        <v>0</v>
      </c>
      <c r="K170" s="229" t="s">
        <v>156</v>
      </c>
      <c r="L170" s="44"/>
      <c r="M170" s="234" t="s">
        <v>1</v>
      </c>
      <c r="N170" s="235" t="s">
        <v>38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157</v>
      </c>
      <c r="AT170" s="238" t="s">
        <v>152</v>
      </c>
      <c r="AU170" s="238" t="s">
        <v>82</v>
      </c>
      <c r="AY170" s="17" t="s">
        <v>150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80</v>
      </c>
      <c r="BK170" s="239">
        <f>ROUND(I170*H170,2)</f>
        <v>0</v>
      </c>
      <c r="BL170" s="17" t="s">
        <v>157</v>
      </c>
      <c r="BM170" s="238" t="s">
        <v>1009</v>
      </c>
    </row>
    <row r="171" spans="1:47" s="2" customFormat="1" ht="12">
      <c r="A171" s="38"/>
      <c r="B171" s="39"/>
      <c r="C171" s="40"/>
      <c r="D171" s="240" t="s">
        <v>159</v>
      </c>
      <c r="E171" s="40"/>
      <c r="F171" s="241" t="s">
        <v>179</v>
      </c>
      <c r="G171" s="40"/>
      <c r="H171" s="40"/>
      <c r="I171" s="242"/>
      <c r="J171" s="40"/>
      <c r="K171" s="40"/>
      <c r="L171" s="44"/>
      <c r="M171" s="243"/>
      <c r="N171" s="244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82</v>
      </c>
    </row>
    <row r="172" spans="1:63" s="12" customFormat="1" ht="22.8" customHeight="1">
      <c r="A172" s="12"/>
      <c r="B172" s="211"/>
      <c r="C172" s="212"/>
      <c r="D172" s="213" t="s">
        <v>72</v>
      </c>
      <c r="E172" s="225" t="s">
        <v>82</v>
      </c>
      <c r="F172" s="225" t="s">
        <v>601</v>
      </c>
      <c r="G172" s="212"/>
      <c r="H172" s="212"/>
      <c r="I172" s="215"/>
      <c r="J172" s="226">
        <f>BK172</f>
        <v>0</v>
      </c>
      <c r="K172" s="212"/>
      <c r="L172" s="217"/>
      <c r="M172" s="218"/>
      <c r="N172" s="219"/>
      <c r="O172" s="219"/>
      <c r="P172" s="220">
        <f>SUM(P173:P194)</f>
        <v>0</v>
      </c>
      <c r="Q172" s="219"/>
      <c r="R172" s="220">
        <f>SUM(R173:R194)</f>
        <v>22.12013182</v>
      </c>
      <c r="S172" s="219"/>
      <c r="T172" s="221">
        <f>SUM(T173:T194)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80</v>
      </c>
      <c r="AT172" s="223" t="s">
        <v>72</v>
      </c>
      <c r="AU172" s="223" t="s">
        <v>80</v>
      </c>
      <c r="AY172" s="222" t="s">
        <v>150</v>
      </c>
      <c r="BK172" s="224">
        <f>SUM(BK173:BK194)</f>
        <v>0</v>
      </c>
    </row>
    <row r="173" spans="1:65" s="2" customFormat="1" ht="33" customHeight="1">
      <c r="A173" s="38"/>
      <c r="B173" s="39"/>
      <c r="C173" s="227" t="s">
        <v>233</v>
      </c>
      <c r="D173" s="227" t="s">
        <v>152</v>
      </c>
      <c r="E173" s="228" t="s">
        <v>1010</v>
      </c>
      <c r="F173" s="229" t="s">
        <v>1011</v>
      </c>
      <c r="G173" s="230" t="s">
        <v>516</v>
      </c>
      <c r="H173" s="231">
        <v>14</v>
      </c>
      <c r="I173" s="232"/>
      <c r="J173" s="233">
        <f>ROUND(I173*H173,2)</f>
        <v>0</v>
      </c>
      <c r="K173" s="229" t="s">
        <v>156</v>
      </c>
      <c r="L173" s="44"/>
      <c r="M173" s="234" t="s">
        <v>1</v>
      </c>
      <c r="N173" s="235" t="s">
        <v>38</v>
      </c>
      <c r="O173" s="91"/>
      <c r="P173" s="236">
        <f>O173*H173</f>
        <v>0</v>
      </c>
      <c r="Q173" s="236">
        <v>1.524766</v>
      </c>
      <c r="R173" s="236">
        <f>Q173*H173</f>
        <v>21.346724000000002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157</v>
      </c>
      <c r="AT173" s="238" t="s">
        <v>152</v>
      </c>
      <c r="AU173" s="238" t="s">
        <v>82</v>
      </c>
      <c r="AY173" s="17" t="s">
        <v>150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80</v>
      </c>
      <c r="BK173" s="239">
        <f>ROUND(I173*H173,2)</f>
        <v>0</v>
      </c>
      <c r="BL173" s="17" t="s">
        <v>157</v>
      </c>
      <c r="BM173" s="238" t="s">
        <v>1012</v>
      </c>
    </row>
    <row r="174" spans="1:47" s="2" customFormat="1" ht="12">
      <c r="A174" s="38"/>
      <c r="B174" s="39"/>
      <c r="C174" s="40"/>
      <c r="D174" s="240" t="s">
        <v>159</v>
      </c>
      <c r="E174" s="40"/>
      <c r="F174" s="241" t="s">
        <v>1013</v>
      </c>
      <c r="G174" s="40"/>
      <c r="H174" s="40"/>
      <c r="I174" s="242"/>
      <c r="J174" s="40"/>
      <c r="K174" s="40"/>
      <c r="L174" s="44"/>
      <c r="M174" s="243"/>
      <c r="N174" s="244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82</v>
      </c>
    </row>
    <row r="175" spans="1:51" s="13" customFormat="1" ht="12">
      <c r="A175" s="13"/>
      <c r="B175" s="246"/>
      <c r="C175" s="247"/>
      <c r="D175" s="240" t="s">
        <v>172</v>
      </c>
      <c r="E175" s="248" t="s">
        <v>1</v>
      </c>
      <c r="F175" s="249" t="s">
        <v>1014</v>
      </c>
      <c r="G175" s="247"/>
      <c r="H175" s="248" t="s">
        <v>1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172</v>
      </c>
      <c r="AU175" s="255" t="s">
        <v>82</v>
      </c>
      <c r="AV175" s="13" t="s">
        <v>80</v>
      </c>
      <c r="AW175" s="13" t="s">
        <v>30</v>
      </c>
      <c r="AX175" s="13" t="s">
        <v>73</v>
      </c>
      <c r="AY175" s="255" t="s">
        <v>150</v>
      </c>
    </row>
    <row r="176" spans="1:51" s="14" customFormat="1" ht="12">
      <c r="A176" s="14"/>
      <c r="B176" s="256"/>
      <c r="C176" s="257"/>
      <c r="D176" s="240" t="s">
        <v>172</v>
      </c>
      <c r="E176" s="258" t="s">
        <v>1</v>
      </c>
      <c r="F176" s="259" t="s">
        <v>1015</v>
      </c>
      <c r="G176" s="257"/>
      <c r="H176" s="260">
        <v>14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172</v>
      </c>
      <c r="AU176" s="266" t="s">
        <v>82</v>
      </c>
      <c r="AV176" s="14" t="s">
        <v>82</v>
      </c>
      <c r="AW176" s="14" t="s">
        <v>30</v>
      </c>
      <c r="AX176" s="14" t="s">
        <v>80</v>
      </c>
      <c r="AY176" s="266" t="s">
        <v>150</v>
      </c>
    </row>
    <row r="177" spans="1:65" s="2" customFormat="1" ht="12">
      <c r="A177" s="38"/>
      <c r="B177" s="39"/>
      <c r="C177" s="227" t="s">
        <v>238</v>
      </c>
      <c r="D177" s="227" t="s">
        <v>152</v>
      </c>
      <c r="E177" s="228" t="s">
        <v>1016</v>
      </c>
      <c r="F177" s="229" t="s">
        <v>1017</v>
      </c>
      <c r="G177" s="230" t="s">
        <v>167</v>
      </c>
      <c r="H177" s="231">
        <v>4.2</v>
      </c>
      <c r="I177" s="232"/>
      <c r="J177" s="233">
        <f>ROUND(I177*H177,2)</f>
        <v>0</v>
      </c>
      <c r="K177" s="229" t="s">
        <v>156</v>
      </c>
      <c r="L177" s="44"/>
      <c r="M177" s="234" t="s">
        <v>1</v>
      </c>
      <c r="N177" s="235" t="s">
        <v>38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157</v>
      </c>
      <c r="AT177" s="238" t="s">
        <v>152</v>
      </c>
      <c r="AU177" s="238" t="s">
        <v>82</v>
      </c>
      <c r="AY177" s="17" t="s">
        <v>150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80</v>
      </c>
      <c r="BK177" s="239">
        <f>ROUND(I177*H177,2)</f>
        <v>0</v>
      </c>
      <c r="BL177" s="17" t="s">
        <v>157</v>
      </c>
      <c r="BM177" s="238" t="s">
        <v>1018</v>
      </c>
    </row>
    <row r="178" spans="1:47" s="2" customFormat="1" ht="12">
      <c r="A178" s="38"/>
      <c r="B178" s="39"/>
      <c r="C178" s="40"/>
      <c r="D178" s="240" t="s">
        <v>159</v>
      </c>
      <c r="E178" s="40"/>
      <c r="F178" s="241" t="s">
        <v>1019</v>
      </c>
      <c r="G178" s="40"/>
      <c r="H178" s="40"/>
      <c r="I178" s="242"/>
      <c r="J178" s="40"/>
      <c r="K178" s="40"/>
      <c r="L178" s="44"/>
      <c r="M178" s="243"/>
      <c r="N178" s="244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82</v>
      </c>
    </row>
    <row r="179" spans="1:51" s="13" customFormat="1" ht="12">
      <c r="A179" s="13"/>
      <c r="B179" s="246"/>
      <c r="C179" s="247"/>
      <c r="D179" s="240" t="s">
        <v>172</v>
      </c>
      <c r="E179" s="248" t="s">
        <v>1</v>
      </c>
      <c r="F179" s="249" t="s">
        <v>1020</v>
      </c>
      <c r="G179" s="247"/>
      <c r="H179" s="248" t="s">
        <v>1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172</v>
      </c>
      <c r="AU179" s="255" t="s">
        <v>82</v>
      </c>
      <c r="AV179" s="13" t="s">
        <v>80</v>
      </c>
      <c r="AW179" s="13" t="s">
        <v>30</v>
      </c>
      <c r="AX179" s="13" t="s">
        <v>73</v>
      </c>
      <c r="AY179" s="255" t="s">
        <v>150</v>
      </c>
    </row>
    <row r="180" spans="1:51" s="14" customFormat="1" ht="12">
      <c r="A180" s="14"/>
      <c r="B180" s="256"/>
      <c r="C180" s="257"/>
      <c r="D180" s="240" t="s">
        <v>172</v>
      </c>
      <c r="E180" s="258" t="s">
        <v>1</v>
      </c>
      <c r="F180" s="259" t="s">
        <v>996</v>
      </c>
      <c r="G180" s="257"/>
      <c r="H180" s="260">
        <v>4.2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172</v>
      </c>
      <c r="AU180" s="266" t="s">
        <v>82</v>
      </c>
      <c r="AV180" s="14" t="s">
        <v>82</v>
      </c>
      <c r="AW180" s="14" t="s">
        <v>30</v>
      </c>
      <c r="AX180" s="14" t="s">
        <v>80</v>
      </c>
      <c r="AY180" s="266" t="s">
        <v>150</v>
      </c>
    </row>
    <row r="181" spans="1:65" s="2" customFormat="1" ht="16.5" customHeight="1">
      <c r="A181" s="38"/>
      <c r="B181" s="39"/>
      <c r="C181" s="227" t="s">
        <v>245</v>
      </c>
      <c r="D181" s="227" t="s">
        <v>152</v>
      </c>
      <c r="E181" s="228" t="s">
        <v>623</v>
      </c>
      <c r="F181" s="229" t="s">
        <v>624</v>
      </c>
      <c r="G181" s="230" t="s">
        <v>177</v>
      </c>
      <c r="H181" s="231">
        <v>19.6</v>
      </c>
      <c r="I181" s="232"/>
      <c r="J181" s="233">
        <f>ROUND(I181*H181,2)</f>
        <v>0</v>
      </c>
      <c r="K181" s="229" t="s">
        <v>156</v>
      </c>
      <c r="L181" s="44"/>
      <c r="M181" s="234" t="s">
        <v>1</v>
      </c>
      <c r="N181" s="235" t="s">
        <v>38</v>
      </c>
      <c r="O181" s="91"/>
      <c r="P181" s="236">
        <f>O181*H181</f>
        <v>0</v>
      </c>
      <c r="Q181" s="236">
        <v>0.0014357</v>
      </c>
      <c r="R181" s="236">
        <f>Q181*H181</f>
        <v>0.028139720000000003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157</v>
      </c>
      <c r="AT181" s="238" t="s">
        <v>152</v>
      </c>
      <c r="AU181" s="238" t="s">
        <v>82</v>
      </c>
      <c r="AY181" s="17" t="s">
        <v>150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80</v>
      </c>
      <c r="BK181" s="239">
        <f>ROUND(I181*H181,2)</f>
        <v>0</v>
      </c>
      <c r="BL181" s="17" t="s">
        <v>157</v>
      </c>
      <c r="BM181" s="238" t="s">
        <v>1021</v>
      </c>
    </row>
    <row r="182" spans="1:47" s="2" customFormat="1" ht="12">
      <c r="A182" s="38"/>
      <c r="B182" s="39"/>
      <c r="C182" s="40"/>
      <c r="D182" s="240" t="s">
        <v>159</v>
      </c>
      <c r="E182" s="40"/>
      <c r="F182" s="241" t="s">
        <v>626</v>
      </c>
      <c r="G182" s="40"/>
      <c r="H182" s="40"/>
      <c r="I182" s="242"/>
      <c r="J182" s="40"/>
      <c r="K182" s="40"/>
      <c r="L182" s="44"/>
      <c r="M182" s="243"/>
      <c r="N182" s="244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159</v>
      </c>
      <c r="AU182" s="17" t="s">
        <v>82</v>
      </c>
    </row>
    <row r="183" spans="1:51" s="13" customFormat="1" ht="12">
      <c r="A183" s="13"/>
      <c r="B183" s="246"/>
      <c r="C183" s="247"/>
      <c r="D183" s="240" t="s">
        <v>172</v>
      </c>
      <c r="E183" s="248" t="s">
        <v>1</v>
      </c>
      <c r="F183" s="249" t="s">
        <v>1022</v>
      </c>
      <c r="G183" s="247"/>
      <c r="H183" s="248" t="s">
        <v>1</v>
      </c>
      <c r="I183" s="250"/>
      <c r="J183" s="247"/>
      <c r="K183" s="247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172</v>
      </c>
      <c r="AU183" s="255" t="s">
        <v>82</v>
      </c>
      <c r="AV183" s="13" t="s">
        <v>80</v>
      </c>
      <c r="AW183" s="13" t="s">
        <v>30</v>
      </c>
      <c r="AX183" s="13" t="s">
        <v>73</v>
      </c>
      <c r="AY183" s="255" t="s">
        <v>150</v>
      </c>
    </row>
    <row r="184" spans="1:51" s="14" customFormat="1" ht="12">
      <c r="A184" s="14"/>
      <c r="B184" s="256"/>
      <c r="C184" s="257"/>
      <c r="D184" s="240" t="s">
        <v>172</v>
      </c>
      <c r="E184" s="258" t="s">
        <v>1</v>
      </c>
      <c r="F184" s="259" t="s">
        <v>1023</v>
      </c>
      <c r="G184" s="257"/>
      <c r="H184" s="260">
        <v>16.8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172</v>
      </c>
      <c r="AU184" s="266" t="s">
        <v>82</v>
      </c>
      <c r="AV184" s="14" t="s">
        <v>82</v>
      </c>
      <c r="AW184" s="14" t="s">
        <v>30</v>
      </c>
      <c r="AX184" s="14" t="s">
        <v>73</v>
      </c>
      <c r="AY184" s="266" t="s">
        <v>150</v>
      </c>
    </row>
    <row r="185" spans="1:51" s="14" customFormat="1" ht="12">
      <c r="A185" s="14"/>
      <c r="B185" s="256"/>
      <c r="C185" s="257"/>
      <c r="D185" s="240" t="s">
        <v>172</v>
      </c>
      <c r="E185" s="258" t="s">
        <v>1</v>
      </c>
      <c r="F185" s="259" t="s">
        <v>1024</v>
      </c>
      <c r="G185" s="257"/>
      <c r="H185" s="260">
        <v>2.8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172</v>
      </c>
      <c r="AU185" s="266" t="s">
        <v>82</v>
      </c>
      <c r="AV185" s="14" t="s">
        <v>82</v>
      </c>
      <c r="AW185" s="14" t="s">
        <v>30</v>
      </c>
      <c r="AX185" s="14" t="s">
        <v>73</v>
      </c>
      <c r="AY185" s="266" t="s">
        <v>150</v>
      </c>
    </row>
    <row r="186" spans="1:51" s="15" customFormat="1" ht="12">
      <c r="A186" s="15"/>
      <c r="B186" s="267"/>
      <c r="C186" s="268"/>
      <c r="D186" s="240" t="s">
        <v>172</v>
      </c>
      <c r="E186" s="269" t="s">
        <v>1</v>
      </c>
      <c r="F186" s="270" t="s">
        <v>204</v>
      </c>
      <c r="G186" s="268"/>
      <c r="H186" s="271">
        <v>19.6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7" t="s">
        <v>172</v>
      </c>
      <c r="AU186" s="277" t="s">
        <v>82</v>
      </c>
      <c r="AV186" s="15" t="s">
        <v>157</v>
      </c>
      <c r="AW186" s="15" t="s">
        <v>30</v>
      </c>
      <c r="AX186" s="15" t="s">
        <v>80</v>
      </c>
      <c r="AY186" s="277" t="s">
        <v>150</v>
      </c>
    </row>
    <row r="187" spans="1:65" s="2" customFormat="1" ht="16.5" customHeight="1">
      <c r="A187" s="38"/>
      <c r="B187" s="39"/>
      <c r="C187" s="227" t="s">
        <v>251</v>
      </c>
      <c r="D187" s="227" t="s">
        <v>152</v>
      </c>
      <c r="E187" s="228" t="s">
        <v>631</v>
      </c>
      <c r="F187" s="229" t="s">
        <v>632</v>
      </c>
      <c r="G187" s="230" t="s">
        <v>177</v>
      </c>
      <c r="H187" s="231">
        <v>19.6</v>
      </c>
      <c r="I187" s="232"/>
      <c r="J187" s="233">
        <f>ROUND(I187*H187,2)</f>
        <v>0</v>
      </c>
      <c r="K187" s="229" t="s">
        <v>156</v>
      </c>
      <c r="L187" s="44"/>
      <c r="M187" s="234" t="s">
        <v>1</v>
      </c>
      <c r="N187" s="235" t="s">
        <v>38</v>
      </c>
      <c r="O187" s="91"/>
      <c r="P187" s="236">
        <f>O187*H187</f>
        <v>0</v>
      </c>
      <c r="Q187" s="236">
        <v>3.6E-05</v>
      </c>
      <c r="R187" s="236">
        <f>Q187*H187</f>
        <v>0.0007056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157</v>
      </c>
      <c r="AT187" s="238" t="s">
        <v>152</v>
      </c>
      <c r="AU187" s="238" t="s">
        <v>82</v>
      </c>
      <c r="AY187" s="17" t="s">
        <v>150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80</v>
      </c>
      <c r="BK187" s="239">
        <f>ROUND(I187*H187,2)</f>
        <v>0</v>
      </c>
      <c r="BL187" s="17" t="s">
        <v>157</v>
      </c>
      <c r="BM187" s="238" t="s">
        <v>1025</v>
      </c>
    </row>
    <row r="188" spans="1:47" s="2" customFormat="1" ht="12">
      <c r="A188" s="38"/>
      <c r="B188" s="39"/>
      <c r="C188" s="40"/>
      <c r="D188" s="240" t="s">
        <v>159</v>
      </c>
      <c r="E188" s="40"/>
      <c r="F188" s="241" t="s">
        <v>634</v>
      </c>
      <c r="G188" s="40"/>
      <c r="H188" s="40"/>
      <c r="I188" s="242"/>
      <c r="J188" s="40"/>
      <c r="K188" s="40"/>
      <c r="L188" s="44"/>
      <c r="M188" s="243"/>
      <c r="N188" s="244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159</v>
      </c>
      <c r="AU188" s="17" t="s">
        <v>82</v>
      </c>
    </row>
    <row r="189" spans="1:65" s="2" customFormat="1" ht="12">
      <c r="A189" s="38"/>
      <c r="B189" s="39"/>
      <c r="C189" s="227" t="s">
        <v>256</v>
      </c>
      <c r="D189" s="227" t="s">
        <v>152</v>
      </c>
      <c r="E189" s="228" t="s">
        <v>1026</v>
      </c>
      <c r="F189" s="229" t="s">
        <v>1027</v>
      </c>
      <c r="G189" s="230" t="s">
        <v>167</v>
      </c>
      <c r="H189" s="231">
        <v>7.5</v>
      </c>
      <c r="I189" s="232"/>
      <c r="J189" s="233">
        <f>ROUND(I189*H189,2)</f>
        <v>0</v>
      </c>
      <c r="K189" s="229" t="s">
        <v>156</v>
      </c>
      <c r="L189" s="44"/>
      <c r="M189" s="234" t="s">
        <v>1</v>
      </c>
      <c r="N189" s="235" t="s">
        <v>38</v>
      </c>
      <c r="O189" s="91"/>
      <c r="P189" s="236">
        <f>O189*H189</f>
        <v>0</v>
      </c>
      <c r="Q189" s="236">
        <v>0.099275</v>
      </c>
      <c r="R189" s="236">
        <f>Q189*H189</f>
        <v>0.7445625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157</v>
      </c>
      <c r="AT189" s="238" t="s">
        <v>152</v>
      </c>
      <c r="AU189" s="238" t="s">
        <v>82</v>
      </c>
      <c r="AY189" s="17" t="s">
        <v>150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80</v>
      </c>
      <c r="BK189" s="239">
        <f>ROUND(I189*H189,2)</f>
        <v>0</v>
      </c>
      <c r="BL189" s="17" t="s">
        <v>157</v>
      </c>
      <c r="BM189" s="238" t="s">
        <v>1028</v>
      </c>
    </row>
    <row r="190" spans="1:47" s="2" customFormat="1" ht="12">
      <c r="A190" s="38"/>
      <c r="B190" s="39"/>
      <c r="C190" s="40"/>
      <c r="D190" s="240" t="s">
        <v>159</v>
      </c>
      <c r="E190" s="40"/>
      <c r="F190" s="241" t="s">
        <v>1029</v>
      </c>
      <c r="G190" s="40"/>
      <c r="H190" s="40"/>
      <c r="I190" s="242"/>
      <c r="J190" s="40"/>
      <c r="K190" s="40"/>
      <c r="L190" s="44"/>
      <c r="M190" s="243"/>
      <c r="N190" s="244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82</v>
      </c>
    </row>
    <row r="191" spans="1:51" s="14" customFormat="1" ht="12">
      <c r="A191" s="14"/>
      <c r="B191" s="256"/>
      <c r="C191" s="257"/>
      <c r="D191" s="240" t="s">
        <v>172</v>
      </c>
      <c r="E191" s="258" t="s">
        <v>1</v>
      </c>
      <c r="F191" s="259" t="s">
        <v>1030</v>
      </c>
      <c r="G191" s="257"/>
      <c r="H191" s="260">
        <v>7.5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6" t="s">
        <v>172</v>
      </c>
      <c r="AU191" s="266" t="s">
        <v>82</v>
      </c>
      <c r="AV191" s="14" t="s">
        <v>82</v>
      </c>
      <c r="AW191" s="14" t="s">
        <v>30</v>
      </c>
      <c r="AX191" s="14" t="s">
        <v>73</v>
      </c>
      <c r="AY191" s="266" t="s">
        <v>150</v>
      </c>
    </row>
    <row r="192" spans="1:51" s="15" customFormat="1" ht="12">
      <c r="A192" s="15"/>
      <c r="B192" s="267"/>
      <c r="C192" s="268"/>
      <c r="D192" s="240" t="s">
        <v>172</v>
      </c>
      <c r="E192" s="269" t="s">
        <v>1</v>
      </c>
      <c r="F192" s="270" t="s">
        <v>204</v>
      </c>
      <c r="G192" s="268"/>
      <c r="H192" s="271">
        <v>7.5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172</v>
      </c>
      <c r="AU192" s="277" t="s">
        <v>82</v>
      </c>
      <c r="AV192" s="15" t="s">
        <v>157</v>
      </c>
      <c r="AW192" s="15" t="s">
        <v>30</v>
      </c>
      <c r="AX192" s="15" t="s">
        <v>80</v>
      </c>
      <c r="AY192" s="277" t="s">
        <v>150</v>
      </c>
    </row>
    <row r="193" spans="1:65" s="2" customFormat="1" ht="12">
      <c r="A193" s="38"/>
      <c r="B193" s="39"/>
      <c r="C193" s="227" t="s">
        <v>8</v>
      </c>
      <c r="D193" s="227" t="s">
        <v>152</v>
      </c>
      <c r="E193" s="228" t="s">
        <v>1031</v>
      </c>
      <c r="F193" s="229" t="s">
        <v>1032</v>
      </c>
      <c r="G193" s="230" t="s">
        <v>167</v>
      </c>
      <c r="H193" s="231">
        <v>7.5</v>
      </c>
      <c r="I193" s="232"/>
      <c r="J193" s="233">
        <f>ROUND(I193*H193,2)</f>
        <v>0</v>
      </c>
      <c r="K193" s="229" t="s">
        <v>156</v>
      </c>
      <c r="L193" s="44"/>
      <c r="M193" s="234" t="s">
        <v>1</v>
      </c>
      <c r="N193" s="235" t="s">
        <v>38</v>
      </c>
      <c r="O193" s="91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157</v>
      </c>
      <c r="AT193" s="238" t="s">
        <v>152</v>
      </c>
      <c r="AU193" s="238" t="s">
        <v>82</v>
      </c>
      <c r="AY193" s="17" t="s">
        <v>150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80</v>
      </c>
      <c r="BK193" s="239">
        <f>ROUND(I193*H193,2)</f>
        <v>0</v>
      </c>
      <c r="BL193" s="17" t="s">
        <v>157</v>
      </c>
      <c r="BM193" s="238" t="s">
        <v>1033</v>
      </c>
    </row>
    <row r="194" spans="1:47" s="2" customFormat="1" ht="12">
      <c r="A194" s="38"/>
      <c r="B194" s="39"/>
      <c r="C194" s="40"/>
      <c r="D194" s="240" t="s">
        <v>159</v>
      </c>
      <c r="E194" s="40"/>
      <c r="F194" s="241" t="s">
        <v>1034</v>
      </c>
      <c r="G194" s="40"/>
      <c r="H194" s="40"/>
      <c r="I194" s="242"/>
      <c r="J194" s="40"/>
      <c r="K194" s="40"/>
      <c r="L194" s="44"/>
      <c r="M194" s="243"/>
      <c r="N194" s="244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82</v>
      </c>
    </row>
    <row r="195" spans="1:63" s="12" customFormat="1" ht="22.8" customHeight="1">
      <c r="A195" s="12"/>
      <c r="B195" s="211"/>
      <c r="C195" s="212"/>
      <c r="D195" s="213" t="s">
        <v>72</v>
      </c>
      <c r="E195" s="225" t="s">
        <v>102</v>
      </c>
      <c r="F195" s="225" t="s">
        <v>636</v>
      </c>
      <c r="G195" s="212"/>
      <c r="H195" s="212"/>
      <c r="I195" s="215"/>
      <c r="J195" s="226">
        <f>BK195</f>
        <v>0</v>
      </c>
      <c r="K195" s="212"/>
      <c r="L195" s="217"/>
      <c r="M195" s="218"/>
      <c r="N195" s="219"/>
      <c r="O195" s="219"/>
      <c r="P195" s="220">
        <f>SUM(P196:P199)</f>
        <v>0</v>
      </c>
      <c r="Q195" s="219"/>
      <c r="R195" s="220">
        <f>SUM(R196:R199)</f>
        <v>13.926672</v>
      </c>
      <c r="S195" s="219"/>
      <c r="T195" s="221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2" t="s">
        <v>80</v>
      </c>
      <c r="AT195" s="223" t="s">
        <v>72</v>
      </c>
      <c r="AU195" s="223" t="s">
        <v>80</v>
      </c>
      <c r="AY195" s="222" t="s">
        <v>150</v>
      </c>
      <c r="BK195" s="224">
        <f>SUM(BK196:BK199)</f>
        <v>0</v>
      </c>
    </row>
    <row r="196" spans="1:65" s="2" customFormat="1" ht="12">
      <c r="A196" s="38"/>
      <c r="B196" s="39"/>
      <c r="C196" s="227" t="s">
        <v>267</v>
      </c>
      <c r="D196" s="227" t="s">
        <v>152</v>
      </c>
      <c r="E196" s="228" t="s">
        <v>1035</v>
      </c>
      <c r="F196" s="229" t="s">
        <v>1036</v>
      </c>
      <c r="G196" s="230" t="s">
        <v>167</v>
      </c>
      <c r="H196" s="231">
        <v>4.8</v>
      </c>
      <c r="I196" s="232"/>
      <c r="J196" s="233">
        <f>ROUND(I196*H196,2)</f>
        <v>0</v>
      </c>
      <c r="K196" s="229" t="s">
        <v>156</v>
      </c>
      <c r="L196" s="44"/>
      <c r="M196" s="234" t="s">
        <v>1</v>
      </c>
      <c r="N196" s="235" t="s">
        <v>38</v>
      </c>
      <c r="O196" s="91"/>
      <c r="P196" s="236">
        <f>O196*H196</f>
        <v>0</v>
      </c>
      <c r="Q196" s="236">
        <v>2.90139</v>
      </c>
      <c r="R196" s="236">
        <f>Q196*H196</f>
        <v>13.926672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157</v>
      </c>
      <c r="AT196" s="238" t="s">
        <v>152</v>
      </c>
      <c r="AU196" s="238" t="s">
        <v>82</v>
      </c>
      <c r="AY196" s="17" t="s">
        <v>150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80</v>
      </c>
      <c r="BK196" s="239">
        <f>ROUND(I196*H196,2)</f>
        <v>0</v>
      </c>
      <c r="BL196" s="17" t="s">
        <v>157</v>
      </c>
      <c r="BM196" s="238" t="s">
        <v>1037</v>
      </c>
    </row>
    <row r="197" spans="1:47" s="2" customFormat="1" ht="12">
      <c r="A197" s="38"/>
      <c r="B197" s="39"/>
      <c r="C197" s="40"/>
      <c r="D197" s="240" t="s">
        <v>159</v>
      </c>
      <c r="E197" s="40"/>
      <c r="F197" s="241" t="s">
        <v>1038</v>
      </c>
      <c r="G197" s="40"/>
      <c r="H197" s="40"/>
      <c r="I197" s="242"/>
      <c r="J197" s="40"/>
      <c r="K197" s="40"/>
      <c r="L197" s="44"/>
      <c r="M197" s="243"/>
      <c r="N197" s="244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82</v>
      </c>
    </row>
    <row r="198" spans="1:51" s="13" customFormat="1" ht="12">
      <c r="A198" s="13"/>
      <c r="B198" s="246"/>
      <c r="C198" s="247"/>
      <c r="D198" s="240" t="s">
        <v>172</v>
      </c>
      <c r="E198" s="248" t="s">
        <v>1</v>
      </c>
      <c r="F198" s="249" t="s">
        <v>1022</v>
      </c>
      <c r="G198" s="247"/>
      <c r="H198" s="248" t="s">
        <v>1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172</v>
      </c>
      <c r="AU198" s="255" t="s">
        <v>82</v>
      </c>
      <c r="AV198" s="13" t="s">
        <v>80</v>
      </c>
      <c r="AW198" s="13" t="s">
        <v>30</v>
      </c>
      <c r="AX198" s="13" t="s">
        <v>73</v>
      </c>
      <c r="AY198" s="255" t="s">
        <v>150</v>
      </c>
    </row>
    <row r="199" spans="1:51" s="14" customFormat="1" ht="12">
      <c r="A199" s="14"/>
      <c r="B199" s="256"/>
      <c r="C199" s="257"/>
      <c r="D199" s="240" t="s">
        <v>172</v>
      </c>
      <c r="E199" s="258" t="s">
        <v>1</v>
      </c>
      <c r="F199" s="259" t="s">
        <v>1039</v>
      </c>
      <c r="G199" s="257"/>
      <c r="H199" s="260">
        <v>4.8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172</v>
      </c>
      <c r="AU199" s="266" t="s">
        <v>82</v>
      </c>
      <c r="AV199" s="14" t="s">
        <v>82</v>
      </c>
      <c r="AW199" s="14" t="s">
        <v>30</v>
      </c>
      <c r="AX199" s="14" t="s">
        <v>80</v>
      </c>
      <c r="AY199" s="266" t="s">
        <v>150</v>
      </c>
    </row>
    <row r="200" spans="1:63" s="12" customFormat="1" ht="22.8" customHeight="1">
      <c r="A200" s="12"/>
      <c r="B200" s="211"/>
      <c r="C200" s="212"/>
      <c r="D200" s="213" t="s">
        <v>72</v>
      </c>
      <c r="E200" s="225" t="s">
        <v>157</v>
      </c>
      <c r="F200" s="225" t="s">
        <v>180</v>
      </c>
      <c r="G200" s="212"/>
      <c r="H200" s="212"/>
      <c r="I200" s="215"/>
      <c r="J200" s="226">
        <f>BK200</f>
        <v>0</v>
      </c>
      <c r="K200" s="212"/>
      <c r="L200" s="217"/>
      <c r="M200" s="218"/>
      <c r="N200" s="219"/>
      <c r="O200" s="219"/>
      <c r="P200" s="220">
        <f>SUM(P201:P278)</f>
        <v>0</v>
      </c>
      <c r="Q200" s="219"/>
      <c r="R200" s="220">
        <f>SUM(R201:R278)</f>
        <v>110.68504771836001</v>
      </c>
      <c r="S200" s="219"/>
      <c r="T200" s="221">
        <f>SUM(T201:T278)</f>
        <v>2.62668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80</v>
      </c>
      <c r="AT200" s="223" t="s">
        <v>72</v>
      </c>
      <c r="AU200" s="223" t="s">
        <v>80</v>
      </c>
      <c r="AY200" s="222" t="s">
        <v>150</v>
      </c>
      <c r="BK200" s="224">
        <f>SUM(BK201:BK278)</f>
        <v>0</v>
      </c>
    </row>
    <row r="201" spans="1:65" s="2" customFormat="1" ht="21.75" customHeight="1">
      <c r="A201" s="38"/>
      <c r="B201" s="39"/>
      <c r="C201" s="227" t="s">
        <v>275</v>
      </c>
      <c r="D201" s="227" t="s">
        <v>152</v>
      </c>
      <c r="E201" s="228" t="s">
        <v>1040</v>
      </c>
      <c r="F201" s="229" t="s">
        <v>1041</v>
      </c>
      <c r="G201" s="230" t="s">
        <v>177</v>
      </c>
      <c r="H201" s="231">
        <v>20.886</v>
      </c>
      <c r="I201" s="232"/>
      <c r="J201" s="233">
        <f>ROUND(I201*H201,2)</f>
        <v>0</v>
      </c>
      <c r="K201" s="229" t="s">
        <v>156</v>
      </c>
      <c r="L201" s="44"/>
      <c r="M201" s="234" t="s">
        <v>1</v>
      </c>
      <c r="N201" s="235" t="s">
        <v>38</v>
      </c>
      <c r="O201" s="91"/>
      <c r="P201" s="236">
        <f>O201*H201</f>
        <v>0</v>
      </c>
      <c r="Q201" s="236">
        <v>0.00078</v>
      </c>
      <c r="R201" s="236">
        <f>Q201*H201</f>
        <v>0.01629108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157</v>
      </c>
      <c r="AT201" s="238" t="s">
        <v>152</v>
      </c>
      <c r="AU201" s="238" t="s">
        <v>82</v>
      </c>
      <c r="AY201" s="17" t="s">
        <v>150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80</v>
      </c>
      <c r="BK201" s="239">
        <f>ROUND(I201*H201,2)</f>
        <v>0</v>
      </c>
      <c r="BL201" s="17" t="s">
        <v>157</v>
      </c>
      <c r="BM201" s="238" t="s">
        <v>1042</v>
      </c>
    </row>
    <row r="202" spans="1:47" s="2" customFormat="1" ht="12">
      <c r="A202" s="38"/>
      <c r="B202" s="39"/>
      <c r="C202" s="40"/>
      <c r="D202" s="240" t="s">
        <v>159</v>
      </c>
      <c r="E202" s="40"/>
      <c r="F202" s="241" t="s">
        <v>1043</v>
      </c>
      <c r="G202" s="40"/>
      <c r="H202" s="40"/>
      <c r="I202" s="242"/>
      <c r="J202" s="40"/>
      <c r="K202" s="40"/>
      <c r="L202" s="44"/>
      <c r="M202" s="243"/>
      <c r="N202" s="244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159</v>
      </c>
      <c r="AU202" s="17" t="s">
        <v>82</v>
      </c>
    </row>
    <row r="203" spans="1:47" s="2" customFormat="1" ht="12">
      <c r="A203" s="38"/>
      <c r="B203" s="39"/>
      <c r="C203" s="40"/>
      <c r="D203" s="240" t="s">
        <v>170</v>
      </c>
      <c r="E203" s="40"/>
      <c r="F203" s="245" t="s">
        <v>1044</v>
      </c>
      <c r="G203" s="40"/>
      <c r="H203" s="40"/>
      <c r="I203" s="242"/>
      <c r="J203" s="40"/>
      <c r="K203" s="40"/>
      <c r="L203" s="44"/>
      <c r="M203" s="243"/>
      <c r="N203" s="244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46"/>
      <c r="C204" s="247"/>
      <c r="D204" s="240" t="s">
        <v>172</v>
      </c>
      <c r="E204" s="248" t="s">
        <v>1</v>
      </c>
      <c r="F204" s="249" t="s">
        <v>1045</v>
      </c>
      <c r="G204" s="247"/>
      <c r="H204" s="248" t="s">
        <v>1</v>
      </c>
      <c r="I204" s="250"/>
      <c r="J204" s="247"/>
      <c r="K204" s="247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172</v>
      </c>
      <c r="AU204" s="255" t="s">
        <v>82</v>
      </c>
      <c r="AV204" s="13" t="s">
        <v>80</v>
      </c>
      <c r="AW204" s="13" t="s">
        <v>30</v>
      </c>
      <c r="AX204" s="13" t="s">
        <v>73</v>
      </c>
      <c r="AY204" s="255" t="s">
        <v>150</v>
      </c>
    </row>
    <row r="205" spans="1:51" s="14" customFormat="1" ht="12">
      <c r="A205" s="14"/>
      <c r="B205" s="256"/>
      <c r="C205" s="257"/>
      <c r="D205" s="240" t="s">
        <v>172</v>
      </c>
      <c r="E205" s="258" t="s">
        <v>1</v>
      </c>
      <c r="F205" s="259" t="s">
        <v>1046</v>
      </c>
      <c r="G205" s="257"/>
      <c r="H205" s="260">
        <v>7.434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172</v>
      </c>
      <c r="AU205" s="266" t="s">
        <v>82</v>
      </c>
      <c r="AV205" s="14" t="s">
        <v>82</v>
      </c>
      <c r="AW205" s="14" t="s">
        <v>30</v>
      </c>
      <c r="AX205" s="14" t="s">
        <v>73</v>
      </c>
      <c r="AY205" s="266" t="s">
        <v>150</v>
      </c>
    </row>
    <row r="206" spans="1:51" s="13" customFormat="1" ht="12">
      <c r="A206" s="13"/>
      <c r="B206" s="246"/>
      <c r="C206" s="247"/>
      <c r="D206" s="240" t="s">
        <v>172</v>
      </c>
      <c r="E206" s="248" t="s">
        <v>1</v>
      </c>
      <c r="F206" s="249" t="s">
        <v>1047</v>
      </c>
      <c r="G206" s="247"/>
      <c r="H206" s="248" t="s">
        <v>1</v>
      </c>
      <c r="I206" s="250"/>
      <c r="J206" s="247"/>
      <c r="K206" s="247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172</v>
      </c>
      <c r="AU206" s="255" t="s">
        <v>82</v>
      </c>
      <c r="AV206" s="13" t="s">
        <v>80</v>
      </c>
      <c r="AW206" s="13" t="s">
        <v>30</v>
      </c>
      <c r="AX206" s="13" t="s">
        <v>73</v>
      </c>
      <c r="AY206" s="255" t="s">
        <v>150</v>
      </c>
    </row>
    <row r="207" spans="1:51" s="14" customFormat="1" ht="12">
      <c r="A207" s="14"/>
      <c r="B207" s="256"/>
      <c r="C207" s="257"/>
      <c r="D207" s="240" t="s">
        <v>172</v>
      </c>
      <c r="E207" s="258" t="s">
        <v>1</v>
      </c>
      <c r="F207" s="259" t="s">
        <v>1048</v>
      </c>
      <c r="G207" s="257"/>
      <c r="H207" s="260">
        <v>13.452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172</v>
      </c>
      <c r="AU207" s="266" t="s">
        <v>82</v>
      </c>
      <c r="AV207" s="14" t="s">
        <v>82</v>
      </c>
      <c r="AW207" s="14" t="s">
        <v>30</v>
      </c>
      <c r="AX207" s="14" t="s">
        <v>73</v>
      </c>
      <c r="AY207" s="266" t="s">
        <v>150</v>
      </c>
    </row>
    <row r="208" spans="1:51" s="15" customFormat="1" ht="12">
      <c r="A208" s="15"/>
      <c r="B208" s="267"/>
      <c r="C208" s="268"/>
      <c r="D208" s="240" t="s">
        <v>172</v>
      </c>
      <c r="E208" s="269" t="s">
        <v>1</v>
      </c>
      <c r="F208" s="270" t="s">
        <v>204</v>
      </c>
      <c r="G208" s="268"/>
      <c r="H208" s="271">
        <v>20.886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7" t="s">
        <v>172</v>
      </c>
      <c r="AU208" s="277" t="s">
        <v>82</v>
      </c>
      <c r="AV208" s="15" t="s">
        <v>157</v>
      </c>
      <c r="AW208" s="15" t="s">
        <v>30</v>
      </c>
      <c r="AX208" s="15" t="s">
        <v>80</v>
      </c>
      <c r="AY208" s="277" t="s">
        <v>150</v>
      </c>
    </row>
    <row r="209" spans="1:65" s="2" customFormat="1" ht="21.75" customHeight="1">
      <c r="A209" s="38"/>
      <c r="B209" s="39"/>
      <c r="C209" s="227" t="s">
        <v>282</v>
      </c>
      <c r="D209" s="227" t="s">
        <v>152</v>
      </c>
      <c r="E209" s="228" t="s">
        <v>1049</v>
      </c>
      <c r="F209" s="229" t="s">
        <v>1050</v>
      </c>
      <c r="G209" s="230" t="s">
        <v>177</v>
      </c>
      <c r="H209" s="231">
        <v>43.778</v>
      </c>
      <c r="I209" s="232"/>
      <c r="J209" s="233">
        <f>ROUND(I209*H209,2)</f>
        <v>0</v>
      </c>
      <c r="K209" s="229" t="s">
        <v>156</v>
      </c>
      <c r="L209" s="44"/>
      <c r="M209" s="234" t="s">
        <v>1</v>
      </c>
      <c r="N209" s="235" t="s">
        <v>38</v>
      </c>
      <c r="O209" s="91"/>
      <c r="P209" s="236">
        <f>O209*H209</f>
        <v>0</v>
      </c>
      <c r="Q209" s="236">
        <v>0.00060412</v>
      </c>
      <c r="R209" s="236">
        <f>Q209*H209</f>
        <v>0.026447165359999997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157</v>
      </c>
      <c r="AT209" s="238" t="s">
        <v>152</v>
      </c>
      <c r="AU209" s="238" t="s">
        <v>82</v>
      </c>
      <c r="AY209" s="17" t="s">
        <v>150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80</v>
      </c>
      <c r="BK209" s="239">
        <f>ROUND(I209*H209,2)</f>
        <v>0</v>
      </c>
      <c r="BL209" s="17" t="s">
        <v>157</v>
      </c>
      <c r="BM209" s="238" t="s">
        <v>1051</v>
      </c>
    </row>
    <row r="210" spans="1:47" s="2" customFormat="1" ht="12">
      <c r="A210" s="38"/>
      <c r="B210" s="39"/>
      <c r="C210" s="40"/>
      <c r="D210" s="240" t="s">
        <v>159</v>
      </c>
      <c r="E210" s="40"/>
      <c r="F210" s="241" t="s">
        <v>1052</v>
      </c>
      <c r="G210" s="40"/>
      <c r="H210" s="40"/>
      <c r="I210" s="242"/>
      <c r="J210" s="40"/>
      <c r="K210" s="40"/>
      <c r="L210" s="44"/>
      <c r="M210" s="243"/>
      <c r="N210" s="244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82</v>
      </c>
    </row>
    <row r="211" spans="1:47" s="2" customFormat="1" ht="12">
      <c r="A211" s="38"/>
      <c r="B211" s="39"/>
      <c r="C211" s="40"/>
      <c r="D211" s="240" t="s">
        <v>170</v>
      </c>
      <c r="E211" s="40"/>
      <c r="F211" s="245" t="s">
        <v>1053</v>
      </c>
      <c r="G211" s="40"/>
      <c r="H211" s="40"/>
      <c r="I211" s="242"/>
      <c r="J211" s="40"/>
      <c r="K211" s="40"/>
      <c r="L211" s="44"/>
      <c r="M211" s="243"/>
      <c r="N211" s="244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170</v>
      </c>
      <c r="AU211" s="17" t="s">
        <v>82</v>
      </c>
    </row>
    <row r="212" spans="1:51" s="13" customFormat="1" ht="12">
      <c r="A212" s="13"/>
      <c r="B212" s="246"/>
      <c r="C212" s="247"/>
      <c r="D212" s="240" t="s">
        <v>172</v>
      </c>
      <c r="E212" s="248" t="s">
        <v>1</v>
      </c>
      <c r="F212" s="249" t="s">
        <v>1054</v>
      </c>
      <c r="G212" s="247"/>
      <c r="H212" s="248" t="s">
        <v>1</v>
      </c>
      <c r="I212" s="250"/>
      <c r="J212" s="247"/>
      <c r="K212" s="247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172</v>
      </c>
      <c r="AU212" s="255" t="s">
        <v>82</v>
      </c>
      <c r="AV212" s="13" t="s">
        <v>80</v>
      </c>
      <c r="AW212" s="13" t="s">
        <v>30</v>
      </c>
      <c r="AX212" s="13" t="s">
        <v>73</v>
      </c>
      <c r="AY212" s="255" t="s">
        <v>150</v>
      </c>
    </row>
    <row r="213" spans="1:51" s="14" customFormat="1" ht="12">
      <c r="A213" s="14"/>
      <c r="B213" s="256"/>
      <c r="C213" s="257"/>
      <c r="D213" s="240" t="s">
        <v>172</v>
      </c>
      <c r="E213" s="258" t="s">
        <v>1</v>
      </c>
      <c r="F213" s="259" t="s">
        <v>1055</v>
      </c>
      <c r="G213" s="257"/>
      <c r="H213" s="260">
        <v>22.892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172</v>
      </c>
      <c r="AU213" s="266" t="s">
        <v>82</v>
      </c>
      <c r="AV213" s="14" t="s">
        <v>82</v>
      </c>
      <c r="AW213" s="14" t="s">
        <v>30</v>
      </c>
      <c r="AX213" s="14" t="s">
        <v>73</v>
      </c>
      <c r="AY213" s="266" t="s">
        <v>150</v>
      </c>
    </row>
    <row r="214" spans="1:51" s="13" customFormat="1" ht="12">
      <c r="A214" s="13"/>
      <c r="B214" s="246"/>
      <c r="C214" s="247"/>
      <c r="D214" s="240" t="s">
        <v>172</v>
      </c>
      <c r="E214" s="248" t="s">
        <v>1</v>
      </c>
      <c r="F214" s="249" t="s">
        <v>1045</v>
      </c>
      <c r="G214" s="247"/>
      <c r="H214" s="248" t="s">
        <v>1</v>
      </c>
      <c r="I214" s="250"/>
      <c r="J214" s="247"/>
      <c r="K214" s="247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172</v>
      </c>
      <c r="AU214" s="255" t="s">
        <v>82</v>
      </c>
      <c r="AV214" s="13" t="s">
        <v>80</v>
      </c>
      <c r="AW214" s="13" t="s">
        <v>30</v>
      </c>
      <c r="AX214" s="13" t="s">
        <v>73</v>
      </c>
      <c r="AY214" s="255" t="s">
        <v>150</v>
      </c>
    </row>
    <row r="215" spans="1:51" s="14" customFormat="1" ht="12">
      <c r="A215" s="14"/>
      <c r="B215" s="256"/>
      <c r="C215" s="257"/>
      <c r="D215" s="240" t="s">
        <v>172</v>
      </c>
      <c r="E215" s="258" t="s">
        <v>1</v>
      </c>
      <c r="F215" s="259" t="s">
        <v>1046</v>
      </c>
      <c r="G215" s="257"/>
      <c r="H215" s="260">
        <v>7.434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172</v>
      </c>
      <c r="AU215" s="266" t="s">
        <v>82</v>
      </c>
      <c r="AV215" s="14" t="s">
        <v>82</v>
      </c>
      <c r="AW215" s="14" t="s">
        <v>30</v>
      </c>
      <c r="AX215" s="14" t="s">
        <v>73</v>
      </c>
      <c r="AY215" s="266" t="s">
        <v>150</v>
      </c>
    </row>
    <row r="216" spans="1:51" s="13" customFormat="1" ht="12">
      <c r="A216" s="13"/>
      <c r="B216" s="246"/>
      <c r="C216" s="247"/>
      <c r="D216" s="240" t="s">
        <v>172</v>
      </c>
      <c r="E216" s="248" t="s">
        <v>1</v>
      </c>
      <c r="F216" s="249" t="s">
        <v>1047</v>
      </c>
      <c r="G216" s="247"/>
      <c r="H216" s="248" t="s">
        <v>1</v>
      </c>
      <c r="I216" s="250"/>
      <c r="J216" s="247"/>
      <c r="K216" s="247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172</v>
      </c>
      <c r="AU216" s="255" t="s">
        <v>82</v>
      </c>
      <c r="AV216" s="13" t="s">
        <v>80</v>
      </c>
      <c r="AW216" s="13" t="s">
        <v>30</v>
      </c>
      <c r="AX216" s="13" t="s">
        <v>73</v>
      </c>
      <c r="AY216" s="255" t="s">
        <v>150</v>
      </c>
    </row>
    <row r="217" spans="1:51" s="14" customFormat="1" ht="12">
      <c r="A217" s="14"/>
      <c r="B217" s="256"/>
      <c r="C217" s="257"/>
      <c r="D217" s="240" t="s">
        <v>172</v>
      </c>
      <c r="E217" s="258" t="s">
        <v>1</v>
      </c>
      <c r="F217" s="259" t="s">
        <v>1048</v>
      </c>
      <c r="G217" s="257"/>
      <c r="H217" s="260">
        <v>13.452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6" t="s">
        <v>172</v>
      </c>
      <c r="AU217" s="266" t="s">
        <v>82</v>
      </c>
      <c r="AV217" s="14" t="s">
        <v>82</v>
      </c>
      <c r="AW217" s="14" t="s">
        <v>30</v>
      </c>
      <c r="AX217" s="14" t="s">
        <v>73</v>
      </c>
      <c r="AY217" s="266" t="s">
        <v>150</v>
      </c>
    </row>
    <row r="218" spans="1:51" s="15" customFormat="1" ht="12">
      <c r="A218" s="15"/>
      <c r="B218" s="267"/>
      <c r="C218" s="268"/>
      <c r="D218" s="240" t="s">
        <v>172</v>
      </c>
      <c r="E218" s="269" t="s">
        <v>1</v>
      </c>
      <c r="F218" s="270" t="s">
        <v>204</v>
      </c>
      <c r="G218" s="268"/>
      <c r="H218" s="271">
        <v>43.778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172</v>
      </c>
      <c r="AU218" s="277" t="s">
        <v>82</v>
      </c>
      <c r="AV218" s="15" t="s">
        <v>157</v>
      </c>
      <c r="AW218" s="15" t="s">
        <v>30</v>
      </c>
      <c r="AX218" s="15" t="s">
        <v>80</v>
      </c>
      <c r="AY218" s="277" t="s">
        <v>150</v>
      </c>
    </row>
    <row r="219" spans="1:65" s="2" customFormat="1" ht="21.75" customHeight="1">
      <c r="A219" s="38"/>
      <c r="B219" s="39"/>
      <c r="C219" s="227" t="s">
        <v>287</v>
      </c>
      <c r="D219" s="227" t="s">
        <v>152</v>
      </c>
      <c r="E219" s="228" t="s">
        <v>1056</v>
      </c>
      <c r="F219" s="229" t="s">
        <v>1057</v>
      </c>
      <c r="G219" s="230" t="s">
        <v>177</v>
      </c>
      <c r="H219" s="231">
        <v>43.778</v>
      </c>
      <c r="I219" s="232"/>
      <c r="J219" s="233">
        <f>ROUND(I219*H219,2)</f>
        <v>0</v>
      </c>
      <c r="K219" s="229" t="s">
        <v>156</v>
      </c>
      <c r="L219" s="44"/>
      <c r="M219" s="234" t="s">
        <v>1</v>
      </c>
      <c r="N219" s="235" t="s">
        <v>38</v>
      </c>
      <c r="O219" s="91"/>
      <c r="P219" s="236">
        <f>O219*H219</f>
        <v>0</v>
      </c>
      <c r="Q219" s="236">
        <v>0.0003685</v>
      </c>
      <c r="R219" s="236">
        <f>Q219*H219</f>
        <v>0.016132193</v>
      </c>
      <c r="S219" s="236">
        <v>0.06</v>
      </c>
      <c r="T219" s="237">
        <f>S219*H219</f>
        <v>2.62668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157</v>
      </c>
      <c r="AT219" s="238" t="s">
        <v>152</v>
      </c>
      <c r="AU219" s="238" t="s">
        <v>82</v>
      </c>
      <c r="AY219" s="17" t="s">
        <v>150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80</v>
      </c>
      <c r="BK219" s="239">
        <f>ROUND(I219*H219,2)</f>
        <v>0</v>
      </c>
      <c r="BL219" s="17" t="s">
        <v>157</v>
      </c>
      <c r="BM219" s="238" t="s">
        <v>1058</v>
      </c>
    </row>
    <row r="220" spans="1:47" s="2" customFormat="1" ht="12">
      <c r="A220" s="38"/>
      <c r="B220" s="39"/>
      <c r="C220" s="40"/>
      <c r="D220" s="240" t="s">
        <v>159</v>
      </c>
      <c r="E220" s="40"/>
      <c r="F220" s="241" t="s">
        <v>1059</v>
      </c>
      <c r="G220" s="40"/>
      <c r="H220" s="40"/>
      <c r="I220" s="242"/>
      <c r="J220" s="40"/>
      <c r="K220" s="40"/>
      <c r="L220" s="44"/>
      <c r="M220" s="243"/>
      <c r="N220" s="244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82</v>
      </c>
    </row>
    <row r="221" spans="1:47" s="2" customFormat="1" ht="12">
      <c r="A221" s="38"/>
      <c r="B221" s="39"/>
      <c r="C221" s="40"/>
      <c r="D221" s="240" t="s">
        <v>170</v>
      </c>
      <c r="E221" s="40"/>
      <c r="F221" s="245" t="s">
        <v>1060</v>
      </c>
      <c r="G221" s="40"/>
      <c r="H221" s="40"/>
      <c r="I221" s="242"/>
      <c r="J221" s="40"/>
      <c r="K221" s="40"/>
      <c r="L221" s="44"/>
      <c r="M221" s="243"/>
      <c r="N221" s="244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170</v>
      </c>
      <c r="AU221" s="17" t="s">
        <v>82</v>
      </c>
    </row>
    <row r="222" spans="1:51" s="13" customFormat="1" ht="12">
      <c r="A222" s="13"/>
      <c r="B222" s="246"/>
      <c r="C222" s="247"/>
      <c r="D222" s="240" t="s">
        <v>172</v>
      </c>
      <c r="E222" s="248" t="s">
        <v>1</v>
      </c>
      <c r="F222" s="249" t="s">
        <v>1054</v>
      </c>
      <c r="G222" s="247"/>
      <c r="H222" s="248" t="s">
        <v>1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172</v>
      </c>
      <c r="AU222" s="255" t="s">
        <v>82</v>
      </c>
      <c r="AV222" s="13" t="s">
        <v>80</v>
      </c>
      <c r="AW222" s="13" t="s">
        <v>30</v>
      </c>
      <c r="AX222" s="13" t="s">
        <v>73</v>
      </c>
      <c r="AY222" s="255" t="s">
        <v>150</v>
      </c>
    </row>
    <row r="223" spans="1:51" s="14" customFormat="1" ht="12">
      <c r="A223" s="14"/>
      <c r="B223" s="256"/>
      <c r="C223" s="257"/>
      <c r="D223" s="240" t="s">
        <v>172</v>
      </c>
      <c r="E223" s="258" t="s">
        <v>1</v>
      </c>
      <c r="F223" s="259" t="s">
        <v>1055</v>
      </c>
      <c r="G223" s="257"/>
      <c r="H223" s="260">
        <v>22.892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6" t="s">
        <v>172</v>
      </c>
      <c r="AU223" s="266" t="s">
        <v>82</v>
      </c>
      <c r="AV223" s="14" t="s">
        <v>82</v>
      </c>
      <c r="AW223" s="14" t="s">
        <v>30</v>
      </c>
      <c r="AX223" s="14" t="s">
        <v>73</v>
      </c>
      <c r="AY223" s="266" t="s">
        <v>150</v>
      </c>
    </row>
    <row r="224" spans="1:51" s="13" customFormat="1" ht="12">
      <c r="A224" s="13"/>
      <c r="B224" s="246"/>
      <c r="C224" s="247"/>
      <c r="D224" s="240" t="s">
        <v>172</v>
      </c>
      <c r="E224" s="248" t="s">
        <v>1</v>
      </c>
      <c r="F224" s="249" t="s">
        <v>1045</v>
      </c>
      <c r="G224" s="247"/>
      <c r="H224" s="248" t="s">
        <v>1</v>
      </c>
      <c r="I224" s="250"/>
      <c r="J224" s="247"/>
      <c r="K224" s="247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172</v>
      </c>
      <c r="AU224" s="255" t="s">
        <v>82</v>
      </c>
      <c r="AV224" s="13" t="s">
        <v>80</v>
      </c>
      <c r="AW224" s="13" t="s">
        <v>30</v>
      </c>
      <c r="AX224" s="13" t="s">
        <v>73</v>
      </c>
      <c r="AY224" s="255" t="s">
        <v>150</v>
      </c>
    </row>
    <row r="225" spans="1:51" s="14" customFormat="1" ht="12">
      <c r="A225" s="14"/>
      <c r="B225" s="256"/>
      <c r="C225" s="257"/>
      <c r="D225" s="240" t="s">
        <v>172</v>
      </c>
      <c r="E225" s="258" t="s">
        <v>1</v>
      </c>
      <c r="F225" s="259" t="s">
        <v>1046</v>
      </c>
      <c r="G225" s="257"/>
      <c r="H225" s="260">
        <v>7.434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172</v>
      </c>
      <c r="AU225" s="266" t="s">
        <v>82</v>
      </c>
      <c r="AV225" s="14" t="s">
        <v>82</v>
      </c>
      <c r="AW225" s="14" t="s">
        <v>30</v>
      </c>
      <c r="AX225" s="14" t="s">
        <v>73</v>
      </c>
      <c r="AY225" s="266" t="s">
        <v>150</v>
      </c>
    </row>
    <row r="226" spans="1:51" s="13" customFormat="1" ht="12">
      <c r="A226" s="13"/>
      <c r="B226" s="246"/>
      <c r="C226" s="247"/>
      <c r="D226" s="240" t="s">
        <v>172</v>
      </c>
      <c r="E226" s="248" t="s">
        <v>1</v>
      </c>
      <c r="F226" s="249" t="s">
        <v>1047</v>
      </c>
      <c r="G226" s="247"/>
      <c r="H226" s="248" t="s">
        <v>1</v>
      </c>
      <c r="I226" s="250"/>
      <c r="J226" s="247"/>
      <c r="K226" s="247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172</v>
      </c>
      <c r="AU226" s="255" t="s">
        <v>82</v>
      </c>
      <c r="AV226" s="13" t="s">
        <v>80</v>
      </c>
      <c r="AW226" s="13" t="s">
        <v>30</v>
      </c>
      <c r="AX226" s="13" t="s">
        <v>73</v>
      </c>
      <c r="AY226" s="255" t="s">
        <v>150</v>
      </c>
    </row>
    <row r="227" spans="1:51" s="14" customFormat="1" ht="12">
      <c r="A227" s="14"/>
      <c r="B227" s="256"/>
      <c r="C227" s="257"/>
      <c r="D227" s="240" t="s">
        <v>172</v>
      </c>
      <c r="E227" s="258" t="s">
        <v>1</v>
      </c>
      <c r="F227" s="259" t="s">
        <v>1048</v>
      </c>
      <c r="G227" s="257"/>
      <c r="H227" s="260">
        <v>13.452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6" t="s">
        <v>172</v>
      </c>
      <c r="AU227" s="266" t="s">
        <v>82</v>
      </c>
      <c r="AV227" s="14" t="s">
        <v>82</v>
      </c>
      <c r="AW227" s="14" t="s">
        <v>30</v>
      </c>
      <c r="AX227" s="14" t="s">
        <v>73</v>
      </c>
      <c r="AY227" s="266" t="s">
        <v>150</v>
      </c>
    </row>
    <row r="228" spans="1:51" s="15" customFormat="1" ht="12">
      <c r="A228" s="15"/>
      <c r="B228" s="267"/>
      <c r="C228" s="268"/>
      <c r="D228" s="240" t="s">
        <v>172</v>
      </c>
      <c r="E228" s="269" t="s">
        <v>1</v>
      </c>
      <c r="F228" s="270" t="s">
        <v>204</v>
      </c>
      <c r="G228" s="268"/>
      <c r="H228" s="271">
        <v>43.778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7" t="s">
        <v>172</v>
      </c>
      <c r="AU228" s="277" t="s">
        <v>82</v>
      </c>
      <c r="AV228" s="15" t="s">
        <v>157</v>
      </c>
      <c r="AW228" s="15" t="s">
        <v>30</v>
      </c>
      <c r="AX228" s="15" t="s">
        <v>80</v>
      </c>
      <c r="AY228" s="277" t="s">
        <v>150</v>
      </c>
    </row>
    <row r="229" spans="1:65" s="2" customFormat="1" ht="12">
      <c r="A229" s="38"/>
      <c r="B229" s="39"/>
      <c r="C229" s="227" t="s">
        <v>292</v>
      </c>
      <c r="D229" s="227" t="s">
        <v>152</v>
      </c>
      <c r="E229" s="228" t="s">
        <v>1061</v>
      </c>
      <c r="F229" s="229" t="s">
        <v>1062</v>
      </c>
      <c r="G229" s="230" t="s">
        <v>594</v>
      </c>
      <c r="H229" s="231">
        <v>360.904</v>
      </c>
      <c r="I229" s="232"/>
      <c r="J229" s="233">
        <f>ROUND(I229*H229,2)</f>
        <v>0</v>
      </c>
      <c r="K229" s="229" t="s">
        <v>156</v>
      </c>
      <c r="L229" s="44"/>
      <c r="M229" s="234" t="s">
        <v>1</v>
      </c>
      <c r="N229" s="235" t="s">
        <v>38</v>
      </c>
      <c r="O229" s="91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157</v>
      </c>
      <c r="AT229" s="238" t="s">
        <v>152</v>
      </c>
      <c r="AU229" s="238" t="s">
        <v>82</v>
      </c>
      <c r="AY229" s="17" t="s">
        <v>150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80</v>
      </c>
      <c r="BK229" s="239">
        <f>ROUND(I229*H229,2)</f>
        <v>0</v>
      </c>
      <c r="BL229" s="17" t="s">
        <v>157</v>
      </c>
      <c r="BM229" s="238" t="s">
        <v>1063</v>
      </c>
    </row>
    <row r="230" spans="1:47" s="2" customFormat="1" ht="12">
      <c r="A230" s="38"/>
      <c r="B230" s="39"/>
      <c r="C230" s="40"/>
      <c r="D230" s="240" t="s">
        <v>159</v>
      </c>
      <c r="E230" s="40"/>
      <c r="F230" s="241" t="s">
        <v>1064</v>
      </c>
      <c r="G230" s="40"/>
      <c r="H230" s="40"/>
      <c r="I230" s="242"/>
      <c r="J230" s="40"/>
      <c r="K230" s="40"/>
      <c r="L230" s="44"/>
      <c r="M230" s="243"/>
      <c r="N230" s="244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159</v>
      </c>
      <c r="AU230" s="17" t="s">
        <v>82</v>
      </c>
    </row>
    <row r="231" spans="1:51" s="13" customFormat="1" ht="12">
      <c r="A231" s="13"/>
      <c r="B231" s="246"/>
      <c r="C231" s="247"/>
      <c r="D231" s="240" t="s">
        <v>172</v>
      </c>
      <c r="E231" s="248" t="s">
        <v>1</v>
      </c>
      <c r="F231" s="249" t="s">
        <v>1065</v>
      </c>
      <c r="G231" s="247"/>
      <c r="H231" s="248" t="s">
        <v>1</v>
      </c>
      <c r="I231" s="250"/>
      <c r="J231" s="247"/>
      <c r="K231" s="247"/>
      <c r="L231" s="251"/>
      <c r="M231" s="252"/>
      <c r="N231" s="253"/>
      <c r="O231" s="253"/>
      <c r="P231" s="253"/>
      <c r="Q231" s="253"/>
      <c r="R231" s="253"/>
      <c r="S231" s="253"/>
      <c r="T231" s="25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5" t="s">
        <v>172</v>
      </c>
      <c r="AU231" s="255" t="s">
        <v>82</v>
      </c>
      <c r="AV231" s="13" t="s">
        <v>80</v>
      </c>
      <c r="AW231" s="13" t="s">
        <v>30</v>
      </c>
      <c r="AX231" s="13" t="s">
        <v>73</v>
      </c>
      <c r="AY231" s="255" t="s">
        <v>150</v>
      </c>
    </row>
    <row r="232" spans="1:51" s="14" customFormat="1" ht="12">
      <c r="A232" s="14"/>
      <c r="B232" s="256"/>
      <c r="C232" s="257"/>
      <c r="D232" s="240" t="s">
        <v>172</v>
      </c>
      <c r="E232" s="258" t="s">
        <v>1</v>
      </c>
      <c r="F232" s="259" t="s">
        <v>1066</v>
      </c>
      <c r="G232" s="257"/>
      <c r="H232" s="260">
        <v>360.904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6" t="s">
        <v>172</v>
      </c>
      <c r="AU232" s="266" t="s">
        <v>82</v>
      </c>
      <c r="AV232" s="14" t="s">
        <v>82</v>
      </c>
      <c r="AW232" s="14" t="s">
        <v>30</v>
      </c>
      <c r="AX232" s="14" t="s">
        <v>80</v>
      </c>
      <c r="AY232" s="266" t="s">
        <v>150</v>
      </c>
    </row>
    <row r="233" spans="1:65" s="2" customFormat="1" ht="12">
      <c r="A233" s="38"/>
      <c r="B233" s="39"/>
      <c r="C233" s="278" t="s">
        <v>7</v>
      </c>
      <c r="D233" s="278" t="s">
        <v>268</v>
      </c>
      <c r="E233" s="279" t="s">
        <v>1067</v>
      </c>
      <c r="F233" s="280" t="s">
        <v>1068</v>
      </c>
      <c r="G233" s="281" t="s">
        <v>184</v>
      </c>
      <c r="H233" s="282">
        <v>0.397</v>
      </c>
      <c r="I233" s="283"/>
      <c r="J233" s="284">
        <f>ROUND(I233*H233,2)</f>
        <v>0</v>
      </c>
      <c r="K233" s="280" t="s">
        <v>1</v>
      </c>
      <c r="L233" s="285"/>
      <c r="M233" s="286" t="s">
        <v>1</v>
      </c>
      <c r="N233" s="287" t="s">
        <v>38</v>
      </c>
      <c r="O233" s="91"/>
      <c r="P233" s="236">
        <f>O233*H233</f>
        <v>0</v>
      </c>
      <c r="Q233" s="236">
        <v>1</v>
      </c>
      <c r="R233" s="236">
        <f>Q233*H233</f>
        <v>0.397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213</v>
      </c>
      <c r="AT233" s="238" t="s">
        <v>268</v>
      </c>
      <c r="AU233" s="238" t="s">
        <v>82</v>
      </c>
      <c r="AY233" s="17" t="s">
        <v>150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7" t="s">
        <v>80</v>
      </c>
      <c r="BK233" s="239">
        <f>ROUND(I233*H233,2)</f>
        <v>0</v>
      </c>
      <c r="BL233" s="17" t="s">
        <v>157</v>
      </c>
      <c r="BM233" s="238" t="s">
        <v>1069</v>
      </c>
    </row>
    <row r="234" spans="1:47" s="2" customFormat="1" ht="12">
      <c r="A234" s="38"/>
      <c r="B234" s="39"/>
      <c r="C234" s="40"/>
      <c r="D234" s="240" t="s">
        <v>159</v>
      </c>
      <c r="E234" s="40"/>
      <c r="F234" s="241" t="s">
        <v>1068</v>
      </c>
      <c r="G234" s="40"/>
      <c r="H234" s="40"/>
      <c r="I234" s="242"/>
      <c r="J234" s="40"/>
      <c r="K234" s="40"/>
      <c r="L234" s="44"/>
      <c r="M234" s="243"/>
      <c r="N234" s="244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82</v>
      </c>
    </row>
    <row r="235" spans="1:47" s="2" customFormat="1" ht="12">
      <c r="A235" s="38"/>
      <c r="B235" s="39"/>
      <c r="C235" s="40"/>
      <c r="D235" s="240" t="s">
        <v>170</v>
      </c>
      <c r="E235" s="40"/>
      <c r="F235" s="245" t="s">
        <v>1070</v>
      </c>
      <c r="G235" s="40"/>
      <c r="H235" s="40"/>
      <c r="I235" s="242"/>
      <c r="J235" s="40"/>
      <c r="K235" s="40"/>
      <c r="L235" s="44"/>
      <c r="M235" s="243"/>
      <c r="N235" s="244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170</v>
      </c>
      <c r="AU235" s="17" t="s">
        <v>82</v>
      </c>
    </row>
    <row r="236" spans="1:51" s="13" customFormat="1" ht="12">
      <c r="A236" s="13"/>
      <c r="B236" s="246"/>
      <c r="C236" s="247"/>
      <c r="D236" s="240" t="s">
        <v>172</v>
      </c>
      <c r="E236" s="248" t="s">
        <v>1</v>
      </c>
      <c r="F236" s="249" t="s">
        <v>1065</v>
      </c>
      <c r="G236" s="247"/>
      <c r="H236" s="248" t="s">
        <v>1</v>
      </c>
      <c r="I236" s="250"/>
      <c r="J236" s="247"/>
      <c r="K236" s="247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172</v>
      </c>
      <c r="AU236" s="255" t="s">
        <v>82</v>
      </c>
      <c r="AV236" s="13" t="s">
        <v>80</v>
      </c>
      <c r="AW236" s="13" t="s">
        <v>30</v>
      </c>
      <c r="AX236" s="13" t="s">
        <v>73</v>
      </c>
      <c r="AY236" s="255" t="s">
        <v>150</v>
      </c>
    </row>
    <row r="237" spans="1:51" s="14" customFormat="1" ht="12">
      <c r="A237" s="14"/>
      <c r="B237" s="256"/>
      <c r="C237" s="257"/>
      <c r="D237" s="240" t="s">
        <v>172</v>
      </c>
      <c r="E237" s="258" t="s">
        <v>1</v>
      </c>
      <c r="F237" s="259" t="s">
        <v>1071</v>
      </c>
      <c r="G237" s="257"/>
      <c r="H237" s="260">
        <v>0.397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172</v>
      </c>
      <c r="AU237" s="266" t="s">
        <v>82</v>
      </c>
      <c r="AV237" s="14" t="s">
        <v>82</v>
      </c>
      <c r="AW237" s="14" t="s">
        <v>30</v>
      </c>
      <c r="AX237" s="14" t="s">
        <v>80</v>
      </c>
      <c r="AY237" s="266" t="s">
        <v>150</v>
      </c>
    </row>
    <row r="238" spans="1:65" s="2" customFormat="1" ht="12">
      <c r="A238" s="38"/>
      <c r="B238" s="39"/>
      <c r="C238" s="227" t="s">
        <v>302</v>
      </c>
      <c r="D238" s="227" t="s">
        <v>152</v>
      </c>
      <c r="E238" s="228" t="s">
        <v>1072</v>
      </c>
      <c r="F238" s="229" t="s">
        <v>1073</v>
      </c>
      <c r="G238" s="230" t="s">
        <v>594</v>
      </c>
      <c r="H238" s="231">
        <v>433.085</v>
      </c>
      <c r="I238" s="232"/>
      <c r="J238" s="233">
        <f>ROUND(I238*H238,2)</f>
        <v>0</v>
      </c>
      <c r="K238" s="229" t="s">
        <v>156</v>
      </c>
      <c r="L238" s="44"/>
      <c r="M238" s="234" t="s">
        <v>1</v>
      </c>
      <c r="N238" s="235" t="s">
        <v>38</v>
      </c>
      <c r="O238" s="91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8" t="s">
        <v>157</v>
      </c>
      <c r="AT238" s="238" t="s">
        <v>152</v>
      </c>
      <c r="AU238" s="238" t="s">
        <v>82</v>
      </c>
      <c r="AY238" s="17" t="s">
        <v>150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7" t="s">
        <v>80</v>
      </c>
      <c r="BK238" s="239">
        <f>ROUND(I238*H238,2)</f>
        <v>0</v>
      </c>
      <c r="BL238" s="17" t="s">
        <v>157</v>
      </c>
      <c r="BM238" s="238" t="s">
        <v>1074</v>
      </c>
    </row>
    <row r="239" spans="1:47" s="2" customFormat="1" ht="12">
      <c r="A239" s="38"/>
      <c r="B239" s="39"/>
      <c r="C239" s="40"/>
      <c r="D239" s="240" t="s">
        <v>159</v>
      </c>
      <c r="E239" s="40"/>
      <c r="F239" s="241" t="s">
        <v>1075</v>
      </c>
      <c r="G239" s="40"/>
      <c r="H239" s="40"/>
      <c r="I239" s="242"/>
      <c r="J239" s="40"/>
      <c r="K239" s="40"/>
      <c r="L239" s="44"/>
      <c r="M239" s="243"/>
      <c r="N239" s="244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82</v>
      </c>
    </row>
    <row r="240" spans="1:51" s="13" customFormat="1" ht="12">
      <c r="A240" s="13"/>
      <c r="B240" s="246"/>
      <c r="C240" s="247"/>
      <c r="D240" s="240" t="s">
        <v>172</v>
      </c>
      <c r="E240" s="248" t="s">
        <v>1</v>
      </c>
      <c r="F240" s="249" t="s">
        <v>1076</v>
      </c>
      <c r="G240" s="247"/>
      <c r="H240" s="248" t="s">
        <v>1</v>
      </c>
      <c r="I240" s="250"/>
      <c r="J240" s="247"/>
      <c r="K240" s="247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172</v>
      </c>
      <c r="AU240" s="255" t="s">
        <v>82</v>
      </c>
      <c r="AV240" s="13" t="s">
        <v>80</v>
      </c>
      <c r="AW240" s="13" t="s">
        <v>30</v>
      </c>
      <c r="AX240" s="13" t="s">
        <v>73</v>
      </c>
      <c r="AY240" s="255" t="s">
        <v>150</v>
      </c>
    </row>
    <row r="241" spans="1:51" s="14" customFormat="1" ht="12">
      <c r="A241" s="14"/>
      <c r="B241" s="256"/>
      <c r="C241" s="257"/>
      <c r="D241" s="240" t="s">
        <v>172</v>
      </c>
      <c r="E241" s="258" t="s">
        <v>1</v>
      </c>
      <c r="F241" s="259" t="s">
        <v>1077</v>
      </c>
      <c r="G241" s="257"/>
      <c r="H241" s="260">
        <v>433.085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6" t="s">
        <v>172</v>
      </c>
      <c r="AU241" s="266" t="s">
        <v>82</v>
      </c>
      <c r="AV241" s="14" t="s">
        <v>82</v>
      </c>
      <c r="AW241" s="14" t="s">
        <v>30</v>
      </c>
      <c r="AX241" s="14" t="s">
        <v>80</v>
      </c>
      <c r="AY241" s="266" t="s">
        <v>150</v>
      </c>
    </row>
    <row r="242" spans="1:65" s="2" customFormat="1" ht="12">
      <c r="A242" s="38"/>
      <c r="B242" s="39"/>
      <c r="C242" s="278" t="s">
        <v>307</v>
      </c>
      <c r="D242" s="278" t="s">
        <v>268</v>
      </c>
      <c r="E242" s="279" t="s">
        <v>1078</v>
      </c>
      <c r="F242" s="280" t="s">
        <v>1079</v>
      </c>
      <c r="G242" s="281" t="s">
        <v>155</v>
      </c>
      <c r="H242" s="282">
        <v>124.8</v>
      </c>
      <c r="I242" s="283"/>
      <c r="J242" s="284">
        <f>ROUND(I242*H242,2)</f>
        <v>0</v>
      </c>
      <c r="K242" s="280" t="s">
        <v>1</v>
      </c>
      <c r="L242" s="285"/>
      <c r="M242" s="286" t="s">
        <v>1</v>
      </c>
      <c r="N242" s="287" t="s">
        <v>38</v>
      </c>
      <c r="O242" s="91"/>
      <c r="P242" s="236">
        <f>O242*H242</f>
        <v>0</v>
      </c>
      <c r="Q242" s="236">
        <v>0.00026</v>
      </c>
      <c r="R242" s="236">
        <f>Q242*H242</f>
        <v>0.032448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213</v>
      </c>
      <c r="AT242" s="238" t="s">
        <v>268</v>
      </c>
      <c r="AU242" s="238" t="s">
        <v>82</v>
      </c>
      <c r="AY242" s="17" t="s">
        <v>150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80</v>
      </c>
      <c r="BK242" s="239">
        <f>ROUND(I242*H242,2)</f>
        <v>0</v>
      </c>
      <c r="BL242" s="17" t="s">
        <v>157</v>
      </c>
      <c r="BM242" s="238" t="s">
        <v>1080</v>
      </c>
    </row>
    <row r="243" spans="1:47" s="2" customFormat="1" ht="12">
      <c r="A243" s="38"/>
      <c r="B243" s="39"/>
      <c r="C243" s="40"/>
      <c r="D243" s="240" t="s">
        <v>159</v>
      </c>
      <c r="E243" s="40"/>
      <c r="F243" s="241" t="s">
        <v>1079</v>
      </c>
      <c r="G243" s="40"/>
      <c r="H243" s="40"/>
      <c r="I243" s="242"/>
      <c r="J243" s="40"/>
      <c r="K243" s="40"/>
      <c r="L243" s="44"/>
      <c r="M243" s="243"/>
      <c r="N243" s="244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159</v>
      </c>
      <c r="AU243" s="17" t="s">
        <v>82</v>
      </c>
    </row>
    <row r="244" spans="1:51" s="13" customFormat="1" ht="12">
      <c r="A244" s="13"/>
      <c r="B244" s="246"/>
      <c r="C244" s="247"/>
      <c r="D244" s="240" t="s">
        <v>172</v>
      </c>
      <c r="E244" s="248" t="s">
        <v>1</v>
      </c>
      <c r="F244" s="249" t="s">
        <v>1076</v>
      </c>
      <c r="G244" s="247"/>
      <c r="H244" s="248" t="s">
        <v>1</v>
      </c>
      <c r="I244" s="250"/>
      <c r="J244" s="247"/>
      <c r="K244" s="247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172</v>
      </c>
      <c r="AU244" s="255" t="s">
        <v>82</v>
      </c>
      <c r="AV244" s="13" t="s">
        <v>80</v>
      </c>
      <c r="AW244" s="13" t="s">
        <v>30</v>
      </c>
      <c r="AX244" s="13" t="s">
        <v>73</v>
      </c>
      <c r="AY244" s="255" t="s">
        <v>150</v>
      </c>
    </row>
    <row r="245" spans="1:51" s="14" customFormat="1" ht="12">
      <c r="A245" s="14"/>
      <c r="B245" s="256"/>
      <c r="C245" s="257"/>
      <c r="D245" s="240" t="s">
        <v>172</v>
      </c>
      <c r="E245" s="258" t="s">
        <v>1</v>
      </c>
      <c r="F245" s="259" t="s">
        <v>1081</v>
      </c>
      <c r="G245" s="257"/>
      <c r="H245" s="260">
        <v>124.8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172</v>
      </c>
      <c r="AU245" s="266" t="s">
        <v>82</v>
      </c>
      <c r="AV245" s="14" t="s">
        <v>82</v>
      </c>
      <c r="AW245" s="14" t="s">
        <v>30</v>
      </c>
      <c r="AX245" s="14" t="s">
        <v>80</v>
      </c>
      <c r="AY245" s="266" t="s">
        <v>150</v>
      </c>
    </row>
    <row r="246" spans="1:65" s="2" customFormat="1" ht="12">
      <c r="A246" s="38"/>
      <c r="B246" s="39"/>
      <c r="C246" s="227" t="s">
        <v>312</v>
      </c>
      <c r="D246" s="227" t="s">
        <v>152</v>
      </c>
      <c r="E246" s="228" t="s">
        <v>1082</v>
      </c>
      <c r="F246" s="229" t="s">
        <v>1083</v>
      </c>
      <c r="G246" s="230" t="s">
        <v>177</v>
      </c>
      <c r="H246" s="231">
        <v>0.384</v>
      </c>
      <c r="I246" s="232"/>
      <c r="J246" s="233">
        <f>ROUND(I246*H246,2)</f>
        <v>0</v>
      </c>
      <c r="K246" s="229" t="s">
        <v>156</v>
      </c>
      <c r="L246" s="44"/>
      <c r="M246" s="234" t="s">
        <v>1</v>
      </c>
      <c r="N246" s="235" t="s">
        <v>38</v>
      </c>
      <c r="O246" s="91"/>
      <c r="P246" s="236">
        <f>O246*H246</f>
        <v>0</v>
      </c>
      <c r="Q246" s="236">
        <v>0.02102</v>
      </c>
      <c r="R246" s="236">
        <f>Q246*H246</f>
        <v>0.008071680000000001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157</v>
      </c>
      <c r="AT246" s="238" t="s">
        <v>152</v>
      </c>
      <c r="AU246" s="238" t="s">
        <v>82</v>
      </c>
      <c r="AY246" s="17" t="s">
        <v>150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80</v>
      </c>
      <c r="BK246" s="239">
        <f>ROUND(I246*H246,2)</f>
        <v>0</v>
      </c>
      <c r="BL246" s="17" t="s">
        <v>157</v>
      </c>
      <c r="BM246" s="238" t="s">
        <v>1084</v>
      </c>
    </row>
    <row r="247" spans="1:47" s="2" customFormat="1" ht="12">
      <c r="A247" s="38"/>
      <c r="B247" s="39"/>
      <c r="C247" s="40"/>
      <c r="D247" s="240" t="s">
        <v>159</v>
      </c>
      <c r="E247" s="40"/>
      <c r="F247" s="241" t="s">
        <v>1085</v>
      </c>
      <c r="G247" s="40"/>
      <c r="H247" s="40"/>
      <c r="I247" s="242"/>
      <c r="J247" s="40"/>
      <c r="K247" s="40"/>
      <c r="L247" s="44"/>
      <c r="M247" s="243"/>
      <c r="N247" s="244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159</v>
      </c>
      <c r="AU247" s="17" t="s">
        <v>82</v>
      </c>
    </row>
    <row r="248" spans="1:51" s="13" customFormat="1" ht="12">
      <c r="A248" s="13"/>
      <c r="B248" s="246"/>
      <c r="C248" s="247"/>
      <c r="D248" s="240" t="s">
        <v>172</v>
      </c>
      <c r="E248" s="248" t="s">
        <v>1</v>
      </c>
      <c r="F248" s="249" t="s">
        <v>1086</v>
      </c>
      <c r="G248" s="247"/>
      <c r="H248" s="248" t="s">
        <v>1</v>
      </c>
      <c r="I248" s="250"/>
      <c r="J248" s="247"/>
      <c r="K248" s="247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172</v>
      </c>
      <c r="AU248" s="255" t="s">
        <v>82</v>
      </c>
      <c r="AV248" s="13" t="s">
        <v>80</v>
      </c>
      <c r="AW248" s="13" t="s">
        <v>30</v>
      </c>
      <c r="AX248" s="13" t="s">
        <v>73</v>
      </c>
      <c r="AY248" s="255" t="s">
        <v>150</v>
      </c>
    </row>
    <row r="249" spans="1:51" s="14" customFormat="1" ht="12">
      <c r="A249" s="14"/>
      <c r="B249" s="256"/>
      <c r="C249" s="257"/>
      <c r="D249" s="240" t="s">
        <v>172</v>
      </c>
      <c r="E249" s="258" t="s">
        <v>1</v>
      </c>
      <c r="F249" s="259" t="s">
        <v>1087</v>
      </c>
      <c r="G249" s="257"/>
      <c r="H249" s="260">
        <v>0.384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6" t="s">
        <v>172</v>
      </c>
      <c r="AU249" s="266" t="s">
        <v>82</v>
      </c>
      <c r="AV249" s="14" t="s">
        <v>82</v>
      </c>
      <c r="AW249" s="14" t="s">
        <v>30</v>
      </c>
      <c r="AX249" s="14" t="s">
        <v>80</v>
      </c>
      <c r="AY249" s="266" t="s">
        <v>150</v>
      </c>
    </row>
    <row r="250" spans="1:65" s="2" customFormat="1" ht="12">
      <c r="A250" s="38"/>
      <c r="B250" s="39"/>
      <c r="C250" s="227" t="s">
        <v>317</v>
      </c>
      <c r="D250" s="227" t="s">
        <v>152</v>
      </c>
      <c r="E250" s="228" t="s">
        <v>1088</v>
      </c>
      <c r="F250" s="229" t="s">
        <v>1089</v>
      </c>
      <c r="G250" s="230" t="s">
        <v>177</v>
      </c>
      <c r="H250" s="231">
        <v>0.384</v>
      </c>
      <c r="I250" s="232"/>
      <c r="J250" s="233">
        <f>ROUND(I250*H250,2)</f>
        <v>0</v>
      </c>
      <c r="K250" s="229" t="s">
        <v>156</v>
      </c>
      <c r="L250" s="44"/>
      <c r="M250" s="234" t="s">
        <v>1</v>
      </c>
      <c r="N250" s="235" t="s">
        <v>38</v>
      </c>
      <c r="O250" s="91"/>
      <c r="P250" s="236">
        <f>O250*H250</f>
        <v>0</v>
      </c>
      <c r="Q250" s="236">
        <v>0.02102</v>
      </c>
      <c r="R250" s="236">
        <f>Q250*H250</f>
        <v>0.008071680000000001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157</v>
      </c>
      <c r="AT250" s="238" t="s">
        <v>152</v>
      </c>
      <c r="AU250" s="238" t="s">
        <v>82</v>
      </c>
      <c r="AY250" s="17" t="s">
        <v>150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80</v>
      </c>
      <c r="BK250" s="239">
        <f>ROUND(I250*H250,2)</f>
        <v>0</v>
      </c>
      <c r="BL250" s="17" t="s">
        <v>157</v>
      </c>
      <c r="BM250" s="238" t="s">
        <v>1090</v>
      </c>
    </row>
    <row r="251" spans="1:47" s="2" customFormat="1" ht="12">
      <c r="A251" s="38"/>
      <c r="B251" s="39"/>
      <c r="C251" s="40"/>
      <c r="D251" s="240" t="s">
        <v>159</v>
      </c>
      <c r="E251" s="40"/>
      <c r="F251" s="241" t="s">
        <v>1091</v>
      </c>
      <c r="G251" s="40"/>
      <c r="H251" s="40"/>
      <c r="I251" s="242"/>
      <c r="J251" s="40"/>
      <c r="K251" s="40"/>
      <c r="L251" s="44"/>
      <c r="M251" s="243"/>
      <c r="N251" s="244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159</v>
      </c>
      <c r="AU251" s="17" t="s">
        <v>82</v>
      </c>
    </row>
    <row r="252" spans="1:51" s="13" customFormat="1" ht="12">
      <c r="A252" s="13"/>
      <c r="B252" s="246"/>
      <c r="C252" s="247"/>
      <c r="D252" s="240" t="s">
        <v>172</v>
      </c>
      <c r="E252" s="248" t="s">
        <v>1</v>
      </c>
      <c r="F252" s="249" t="s">
        <v>1086</v>
      </c>
      <c r="G252" s="247"/>
      <c r="H252" s="248" t="s">
        <v>1</v>
      </c>
      <c r="I252" s="250"/>
      <c r="J252" s="247"/>
      <c r="K252" s="247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172</v>
      </c>
      <c r="AU252" s="255" t="s">
        <v>82</v>
      </c>
      <c r="AV252" s="13" t="s">
        <v>80</v>
      </c>
      <c r="AW252" s="13" t="s">
        <v>30</v>
      </c>
      <c r="AX252" s="13" t="s">
        <v>73</v>
      </c>
      <c r="AY252" s="255" t="s">
        <v>150</v>
      </c>
    </row>
    <row r="253" spans="1:51" s="14" customFormat="1" ht="12">
      <c r="A253" s="14"/>
      <c r="B253" s="256"/>
      <c r="C253" s="257"/>
      <c r="D253" s="240" t="s">
        <v>172</v>
      </c>
      <c r="E253" s="258" t="s">
        <v>1</v>
      </c>
      <c r="F253" s="259" t="s">
        <v>1087</v>
      </c>
      <c r="G253" s="257"/>
      <c r="H253" s="260">
        <v>0.384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172</v>
      </c>
      <c r="AU253" s="266" t="s">
        <v>82</v>
      </c>
      <c r="AV253" s="14" t="s">
        <v>82</v>
      </c>
      <c r="AW253" s="14" t="s">
        <v>30</v>
      </c>
      <c r="AX253" s="14" t="s">
        <v>80</v>
      </c>
      <c r="AY253" s="266" t="s">
        <v>150</v>
      </c>
    </row>
    <row r="254" spans="1:65" s="2" customFormat="1" ht="12">
      <c r="A254" s="38"/>
      <c r="B254" s="39"/>
      <c r="C254" s="227" t="s">
        <v>322</v>
      </c>
      <c r="D254" s="227" t="s">
        <v>152</v>
      </c>
      <c r="E254" s="228" t="s">
        <v>1092</v>
      </c>
      <c r="F254" s="229" t="s">
        <v>1093</v>
      </c>
      <c r="G254" s="230" t="s">
        <v>167</v>
      </c>
      <c r="H254" s="231">
        <v>6</v>
      </c>
      <c r="I254" s="232"/>
      <c r="J254" s="233">
        <f>ROUND(I254*H254,2)</f>
        <v>0</v>
      </c>
      <c r="K254" s="229" t="s">
        <v>156</v>
      </c>
      <c r="L254" s="44"/>
      <c r="M254" s="234" t="s">
        <v>1</v>
      </c>
      <c r="N254" s="235" t="s">
        <v>38</v>
      </c>
      <c r="O254" s="91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157</v>
      </c>
      <c r="AT254" s="238" t="s">
        <v>152</v>
      </c>
      <c r="AU254" s="238" t="s">
        <v>82</v>
      </c>
      <c r="AY254" s="17" t="s">
        <v>150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80</v>
      </c>
      <c r="BK254" s="239">
        <f>ROUND(I254*H254,2)</f>
        <v>0</v>
      </c>
      <c r="BL254" s="17" t="s">
        <v>157</v>
      </c>
      <c r="BM254" s="238" t="s">
        <v>1094</v>
      </c>
    </row>
    <row r="255" spans="1:47" s="2" customFormat="1" ht="12">
      <c r="A255" s="38"/>
      <c r="B255" s="39"/>
      <c r="C255" s="40"/>
      <c r="D255" s="240" t="s">
        <v>159</v>
      </c>
      <c r="E255" s="40"/>
      <c r="F255" s="241" t="s">
        <v>1095</v>
      </c>
      <c r="G255" s="40"/>
      <c r="H255" s="40"/>
      <c r="I255" s="242"/>
      <c r="J255" s="40"/>
      <c r="K255" s="40"/>
      <c r="L255" s="44"/>
      <c r="M255" s="243"/>
      <c r="N255" s="244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159</v>
      </c>
      <c r="AU255" s="17" t="s">
        <v>82</v>
      </c>
    </row>
    <row r="256" spans="1:51" s="13" customFormat="1" ht="12">
      <c r="A256" s="13"/>
      <c r="B256" s="246"/>
      <c r="C256" s="247"/>
      <c r="D256" s="240" t="s">
        <v>172</v>
      </c>
      <c r="E256" s="248" t="s">
        <v>1</v>
      </c>
      <c r="F256" s="249" t="s">
        <v>1096</v>
      </c>
      <c r="G256" s="247"/>
      <c r="H256" s="248" t="s">
        <v>1</v>
      </c>
      <c r="I256" s="250"/>
      <c r="J256" s="247"/>
      <c r="K256" s="247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172</v>
      </c>
      <c r="AU256" s="255" t="s">
        <v>82</v>
      </c>
      <c r="AV256" s="13" t="s">
        <v>80</v>
      </c>
      <c r="AW256" s="13" t="s">
        <v>30</v>
      </c>
      <c r="AX256" s="13" t="s">
        <v>73</v>
      </c>
      <c r="AY256" s="255" t="s">
        <v>150</v>
      </c>
    </row>
    <row r="257" spans="1:51" s="14" customFormat="1" ht="12">
      <c r="A257" s="14"/>
      <c r="B257" s="256"/>
      <c r="C257" s="257"/>
      <c r="D257" s="240" t="s">
        <v>172</v>
      </c>
      <c r="E257" s="258" t="s">
        <v>1</v>
      </c>
      <c r="F257" s="259" t="s">
        <v>1097</v>
      </c>
      <c r="G257" s="257"/>
      <c r="H257" s="260">
        <v>6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172</v>
      </c>
      <c r="AU257" s="266" t="s">
        <v>82</v>
      </c>
      <c r="AV257" s="14" t="s">
        <v>82</v>
      </c>
      <c r="AW257" s="14" t="s">
        <v>30</v>
      </c>
      <c r="AX257" s="14" t="s">
        <v>80</v>
      </c>
      <c r="AY257" s="266" t="s">
        <v>150</v>
      </c>
    </row>
    <row r="258" spans="1:65" s="2" customFormat="1" ht="12">
      <c r="A258" s="38"/>
      <c r="B258" s="39"/>
      <c r="C258" s="227" t="s">
        <v>327</v>
      </c>
      <c r="D258" s="227" t="s">
        <v>152</v>
      </c>
      <c r="E258" s="228" t="s">
        <v>701</v>
      </c>
      <c r="F258" s="229" t="s">
        <v>702</v>
      </c>
      <c r="G258" s="230" t="s">
        <v>184</v>
      </c>
      <c r="H258" s="231">
        <v>0.22</v>
      </c>
      <c r="I258" s="232"/>
      <c r="J258" s="233">
        <f>ROUND(I258*H258,2)</f>
        <v>0</v>
      </c>
      <c r="K258" s="229" t="s">
        <v>156</v>
      </c>
      <c r="L258" s="44"/>
      <c r="M258" s="234" t="s">
        <v>1</v>
      </c>
      <c r="N258" s="235" t="s">
        <v>38</v>
      </c>
      <c r="O258" s="91"/>
      <c r="P258" s="236">
        <f>O258*H258</f>
        <v>0</v>
      </c>
      <c r="Q258" s="236">
        <v>1.059738</v>
      </c>
      <c r="R258" s="236">
        <f>Q258*H258</f>
        <v>0.23314236000000002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157</v>
      </c>
      <c r="AT258" s="238" t="s">
        <v>152</v>
      </c>
      <c r="AU258" s="238" t="s">
        <v>82</v>
      </c>
      <c r="AY258" s="17" t="s">
        <v>150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80</v>
      </c>
      <c r="BK258" s="239">
        <f>ROUND(I258*H258,2)</f>
        <v>0</v>
      </c>
      <c r="BL258" s="17" t="s">
        <v>157</v>
      </c>
      <c r="BM258" s="238" t="s">
        <v>1098</v>
      </c>
    </row>
    <row r="259" spans="1:47" s="2" customFormat="1" ht="12">
      <c r="A259" s="38"/>
      <c r="B259" s="39"/>
      <c r="C259" s="40"/>
      <c r="D259" s="240" t="s">
        <v>159</v>
      </c>
      <c r="E259" s="40"/>
      <c r="F259" s="241" t="s">
        <v>704</v>
      </c>
      <c r="G259" s="40"/>
      <c r="H259" s="40"/>
      <c r="I259" s="242"/>
      <c r="J259" s="40"/>
      <c r="K259" s="40"/>
      <c r="L259" s="44"/>
      <c r="M259" s="243"/>
      <c r="N259" s="244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82</v>
      </c>
    </row>
    <row r="260" spans="1:51" s="13" customFormat="1" ht="12">
      <c r="A260" s="13"/>
      <c r="B260" s="246"/>
      <c r="C260" s="247"/>
      <c r="D260" s="240" t="s">
        <v>172</v>
      </c>
      <c r="E260" s="248" t="s">
        <v>1</v>
      </c>
      <c r="F260" s="249" t="s">
        <v>1099</v>
      </c>
      <c r="G260" s="247"/>
      <c r="H260" s="248" t="s">
        <v>1</v>
      </c>
      <c r="I260" s="250"/>
      <c r="J260" s="247"/>
      <c r="K260" s="247"/>
      <c r="L260" s="251"/>
      <c r="M260" s="252"/>
      <c r="N260" s="253"/>
      <c r="O260" s="253"/>
      <c r="P260" s="253"/>
      <c r="Q260" s="253"/>
      <c r="R260" s="253"/>
      <c r="S260" s="253"/>
      <c r="T260" s="25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5" t="s">
        <v>172</v>
      </c>
      <c r="AU260" s="255" t="s">
        <v>82</v>
      </c>
      <c r="AV260" s="13" t="s">
        <v>80</v>
      </c>
      <c r="AW260" s="13" t="s">
        <v>30</v>
      </c>
      <c r="AX260" s="13" t="s">
        <v>73</v>
      </c>
      <c r="AY260" s="255" t="s">
        <v>150</v>
      </c>
    </row>
    <row r="261" spans="1:51" s="14" customFormat="1" ht="12">
      <c r="A261" s="14"/>
      <c r="B261" s="256"/>
      <c r="C261" s="257"/>
      <c r="D261" s="240" t="s">
        <v>172</v>
      </c>
      <c r="E261" s="258" t="s">
        <v>1</v>
      </c>
      <c r="F261" s="259" t="s">
        <v>1100</v>
      </c>
      <c r="G261" s="257"/>
      <c r="H261" s="260">
        <v>0.22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6" t="s">
        <v>172</v>
      </c>
      <c r="AU261" s="266" t="s">
        <v>82</v>
      </c>
      <c r="AV261" s="14" t="s">
        <v>82</v>
      </c>
      <c r="AW261" s="14" t="s">
        <v>30</v>
      </c>
      <c r="AX261" s="14" t="s">
        <v>80</v>
      </c>
      <c r="AY261" s="266" t="s">
        <v>150</v>
      </c>
    </row>
    <row r="262" spans="1:65" s="2" customFormat="1" ht="16.5" customHeight="1">
      <c r="A262" s="38"/>
      <c r="B262" s="39"/>
      <c r="C262" s="227" t="s">
        <v>334</v>
      </c>
      <c r="D262" s="227" t="s">
        <v>152</v>
      </c>
      <c r="E262" s="228" t="s">
        <v>1101</v>
      </c>
      <c r="F262" s="229" t="s">
        <v>1102</v>
      </c>
      <c r="G262" s="230" t="s">
        <v>167</v>
      </c>
      <c r="H262" s="231">
        <v>36.9</v>
      </c>
      <c r="I262" s="232"/>
      <c r="J262" s="233">
        <f>ROUND(I262*H262,2)</f>
        <v>0</v>
      </c>
      <c r="K262" s="229" t="s">
        <v>156</v>
      </c>
      <c r="L262" s="44"/>
      <c r="M262" s="234" t="s">
        <v>1</v>
      </c>
      <c r="N262" s="235" t="s">
        <v>38</v>
      </c>
      <c r="O262" s="91"/>
      <c r="P262" s="236">
        <f>O262*H262</f>
        <v>0</v>
      </c>
      <c r="Q262" s="236">
        <v>2.43</v>
      </c>
      <c r="R262" s="236">
        <f>Q262*H262</f>
        <v>89.667</v>
      </c>
      <c r="S262" s="236">
        <v>0</v>
      </c>
      <c r="T262" s="23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8" t="s">
        <v>157</v>
      </c>
      <c r="AT262" s="238" t="s">
        <v>152</v>
      </c>
      <c r="AU262" s="238" t="s">
        <v>82</v>
      </c>
      <c r="AY262" s="17" t="s">
        <v>150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7" t="s">
        <v>80</v>
      </c>
      <c r="BK262" s="239">
        <f>ROUND(I262*H262,2)</f>
        <v>0</v>
      </c>
      <c r="BL262" s="17" t="s">
        <v>157</v>
      </c>
      <c r="BM262" s="238" t="s">
        <v>1103</v>
      </c>
    </row>
    <row r="263" spans="1:47" s="2" customFormat="1" ht="12">
      <c r="A263" s="38"/>
      <c r="B263" s="39"/>
      <c r="C263" s="40"/>
      <c r="D263" s="240" t="s">
        <v>159</v>
      </c>
      <c r="E263" s="40"/>
      <c r="F263" s="241" t="s">
        <v>1104</v>
      </c>
      <c r="G263" s="40"/>
      <c r="H263" s="40"/>
      <c r="I263" s="242"/>
      <c r="J263" s="40"/>
      <c r="K263" s="40"/>
      <c r="L263" s="44"/>
      <c r="M263" s="243"/>
      <c r="N263" s="244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159</v>
      </c>
      <c r="AU263" s="17" t="s">
        <v>82</v>
      </c>
    </row>
    <row r="264" spans="1:51" s="13" customFormat="1" ht="12">
      <c r="A264" s="13"/>
      <c r="B264" s="246"/>
      <c r="C264" s="247"/>
      <c r="D264" s="240" t="s">
        <v>172</v>
      </c>
      <c r="E264" s="248" t="s">
        <v>1</v>
      </c>
      <c r="F264" s="249" t="s">
        <v>1105</v>
      </c>
      <c r="G264" s="247"/>
      <c r="H264" s="248" t="s">
        <v>1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5" t="s">
        <v>172</v>
      </c>
      <c r="AU264" s="255" t="s">
        <v>82</v>
      </c>
      <c r="AV264" s="13" t="s">
        <v>80</v>
      </c>
      <c r="AW264" s="13" t="s">
        <v>30</v>
      </c>
      <c r="AX264" s="13" t="s">
        <v>73</v>
      </c>
      <c r="AY264" s="255" t="s">
        <v>150</v>
      </c>
    </row>
    <row r="265" spans="1:51" s="14" customFormat="1" ht="12">
      <c r="A265" s="14"/>
      <c r="B265" s="256"/>
      <c r="C265" s="257"/>
      <c r="D265" s="240" t="s">
        <v>172</v>
      </c>
      <c r="E265" s="258" t="s">
        <v>1</v>
      </c>
      <c r="F265" s="259" t="s">
        <v>1106</v>
      </c>
      <c r="G265" s="257"/>
      <c r="H265" s="260">
        <v>12.3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6" t="s">
        <v>172</v>
      </c>
      <c r="AU265" s="266" t="s">
        <v>82</v>
      </c>
      <c r="AV265" s="14" t="s">
        <v>82</v>
      </c>
      <c r="AW265" s="14" t="s">
        <v>30</v>
      </c>
      <c r="AX265" s="14" t="s">
        <v>73</v>
      </c>
      <c r="AY265" s="266" t="s">
        <v>150</v>
      </c>
    </row>
    <row r="266" spans="1:51" s="14" customFormat="1" ht="12">
      <c r="A266" s="14"/>
      <c r="B266" s="256"/>
      <c r="C266" s="257"/>
      <c r="D266" s="240" t="s">
        <v>172</v>
      </c>
      <c r="E266" s="258" t="s">
        <v>1</v>
      </c>
      <c r="F266" s="259" t="s">
        <v>1107</v>
      </c>
      <c r="G266" s="257"/>
      <c r="H266" s="260">
        <v>24.6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172</v>
      </c>
      <c r="AU266" s="266" t="s">
        <v>82</v>
      </c>
      <c r="AV266" s="14" t="s">
        <v>82</v>
      </c>
      <c r="AW266" s="14" t="s">
        <v>30</v>
      </c>
      <c r="AX266" s="14" t="s">
        <v>73</v>
      </c>
      <c r="AY266" s="266" t="s">
        <v>150</v>
      </c>
    </row>
    <row r="267" spans="1:51" s="15" customFormat="1" ht="12">
      <c r="A267" s="15"/>
      <c r="B267" s="267"/>
      <c r="C267" s="268"/>
      <c r="D267" s="240" t="s">
        <v>172</v>
      </c>
      <c r="E267" s="269" t="s">
        <v>1</v>
      </c>
      <c r="F267" s="270" t="s">
        <v>204</v>
      </c>
      <c r="G267" s="268"/>
      <c r="H267" s="271">
        <v>36.9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7" t="s">
        <v>172</v>
      </c>
      <c r="AU267" s="277" t="s">
        <v>82</v>
      </c>
      <c r="AV267" s="15" t="s">
        <v>157</v>
      </c>
      <c r="AW267" s="15" t="s">
        <v>30</v>
      </c>
      <c r="AX267" s="15" t="s">
        <v>80</v>
      </c>
      <c r="AY267" s="277" t="s">
        <v>150</v>
      </c>
    </row>
    <row r="268" spans="1:65" s="2" customFormat="1" ht="33" customHeight="1">
      <c r="A268" s="38"/>
      <c r="B268" s="39"/>
      <c r="C268" s="227" t="s">
        <v>338</v>
      </c>
      <c r="D268" s="227" t="s">
        <v>152</v>
      </c>
      <c r="E268" s="228" t="s">
        <v>190</v>
      </c>
      <c r="F268" s="229" t="s">
        <v>191</v>
      </c>
      <c r="G268" s="230" t="s">
        <v>177</v>
      </c>
      <c r="H268" s="231">
        <v>19.6</v>
      </c>
      <c r="I268" s="232"/>
      <c r="J268" s="233">
        <f>ROUND(I268*H268,2)</f>
        <v>0</v>
      </c>
      <c r="K268" s="229" t="s">
        <v>156</v>
      </c>
      <c r="L268" s="44"/>
      <c r="M268" s="234" t="s">
        <v>1</v>
      </c>
      <c r="N268" s="235" t="s">
        <v>38</v>
      </c>
      <c r="O268" s="91"/>
      <c r="P268" s="236">
        <f>O268*H268</f>
        <v>0</v>
      </c>
      <c r="Q268" s="236">
        <v>1.031199</v>
      </c>
      <c r="R268" s="236">
        <f>Q268*H268</f>
        <v>20.211500400000002</v>
      </c>
      <c r="S268" s="236">
        <v>0</v>
      </c>
      <c r="T268" s="23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8" t="s">
        <v>157</v>
      </c>
      <c r="AT268" s="238" t="s">
        <v>152</v>
      </c>
      <c r="AU268" s="238" t="s">
        <v>82</v>
      </c>
      <c r="AY268" s="17" t="s">
        <v>150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7" t="s">
        <v>80</v>
      </c>
      <c r="BK268" s="239">
        <f>ROUND(I268*H268,2)</f>
        <v>0</v>
      </c>
      <c r="BL268" s="17" t="s">
        <v>157</v>
      </c>
      <c r="BM268" s="238" t="s">
        <v>1108</v>
      </c>
    </row>
    <row r="269" spans="1:47" s="2" customFormat="1" ht="12">
      <c r="A269" s="38"/>
      <c r="B269" s="39"/>
      <c r="C269" s="40"/>
      <c r="D269" s="240" t="s">
        <v>159</v>
      </c>
      <c r="E269" s="40"/>
      <c r="F269" s="241" t="s">
        <v>193</v>
      </c>
      <c r="G269" s="40"/>
      <c r="H269" s="40"/>
      <c r="I269" s="242"/>
      <c r="J269" s="40"/>
      <c r="K269" s="40"/>
      <c r="L269" s="44"/>
      <c r="M269" s="243"/>
      <c r="N269" s="244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82</v>
      </c>
    </row>
    <row r="270" spans="1:51" s="13" customFormat="1" ht="12">
      <c r="A270" s="13"/>
      <c r="B270" s="246"/>
      <c r="C270" s="247"/>
      <c r="D270" s="240" t="s">
        <v>172</v>
      </c>
      <c r="E270" s="248" t="s">
        <v>1</v>
      </c>
      <c r="F270" s="249" t="s">
        <v>1109</v>
      </c>
      <c r="G270" s="247"/>
      <c r="H270" s="248" t="s">
        <v>1</v>
      </c>
      <c r="I270" s="250"/>
      <c r="J270" s="247"/>
      <c r="K270" s="247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172</v>
      </c>
      <c r="AU270" s="255" t="s">
        <v>82</v>
      </c>
      <c r="AV270" s="13" t="s">
        <v>80</v>
      </c>
      <c r="AW270" s="13" t="s">
        <v>30</v>
      </c>
      <c r="AX270" s="13" t="s">
        <v>73</v>
      </c>
      <c r="AY270" s="255" t="s">
        <v>150</v>
      </c>
    </row>
    <row r="271" spans="1:51" s="14" customFormat="1" ht="12">
      <c r="A271" s="14"/>
      <c r="B271" s="256"/>
      <c r="C271" s="257"/>
      <c r="D271" s="240" t="s">
        <v>172</v>
      </c>
      <c r="E271" s="258" t="s">
        <v>1</v>
      </c>
      <c r="F271" s="259" t="s">
        <v>1110</v>
      </c>
      <c r="G271" s="257"/>
      <c r="H271" s="260">
        <v>17.6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172</v>
      </c>
      <c r="AU271" s="266" t="s">
        <v>82</v>
      </c>
      <c r="AV271" s="14" t="s">
        <v>82</v>
      </c>
      <c r="AW271" s="14" t="s">
        <v>30</v>
      </c>
      <c r="AX271" s="14" t="s">
        <v>73</v>
      </c>
      <c r="AY271" s="266" t="s">
        <v>150</v>
      </c>
    </row>
    <row r="272" spans="1:51" s="13" customFormat="1" ht="12">
      <c r="A272" s="13"/>
      <c r="B272" s="246"/>
      <c r="C272" s="247"/>
      <c r="D272" s="240" t="s">
        <v>172</v>
      </c>
      <c r="E272" s="248" t="s">
        <v>1</v>
      </c>
      <c r="F272" s="249" t="s">
        <v>1111</v>
      </c>
      <c r="G272" s="247"/>
      <c r="H272" s="248" t="s">
        <v>1</v>
      </c>
      <c r="I272" s="250"/>
      <c r="J272" s="247"/>
      <c r="K272" s="247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172</v>
      </c>
      <c r="AU272" s="255" t="s">
        <v>82</v>
      </c>
      <c r="AV272" s="13" t="s">
        <v>80</v>
      </c>
      <c r="AW272" s="13" t="s">
        <v>30</v>
      </c>
      <c r="AX272" s="13" t="s">
        <v>73</v>
      </c>
      <c r="AY272" s="255" t="s">
        <v>150</v>
      </c>
    </row>
    <row r="273" spans="1:51" s="14" customFormat="1" ht="12">
      <c r="A273" s="14"/>
      <c r="B273" s="256"/>
      <c r="C273" s="257"/>
      <c r="D273" s="240" t="s">
        <v>172</v>
      </c>
      <c r="E273" s="258" t="s">
        <v>1</v>
      </c>
      <c r="F273" s="259" t="s">
        <v>1112</v>
      </c>
      <c r="G273" s="257"/>
      <c r="H273" s="260">
        <v>2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172</v>
      </c>
      <c r="AU273" s="266" t="s">
        <v>82</v>
      </c>
      <c r="AV273" s="14" t="s">
        <v>82</v>
      </c>
      <c r="AW273" s="14" t="s">
        <v>30</v>
      </c>
      <c r="AX273" s="14" t="s">
        <v>73</v>
      </c>
      <c r="AY273" s="266" t="s">
        <v>150</v>
      </c>
    </row>
    <row r="274" spans="1:51" s="15" customFormat="1" ht="12">
      <c r="A274" s="15"/>
      <c r="B274" s="267"/>
      <c r="C274" s="268"/>
      <c r="D274" s="240" t="s">
        <v>172</v>
      </c>
      <c r="E274" s="269" t="s">
        <v>1</v>
      </c>
      <c r="F274" s="270" t="s">
        <v>204</v>
      </c>
      <c r="G274" s="268"/>
      <c r="H274" s="271">
        <v>19.6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7" t="s">
        <v>172</v>
      </c>
      <c r="AU274" s="277" t="s">
        <v>82</v>
      </c>
      <c r="AV274" s="15" t="s">
        <v>157</v>
      </c>
      <c r="AW274" s="15" t="s">
        <v>30</v>
      </c>
      <c r="AX274" s="15" t="s">
        <v>80</v>
      </c>
      <c r="AY274" s="277" t="s">
        <v>150</v>
      </c>
    </row>
    <row r="275" spans="1:65" s="2" customFormat="1" ht="12">
      <c r="A275" s="38"/>
      <c r="B275" s="39"/>
      <c r="C275" s="227" t="s">
        <v>343</v>
      </c>
      <c r="D275" s="227" t="s">
        <v>152</v>
      </c>
      <c r="E275" s="228" t="s">
        <v>182</v>
      </c>
      <c r="F275" s="229" t="s">
        <v>183</v>
      </c>
      <c r="G275" s="230" t="s">
        <v>184</v>
      </c>
      <c r="H275" s="231">
        <v>0.065</v>
      </c>
      <c r="I275" s="232"/>
      <c r="J275" s="233">
        <f>ROUND(I275*H275,2)</f>
        <v>0</v>
      </c>
      <c r="K275" s="229" t="s">
        <v>156</v>
      </c>
      <c r="L275" s="44"/>
      <c r="M275" s="234" t="s">
        <v>1</v>
      </c>
      <c r="N275" s="235" t="s">
        <v>38</v>
      </c>
      <c r="O275" s="91"/>
      <c r="P275" s="236">
        <f>O275*H275</f>
        <v>0</v>
      </c>
      <c r="Q275" s="236">
        <v>1.060664</v>
      </c>
      <c r="R275" s="236">
        <f>Q275*H275</f>
        <v>0.06894316</v>
      </c>
      <c r="S275" s="236">
        <v>0</v>
      </c>
      <c r="T275" s="23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8" t="s">
        <v>157</v>
      </c>
      <c r="AT275" s="238" t="s">
        <v>152</v>
      </c>
      <c r="AU275" s="238" t="s">
        <v>82</v>
      </c>
      <c r="AY275" s="17" t="s">
        <v>150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7" t="s">
        <v>80</v>
      </c>
      <c r="BK275" s="239">
        <f>ROUND(I275*H275,2)</f>
        <v>0</v>
      </c>
      <c r="BL275" s="17" t="s">
        <v>157</v>
      </c>
      <c r="BM275" s="238" t="s">
        <v>1113</v>
      </c>
    </row>
    <row r="276" spans="1:47" s="2" customFormat="1" ht="12">
      <c r="A276" s="38"/>
      <c r="B276" s="39"/>
      <c r="C276" s="40"/>
      <c r="D276" s="240" t="s">
        <v>159</v>
      </c>
      <c r="E276" s="40"/>
      <c r="F276" s="241" t="s">
        <v>186</v>
      </c>
      <c r="G276" s="40"/>
      <c r="H276" s="40"/>
      <c r="I276" s="242"/>
      <c r="J276" s="40"/>
      <c r="K276" s="40"/>
      <c r="L276" s="44"/>
      <c r="M276" s="243"/>
      <c r="N276" s="244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159</v>
      </c>
      <c r="AU276" s="17" t="s">
        <v>82</v>
      </c>
    </row>
    <row r="277" spans="1:51" s="13" customFormat="1" ht="12">
      <c r="A277" s="13"/>
      <c r="B277" s="246"/>
      <c r="C277" s="247"/>
      <c r="D277" s="240" t="s">
        <v>172</v>
      </c>
      <c r="E277" s="248" t="s">
        <v>1</v>
      </c>
      <c r="F277" s="249" t="s">
        <v>1114</v>
      </c>
      <c r="G277" s="247"/>
      <c r="H277" s="248" t="s">
        <v>1</v>
      </c>
      <c r="I277" s="250"/>
      <c r="J277" s="247"/>
      <c r="K277" s="247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172</v>
      </c>
      <c r="AU277" s="255" t="s">
        <v>82</v>
      </c>
      <c r="AV277" s="13" t="s">
        <v>80</v>
      </c>
      <c r="AW277" s="13" t="s">
        <v>30</v>
      </c>
      <c r="AX277" s="13" t="s">
        <v>73</v>
      </c>
      <c r="AY277" s="255" t="s">
        <v>150</v>
      </c>
    </row>
    <row r="278" spans="1:51" s="14" customFormat="1" ht="12">
      <c r="A278" s="14"/>
      <c r="B278" s="256"/>
      <c r="C278" s="257"/>
      <c r="D278" s="240" t="s">
        <v>172</v>
      </c>
      <c r="E278" s="258" t="s">
        <v>1</v>
      </c>
      <c r="F278" s="259" t="s">
        <v>1115</v>
      </c>
      <c r="G278" s="257"/>
      <c r="H278" s="260">
        <v>0.065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172</v>
      </c>
      <c r="AU278" s="266" t="s">
        <v>82</v>
      </c>
      <c r="AV278" s="14" t="s">
        <v>82</v>
      </c>
      <c r="AW278" s="14" t="s">
        <v>30</v>
      </c>
      <c r="AX278" s="14" t="s">
        <v>80</v>
      </c>
      <c r="AY278" s="266" t="s">
        <v>150</v>
      </c>
    </row>
    <row r="279" spans="1:63" s="12" customFormat="1" ht="22.8" customHeight="1">
      <c r="A279" s="12"/>
      <c r="B279" s="211"/>
      <c r="C279" s="212"/>
      <c r="D279" s="213" t="s">
        <v>72</v>
      </c>
      <c r="E279" s="225" t="s">
        <v>181</v>
      </c>
      <c r="F279" s="225" t="s">
        <v>888</v>
      </c>
      <c r="G279" s="212"/>
      <c r="H279" s="212"/>
      <c r="I279" s="215"/>
      <c r="J279" s="226">
        <f>BK279</f>
        <v>0</v>
      </c>
      <c r="K279" s="212"/>
      <c r="L279" s="217"/>
      <c r="M279" s="218"/>
      <c r="N279" s="219"/>
      <c r="O279" s="219"/>
      <c r="P279" s="220">
        <f>SUM(P280:P304)</f>
        <v>0</v>
      </c>
      <c r="Q279" s="219"/>
      <c r="R279" s="220">
        <f>SUM(R280:R304)</f>
        <v>2.6540158999999997</v>
      </c>
      <c r="S279" s="219"/>
      <c r="T279" s="221">
        <f>SUM(T280:T304)</f>
        <v>3.32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2" t="s">
        <v>80</v>
      </c>
      <c r="AT279" s="223" t="s">
        <v>72</v>
      </c>
      <c r="AU279" s="223" t="s">
        <v>80</v>
      </c>
      <c r="AY279" s="222" t="s">
        <v>150</v>
      </c>
      <c r="BK279" s="224">
        <f>SUM(BK280:BK304)</f>
        <v>0</v>
      </c>
    </row>
    <row r="280" spans="1:65" s="2" customFormat="1" ht="12">
      <c r="A280" s="38"/>
      <c r="B280" s="39"/>
      <c r="C280" s="227" t="s">
        <v>349</v>
      </c>
      <c r="D280" s="227" t="s">
        <v>152</v>
      </c>
      <c r="E280" s="228" t="s">
        <v>1116</v>
      </c>
      <c r="F280" s="229" t="s">
        <v>1117</v>
      </c>
      <c r="G280" s="230" t="s">
        <v>155</v>
      </c>
      <c r="H280" s="231">
        <v>36</v>
      </c>
      <c r="I280" s="232"/>
      <c r="J280" s="233">
        <f>ROUND(I280*H280,2)</f>
        <v>0</v>
      </c>
      <c r="K280" s="229" t="s">
        <v>156</v>
      </c>
      <c r="L280" s="44"/>
      <c r="M280" s="234" t="s">
        <v>1</v>
      </c>
      <c r="N280" s="235" t="s">
        <v>38</v>
      </c>
      <c r="O280" s="91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8" t="s">
        <v>157</v>
      </c>
      <c r="AT280" s="238" t="s">
        <v>152</v>
      </c>
      <c r="AU280" s="238" t="s">
        <v>82</v>
      </c>
      <c r="AY280" s="17" t="s">
        <v>150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7" t="s">
        <v>80</v>
      </c>
      <c r="BK280" s="239">
        <f>ROUND(I280*H280,2)</f>
        <v>0</v>
      </c>
      <c r="BL280" s="17" t="s">
        <v>157</v>
      </c>
      <c r="BM280" s="238" t="s">
        <v>1118</v>
      </c>
    </row>
    <row r="281" spans="1:47" s="2" customFormat="1" ht="12">
      <c r="A281" s="38"/>
      <c r="B281" s="39"/>
      <c r="C281" s="40"/>
      <c r="D281" s="240" t="s">
        <v>159</v>
      </c>
      <c r="E281" s="40"/>
      <c r="F281" s="241" t="s">
        <v>1119</v>
      </c>
      <c r="G281" s="40"/>
      <c r="H281" s="40"/>
      <c r="I281" s="242"/>
      <c r="J281" s="40"/>
      <c r="K281" s="40"/>
      <c r="L281" s="44"/>
      <c r="M281" s="243"/>
      <c r="N281" s="244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82</v>
      </c>
    </row>
    <row r="282" spans="1:51" s="14" customFormat="1" ht="12">
      <c r="A282" s="14"/>
      <c r="B282" s="256"/>
      <c r="C282" s="257"/>
      <c r="D282" s="240" t="s">
        <v>172</v>
      </c>
      <c r="E282" s="258" t="s">
        <v>1</v>
      </c>
      <c r="F282" s="259" t="s">
        <v>1120</v>
      </c>
      <c r="G282" s="257"/>
      <c r="H282" s="260">
        <v>36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6" t="s">
        <v>172</v>
      </c>
      <c r="AU282" s="266" t="s">
        <v>82</v>
      </c>
      <c r="AV282" s="14" t="s">
        <v>82</v>
      </c>
      <c r="AW282" s="14" t="s">
        <v>30</v>
      </c>
      <c r="AX282" s="14" t="s">
        <v>80</v>
      </c>
      <c r="AY282" s="266" t="s">
        <v>150</v>
      </c>
    </row>
    <row r="283" spans="1:65" s="2" customFormat="1" ht="12">
      <c r="A283" s="38"/>
      <c r="B283" s="39"/>
      <c r="C283" s="227" t="s">
        <v>356</v>
      </c>
      <c r="D283" s="227" t="s">
        <v>152</v>
      </c>
      <c r="E283" s="228" t="s">
        <v>1121</v>
      </c>
      <c r="F283" s="229" t="s">
        <v>1122</v>
      </c>
      <c r="G283" s="230" t="s">
        <v>155</v>
      </c>
      <c r="H283" s="231">
        <v>18</v>
      </c>
      <c r="I283" s="232"/>
      <c r="J283" s="233">
        <f>ROUND(I283*H283,2)</f>
        <v>0</v>
      </c>
      <c r="K283" s="229" t="s">
        <v>156</v>
      </c>
      <c r="L283" s="44"/>
      <c r="M283" s="234" t="s">
        <v>1</v>
      </c>
      <c r="N283" s="235" t="s">
        <v>38</v>
      </c>
      <c r="O283" s="91"/>
      <c r="P283" s="236">
        <f>O283*H283</f>
        <v>0</v>
      </c>
      <c r="Q283" s="236">
        <v>0.000583</v>
      </c>
      <c r="R283" s="236">
        <f>Q283*H283</f>
        <v>0.010494</v>
      </c>
      <c r="S283" s="236">
        <v>0.166</v>
      </c>
      <c r="T283" s="237">
        <f>S283*H283</f>
        <v>2.988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8" t="s">
        <v>157</v>
      </c>
      <c r="AT283" s="238" t="s">
        <v>152</v>
      </c>
      <c r="AU283" s="238" t="s">
        <v>82</v>
      </c>
      <c r="AY283" s="17" t="s">
        <v>150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7" t="s">
        <v>80</v>
      </c>
      <c r="BK283" s="239">
        <f>ROUND(I283*H283,2)</f>
        <v>0</v>
      </c>
      <c r="BL283" s="17" t="s">
        <v>157</v>
      </c>
      <c r="BM283" s="238" t="s">
        <v>1123</v>
      </c>
    </row>
    <row r="284" spans="1:47" s="2" customFormat="1" ht="12">
      <c r="A284" s="38"/>
      <c r="B284" s="39"/>
      <c r="C284" s="40"/>
      <c r="D284" s="240" t="s">
        <v>159</v>
      </c>
      <c r="E284" s="40"/>
      <c r="F284" s="241" t="s">
        <v>1124</v>
      </c>
      <c r="G284" s="40"/>
      <c r="H284" s="40"/>
      <c r="I284" s="242"/>
      <c r="J284" s="40"/>
      <c r="K284" s="40"/>
      <c r="L284" s="44"/>
      <c r="M284" s="243"/>
      <c r="N284" s="244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159</v>
      </c>
      <c r="AU284" s="17" t="s">
        <v>82</v>
      </c>
    </row>
    <row r="285" spans="1:65" s="2" customFormat="1" ht="33" customHeight="1">
      <c r="A285" s="38"/>
      <c r="B285" s="39"/>
      <c r="C285" s="227" t="s">
        <v>472</v>
      </c>
      <c r="D285" s="227" t="s">
        <v>152</v>
      </c>
      <c r="E285" s="228" t="s">
        <v>1125</v>
      </c>
      <c r="F285" s="229" t="s">
        <v>1126</v>
      </c>
      <c r="G285" s="230" t="s">
        <v>155</v>
      </c>
      <c r="H285" s="231">
        <v>18</v>
      </c>
      <c r="I285" s="232"/>
      <c r="J285" s="233">
        <f>ROUND(I285*H285,2)</f>
        <v>0</v>
      </c>
      <c r="K285" s="229" t="s">
        <v>156</v>
      </c>
      <c r="L285" s="44"/>
      <c r="M285" s="234" t="s">
        <v>1</v>
      </c>
      <c r="N285" s="235" t="s">
        <v>38</v>
      </c>
      <c r="O285" s="91"/>
      <c r="P285" s="236">
        <f>O285*H285</f>
        <v>0</v>
      </c>
      <c r="Q285" s="236">
        <v>0.002112</v>
      </c>
      <c r="R285" s="236">
        <f>Q285*H285</f>
        <v>0.038016</v>
      </c>
      <c r="S285" s="236">
        <v>0</v>
      </c>
      <c r="T285" s="23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8" t="s">
        <v>157</v>
      </c>
      <c r="AT285" s="238" t="s">
        <v>152</v>
      </c>
      <c r="AU285" s="238" t="s">
        <v>82</v>
      </c>
      <c r="AY285" s="17" t="s">
        <v>150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7" t="s">
        <v>80</v>
      </c>
      <c r="BK285" s="239">
        <f>ROUND(I285*H285,2)</f>
        <v>0</v>
      </c>
      <c r="BL285" s="17" t="s">
        <v>157</v>
      </c>
      <c r="BM285" s="238" t="s">
        <v>1127</v>
      </c>
    </row>
    <row r="286" spans="1:47" s="2" customFormat="1" ht="12">
      <c r="A286" s="38"/>
      <c r="B286" s="39"/>
      <c r="C286" s="40"/>
      <c r="D286" s="240" t="s">
        <v>159</v>
      </c>
      <c r="E286" s="40"/>
      <c r="F286" s="241" t="s">
        <v>1128</v>
      </c>
      <c r="G286" s="40"/>
      <c r="H286" s="40"/>
      <c r="I286" s="242"/>
      <c r="J286" s="40"/>
      <c r="K286" s="40"/>
      <c r="L286" s="44"/>
      <c r="M286" s="243"/>
      <c r="N286" s="244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159</v>
      </c>
      <c r="AU286" s="17" t="s">
        <v>82</v>
      </c>
    </row>
    <row r="287" spans="1:47" s="2" customFormat="1" ht="12">
      <c r="A287" s="38"/>
      <c r="B287" s="39"/>
      <c r="C287" s="40"/>
      <c r="D287" s="240" t="s">
        <v>170</v>
      </c>
      <c r="E287" s="40"/>
      <c r="F287" s="245" t="s">
        <v>1129</v>
      </c>
      <c r="G287" s="40"/>
      <c r="H287" s="40"/>
      <c r="I287" s="242"/>
      <c r="J287" s="40"/>
      <c r="K287" s="40"/>
      <c r="L287" s="44"/>
      <c r="M287" s="243"/>
      <c r="N287" s="244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170</v>
      </c>
      <c r="AU287" s="17" t="s">
        <v>82</v>
      </c>
    </row>
    <row r="288" spans="1:65" s="2" customFormat="1" ht="33" customHeight="1">
      <c r="A288" s="38"/>
      <c r="B288" s="39"/>
      <c r="C288" s="227" t="s">
        <v>474</v>
      </c>
      <c r="D288" s="227" t="s">
        <v>152</v>
      </c>
      <c r="E288" s="228" t="s">
        <v>1130</v>
      </c>
      <c r="F288" s="229" t="s">
        <v>1131</v>
      </c>
      <c r="G288" s="230" t="s">
        <v>155</v>
      </c>
      <c r="H288" s="231">
        <v>18</v>
      </c>
      <c r="I288" s="232"/>
      <c r="J288" s="233">
        <f>ROUND(I288*H288,2)</f>
        <v>0</v>
      </c>
      <c r="K288" s="229" t="s">
        <v>156</v>
      </c>
      <c r="L288" s="44"/>
      <c r="M288" s="234" t="s">
        <v>1</v>
      </c>
      <c r="N288" s="235" t="s">
        <v>38</v>
      </c>
      <c r="O288" s="91"/>
      <c r="P288" s="236">
        <f>O288*H288</f>
        <v>0</v>
      </c>
      <c r="Q288" s="236">
        <v>0.00265565</v>
      </c>
      <c r="R288" s="236">
        <f>Q288*H288</f>
        <v>0.047801699999999996</v>
      </c>
      <c r="S288" s="236">
        <v>0</v>
      </c>
      <c r="T288" s="23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8" t="s">
        <v>157</v>
      </c>
      <c r="AT288" s="238" t="s">
        <v>152</v>
      </c>
      <c r="AU288" s="238" t="s">
        <v>82</v>
      </c>
      <c r="AY288" s="17" t="s">
        <v>150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7" t="s">
        <v>80</v>
      </c>
      <c r="BK288" s="239">
        <f>ROUND(I288*H288,2)</f>
        <v>0</v>
      </c>
      <c r="BL288" s="17" t="s">
        <v>157</v>
      </c>
      <c r="BM288" s="238" t="s">
        <v>1132</v>
      </c>
    </row>
    <row r="289" spans="1:47" s="2" customFormat="1" ht="12">
      <c r="A289" s="38"/>
      <c r="B289" s="39"/>
      <c r="C289" s="40"/>
      <c r="D289" s="240" t="s">
        <v>159</v>
      </c>
      <c r="E289" s="40"/>
      <c r="F289" s="241" t="s">
        <v>1133</v>
      </c>
      <c r="G289" s="40"/>
      <c r="H289" s="40"/>
      <c r="I289" s="242"/>
      <c r="J289" s="40"/>
      <c r="K289" s="40"/>
      <c r="L289" s="44"/>
      <c r="M289" s="243"/>
      <c r="N289" s="244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159</v>
      </c>
      <c r="AU289" s="17" t="s">
        <v>82</v>
      </c>
    </row>
    <row r="290" spans="1:47" s="2" customFormat="1" ht="12">
      <c r="A290" s="38"/>
      <c r="B290" s="39"/>
      <c r="C290" s="40"/>
      <c r="D290" s="240" t="s">
        <v>170</v>
      </c>
      <c r="E290" s="40"/>
      <c r="F290" s="245" t="s">
        <v>1134</v>
      </c>
      <c r="G290" s="40"/>
      <c r="H290" s="40"/>
      <c r="I290" s="242"/>
      <c r="J290" s="40"/>
      <c r="K290" s="40"/>
      <c r="L290" s="44"/>
      <c r="M290" s="243"/>
      <c r="N290" s="244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170</v>
      </c>
      <c r="AU290" s="17" t="s">
        <v>82</v>
      </c>
    </row>
    <row r="291" spans="1:65" s="2" customFormat="1" ht="21.75" customHeight="1">
      <c r="A291" s="38"/>
      <c r="B291" s="39"/>
      <c r="C291" s="227" t="s">
        <v>476</v>
      </c>
      <c r="D291" s="227" t="s">
        <v>152</v>
      </c>
      <c r="E291" s="228" t="s">
        <v>1135</v>
      </c>
      <c r="F291" s="229" t="s">
        <v>1136</v>
      </c>
      <c r="G291" s="230" t="s">
        <v>155</v>
      </c>
      <c r="H291" s="231">
        <v>2</v>
      </c>
      <c r="I291" s="232"/>
      <c r="J291" s="233">
        <f>ROUND(I291*H291,2)</f>
        <v>0</v>
      </c>
      <c r="K291" s="229" t="s">
        <v>156</v>
      </c>
      <c r="L291" s="44"/>
      <c r="M291" s="234" t="s">
        <v>1</v>
      </c>
      <c r="N291" s="235" t="s">
        <v>38</v>
      </c>
      <c r="O291" s="91"/>
      <c r="P291" s="236">
        <f>O291*H291</f>
        <v>0</v>
      </c>
      <c r="Q291" s="236">
        <v>0.002124</v>
      </c>
      <c r="R291" s="236">
        <f>Q291*H291</f>
        <v>0.004248</v>
      </c>
      <c r="S291" s="236">
        <v>0</v>
      </c>
      <c r="T291" s="23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8" t="s">
        <v>157</v>
      </c>
      <c r="AT291" s="238" t="s">
        <v>152</v>
      </c>
      <c r="AU291" s="238" t="s">
        <v>82</v>
      </c>
      <c r="AY291" s="17" t="s">
        <v>150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7" t="s">
        <v>80</v>
      </c>
      <c r="BK291" s="239">
        <f>ROUND(I291*H291,2)</f>
        <v>0</v>
      </c>
      <c r="BL291" s="17" t="s">
        <v>157</v>
      </c>
      <c r="BM291" s="238" t="s">
        <v>1137</v>
      </c>
    </row>
    <row r="292" spans="1:47" s="2" customFormat="1" ht="12">
      <c r="A292" s="38"/>
      <c r="B292" s="39"/>
      <c r="C292" s="40"/>
      <c r="D292" s="240" t="s">
        <v>159</v>
      </c>
      <c r="E292" s="40"/>
      <c r="F292" s="241" t="s">
        <v>1138</v>
      </c>
      <c r="G292" s="40"/>
      <c r="H292" s="40"/>
      <c r="I292" s="242"/>
      <c r="J292" s="40"/>
      <c r="K292" s="40"/>
      <c r="L292" s="44"/>
      <c r="M292" s="243"/>
      <c r="N292" s="244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159</v>
      </c>
      <c r="AU292" s="17" t="s">
        <v>82</v>
      </c>
    </row>
    <row r="293" spans="1:47" s="2" customFormat="1" ht="12">
      <c r="A293" s="38"/>
      <c r="B293" s="39"/>
      <c r="C293" s="40"/>
      <c r="D293" s="240" t="s">
        <v>170</v>
      </c>
      <c r="E293" s="40"/>
      <c r="F293" s="245" t="s">
        <v>1129</v>
      </c>
      <c r="G293" s="40"/>
      <c r="H293" s="40"/>
      <c r="I293" s="242"/>
      <c r="J293" s="40"/>
      <c r="K293" s="40"/>
      <c r="L293" s="44"/>
      <c r="M293" s="243"/>
      <c r="N293" s="244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170</v>
      </c>
      <c r="AU293" s="17" t="s">
        <v>82</v>
      </c>
    </row>
    <row r="294" spans="1:65" s="2" customFormat="1" ht="21.75" customHeight="1">
      <c r="A294" s="38"/>
      <c r="B294" s="39"/>
      <c r="C294" s="227" t="s">
        <v>478</v>
      </c>
      <c r="D294" s="227" t="s">
        <v>152</v>
      </c>
      <c r="E294" s="228" t="s">
        <v>1139</v>
      </c>
      <c r="F294" s="229" t="s">
        <v>1140</v>
      </c>
      <c r="G294" s="230" t="s">
        <v>155</v>
      </c>
      <c r="H294" s="231">
        <v>2</v>
      </c>
      <c r="I294" s="232"/>
      <c r="J294" s="233">
        <f>ROUND(I294*H294,2)</f>
        <v>0</v>
      </c>
      <c r="K294" s="229" t="s">
        <v>156</v>
      </c>
      <c r="L294" s="44"/>
      <c r="M294" s="234" t="s">
        <v>1</v>
      </c>
      <c r="N294" s="235" t="s">
        <v>38</v>
      </c>
      <c r="O294" s="91"/>
      <c r="P294" s="236">
        <f>O294*H294</f>
        <v>0</v>
      </c>
      <c r="Q294" s="236">
        <v>0.0047451</v>
      </c>
      <c r="R294" s="236">
        <f>Q294*H294</f>
        <v>0.0094902</v>
      </c>
      <c r="S294" s="236">
        <v>0</v>
      </c>
      <c r="T294" s="23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8" t="s">
        <v>157</v>
      </c>
      <c r="AT294" s="238" t="s">
        <v>152</v>
      </c>
      <c r="AU294" s="238" t="s">
        <v>82</v>
      </c>
      <c r="AY294" s="17" t="s">
        <v>150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7" t="s">
        <v>80</v>
      </c>
      <c r="BK294" s="239">
        <f>ROUND(I294*H294,2)</f>
        <v>0</v>
      </c>
      <c r="BL294" s="17" t="s">
        <v>157</v>
      </c>
      <c r="BM294" s="238" t="s">
        <v>1141</v>
      </c>
    </row>
    <row r="295" spans="1:47" s="2" customFormat="1" ht="12">
      <c r="A295" s="38"/>
      <c r="B295" s="39"/>
      <c r="C295" s="40"/>
      <c r="D295" s="240" t="s">
        <v>159</v>
      </c>
      <c r="E295" s="40"/>
      <c r="F295" s="241" t="s">
        <v>1142</v>
      </c>
      <c r="G295" s="40"/>
      <c r="H295" s="40"/>
      <c r="I295" s="242"/>
      <c r="J295" s="40"/>
      <c r="K295" s="40"/>
      <c r="L295" s="44"/>
      <c r="M295" s="243"/>
      <c r="N295" s="244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159</v>
      </c>
      <c r="AU295" s="17" t="s">
        <v>82</v>
      </c>
    </row>
    <row r="296" spans="1:47" s="2" customFormat="1" ht="12">
      <c r="A296" s="38"/>
      <c r="B296" s="39"/>
      <c r="C296" s="40"/>
      <c r="D296" s="240" t="s">
        <v>170</v>
      </c>
      <c r="E296" s="40"/>
      <c r="F296" s="245" t="s">
        <v>1134</v>
      </c>
      <c r="G296" s="40"/>
      <c r="H296" s="40"/>
      <c r="I296" s="242"/>
      <c r="J296" s="40"/>
      <c r="K296" s="40"/>
      <c r="L296" s="44"/>
      <c r="M296" s="243"/>
      <c r="N296" s="244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170</v>
      </c>
      <c r="AU296" s="17" t="s">
        <v>82</v>
      </c>
    </row>
    <row r="297" spans="1:65" s="2" customFormat="1" ht="12">
      <c r="A297" s="38"/>
      <c r="B297" s="39"/>
      <c r="C297" s="227" t="s">
        <v>480</v>
      </c>
      <c r="D297" s="227" t="s">
        <v>152</v>
      </c>
      <c r="E297" s="228" t="s">
        <v>1143</v>
      </c>
      <c r="F297" s="229" t="s">
        <v>1144</v>
      </c>
      <c r="G297" s="230" t="s">
        <v>155</v>
      </c>
      <c r="H297" s="231">
        <v>2</v>
      </c>
      <c r="I297" s="232"/>
      <c r="J297" s="233">
        <f>ROUND(I297*H297,2)</f>
        <v>0</v>
      </c>
      <c r="K297" s="229" t="s">
        <v>156</v>
      </c>
      <c r="L297" s="44"/>
      <c r="M297" s="234" t="s">
        <v>1</v>
      </c>
      <c r="N297" s="235" t="s">
        <v>38</v>
      </c>
      <c r="O297" s="91"/>
      <c r="P297" s="236">
        <f>O297*H297</f>
        <v>0</v>
      </c>
      <c r="Q297" s="236">
        <v>0.000583</v>
      </c>
      <c r="R297" s="236">
        <f>Q297*H297</f>
        <v>0.001166</v>
      </c>
      <c r="S297" s="236">
        <v>0.166</v>
      </c>
      <c r="T297" s="237">
        <f>S297*H297</f>
        <v>0.332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8" t="s">
        <v>157</v>
      </c>
      <c r="AT297" s="238" t="s">
        <v>152</v>
      </c>
      <c r="AU297" s="238" t="s">
        <v>82</v>
      </c>
      <c r="AY297" s="17" t="s">
        <v>150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7" t="s">
        <v>80</v>
      </c>
      <c r="BK297" s="239">
        <f>ROUND(I297*H297,2)</f>
        <v>0</v>
      </c>
      <c r="BL297" s="17" t="s">
        <v>157</v>
      </c>
      <c r="BM297" s="238" t="s">
        <v>1145</v>
      </c>
    </row>
    <row r="298" spans="1:47" s="2" customFormat="1" ht="12">
      <c r="A298" s="38"/>
      <c r="B298" s="39"/>
      <c r="C298" s="40"/>
      <c r="D298" s="240" t="s">
        <v>159</v>
      </c>
      <c r="E298" s="40"/>
      <c r="F298" s="241" t="s">
        <v>1146</v>
      </c>
      <c r="G298" s="40"/>
      <c r="H298" s="40"/>
      <c r="I298" s="242"/>
      <c r="J298" s="40"/>
      <c r="K298" s="40"/>
      <c r="L298" s="44"/>
      <c r="M298" s="243"/>
      <c r="N298" s="244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159</v>
      </c>
      <c r="AU298" s="17" t="s">
        <v>82</v>
      </c>
    </row>
    <row r="299" spans="1:65" s="2" customFormat="1" ht="12">
      <c r="A299" s="38"/>
      <c r="B299" s="39"/>
      <c r="C299" s="278" t="s">
        <v>483</v>
      </c>
      <c r="D299" s="278" t="s">
        <v>268</v>
      </c>
      <c r="E299" s="279" t="s">
        <v>1147</v>
      </c>
      <c r="F299" s="280" t="s">
        <v>1148</v>
      </c>
      <c r="G299" s="281" t="s">
        <v>167</v>
      </c>
      <c r="H299" s="282">
        <v>3.12</v>
      </c>
      <c r="I299" s="283"/>
      <c r="J299" s="284">
        <f>ROUND(I299*H299,2)</f>
        <v>0</v>
      </c>
      <c r="K299" s="280" t="s">
        <v>156</v>
      </c>
      <c r="L299" s="285"/>
      <c r="M299" s="286" t="s">
        <v>1</v>
      </c>
      <c r="N299" s="287" t="s">
        <v>38</v>
      </c>
      <c r="O299" s="91"/>
      <c r="P299" s="236">
        <f>O299*H299</f>
        <v>0</v>
      </c>
      <c r="Q299" s="236">
        <v>0.815</v>
      </c>
      <c r="R299" s="236">
        <f>Q299*H299</f>
        <v>2.5427999999999997</v>
      </c>
      <c r="S299" s="236">
        <v>0</v>
      </c>
      <c r="T299" s="23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8" t="s">
        <v>213</v>
      </c>
      <c r="AT299" s="238" t="s">
        <v>268</v>
      </c>
      <c r="AU299" s="238" t="s">
        <v>82</v>
      </c>
      <c r="AY299" s="17" t="s">
        <v>150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7" t="s">
        <v>80</v>
      </c>
      <c r="BK299" s="239">
        <f>ROUND(I299*H299,2)</f>
        <v>0</v>
      </c>
      <c r="BL299" s="17" t="s">
        <v>157</v>
      </c>
      <c r="BM299" s="238" t="s">
        <v>1149</v>
      </c>
    </row>
    <row r="300" spans="1:47" s="2" customFormat="1" ht="12">
      <c r="A300" s="38"/>
      <c r="B300" s="39"/>
      <c r="C300" s="40"/>
      <c r="D300" s="240" t="s">
        <v>159</v>
      </c>
      <c r="E300" s="40"/>
      <c r="F300" s="241" t="s">
        <v>1148</v>
      </c>
      <c r="G300" s="40"/>
      <c r="H300" s="40"/>
      <c r="I300" s="242"/>
      <c r="J300" s="40"/>
      <c r="K300" s="40"/>
      <c r="L300" s="44"/>
      <c r="M300" s="243"/>
      <c r="N300" s="244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159</v>
      </c>
      <c r="AU300" s="17" t="s">
        <v>82</v>
      </c>
    </row>
    <row r="301" spans="1:51" s="13" customFormat="1" ht="12">
      <c r="A301" s="13"/>
      <c r="B301" s="246"/>
      <c r="C301" s="247"/>
      <c r="D301" s="240" t="s">
        <v>172</v>
      </c>
      <c r="E301" s="248" t="s">
        <v>1</v>
      </c>
      <c r="F301" s="249" t="s">
        <v>1150</v>
      </c>
      <c r="G301" s="247"/>
      <c r="H301" s="248" t="s">
        <v>1</v>
      </c>
      <c r="I301" s="250"/>
      <c r="J301" s="247"/>
      <c r="K301" s="247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172</v>
      </c>
      <c r="AU301" s="255" t="s">
        <v>82</v>
      </c>
      <c r="AV301" s="13" t="s">
        <v>80</v>
      </c>
      <c r="AW301" s="13" t="s">
        <v>30</v>
      </c>
      <c r="AX301" s="13" t="s">
        <v>73</v>
      </c>
      <c r="AY301" s="255" t="s">
        <v>150</v>
      </c>
    </row>
    <row r="302" spans="1:51" s="14" customFormat="1" ht="12">
      <c r="A302" s="14"/>
      <c r="B302" s="256"/>
      <c r="C302" s="257"/>
      <c r="D302" s="240" t="s">
        <v>172</v>
      </c>
      <c r="E302" s="258" t="s">
        <v>1</v>
      </c>
      <c r="F302" s="259" t="s">
        <v>1151</v>
      </c>
      <c r="G302" s="257"/>
      <c r="H302" s="260">
        <v>2.808</v>
      </c>
      <c r="I302" s="261"/>
      <c r="J302" s="257"/>
      <c r="K302" s="257"/>
      <c r="L302" s="262"/>
      <c r="M302" s="263"/>
      <c r="N302" s="264"/>
      <c r="O302" s="264"/>
      <c r="P302" s="264"/>
      <c r="Q302" s="264"/>
      <c r="R302" s="264"/>
      <c r="S302" s="264"/>
      <c r="T302" s="26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6" t="s">
        <v>172</v>
      </c>
      <c r="AU302" s="266" t="s">
        <v>82</v>
      </c>
      <c r="AV302" s="14" t="s">
        <v>82</v>
      </c>
      <c r="AW302" s="14" t="s">
        <v>30</v>
      </c>
      <c r="AX302" s="14" t="s">
        <v>73</v>
      </c>
      <c r="AY302" s="266" t="s">
        <v>150</v>
      </c>
    </row>
    <row r="303" spans="1:51" s="14" customFormat="1" ht="12">
      <c r="A303" s="14"/>
      <c r="B303" s="256"/>
      <c r="C303" s="257"/>
      <c r="D303" s="240" t="s">
        <v>172</v>
      </c>
      <c r="E303" s="258" t="s">
        <v>1</v>
      </c>
      <c r="F303" s="259" t="s">
        <v>1152</v>
      </c>
      <c r="G303" s="257"/>
      <c r="H303" s="260">
        <v>0.312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6" t="s">
        <v>172</v>
      </c>
      <c r="AU303" s="266" t="s">
        <v>82</v>
      </c>
      <c r="AV303" s="14" t="s">
        <v>82</v>
      </c>
      <c r="AW303" s="14" t="s">
        <v>30</v>
      </c>
      <c r="AX303" s="14" t="s">
        <v>73</v>
      </c>
      <c r="AY303" s="266" t="s">
        <v>150</v>
      </c>
    </row>
    <row r="304" spans="1:51" s="15" customFormat="1" ht="12">
      <c r="A304" s="15"/>
      <c r="B304" s="267"/>
      <c r="C304" s="268"/>
      <c r="D304" s="240" t="s">
        <v>172</v>
      </c>
      <c r="E304" s="269" t="s">
        <v>1</v>
      </c>
      <c r="F304" s="270" t="s">
        <v>204</v>
      </c>
      <c r="G304" s="268"/>
      <c r="H304" s="271">
        <v>3.12</v>
      </c>
      <c r="I304" s="272"/>
      <c r="J304" s="268"/>
      <c r="K304" s="268"/>
      <c r="L304" s="273"/>
      <c r="M304" s="274"/>
      <c r="N304" s="275"/>
      <c r="O304" s="275"/>
      <c r="P304" s="275"/>
      <c r="Q304" s="275"/>
      <c r="R304" s="275"/>
      <c r="S304" s="275"/>
      <c r="T304" s="27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7" t="s">
        <v>172</v>
      </c>
      <c r="AU304" s="277" t="s">
        <v>82</v>
      </c>
      <c r="AV304" s="15" t="s">
        <v>157</v>
      </c>
      <c r="AW304" s="15" t="s">
        <v>30</v>
      </c>
      <c r="AX304" s="15" t="s">
        <v>80</v>
      </c>
      <c r="AY304" s="277" t="s">
        <v>150</v>
      </c>
    </row>
    <row r="305" spans="1:63" s="12" customFormat="1" ht="22.8" customHeight="1">
      <c r="A305" s="12"/>
      <c r="B305" s="211"/>
      <c r="C305" s="212"/>
      <c r="D305" s="213" t="s">
        <v>72</v>
      </c>
      <c r="E305" s="225" t="s">
        <v>189</v>
      </c>
      <c r="F305" s="225" t="s">
        <v>1153</v>
      </c>
      <c r="G305" s="212"/>
      <c r="H305" s="212"/>
      <c r="I305" s="215"/>
      <c r="J305" s="226">
        <f>BK305</f>
        <v>0</v>
      </c>
      <c r="K305" s="212"/>
      <c r="L305" s="217"/>
      <c r="M305" s="218"/>
      <c r="N305" s="219"/>
      <c r="O305" s="219"/>
      <c r="P305" s="220">
        <f>SUM(P306:P345)</f>
        <v>0</v>
      </c>
      <c r="Q305" s="219"/>
      <c r="R305" s="220">
        <f>SUM(R306:R345)</f>
        <v>20.2438927</v>
      </c>
      <c r="S305" s="219"/>
      <c r="T305" s="221">
        <f>SUM(T306:T345)</f>
        <v>23.381028999999998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2" t="s">
        <v>80</v>
      </c>
      <c r="AT305" s="223" t="s">
        <v>72</v>
      </c>
      <c r="AU305" s="223" t="s">
        <v>80</v>
      </c>
      <c r="AY305" s="222" t="s">
        <v>150</v>
      </c>
      <c r="BK305" s="224">
        <f>SUM(BK306:BK345)</f>
        <v>0</v>
      </c>
    </row>
    <row r="306" spans="1:65" s="2" customFormat="1" ht="33" customHeight="1">
      <c r="A306" s="38"/>
      <c r="B306" s="39"/>
      <c r="C306" s="227" t="s">
        <v>485</v>
      </c>
      <c r="D306" s="227" t="s">
        <v>152</v>
      </c>
      <c r="E306" s="228" t="s">
        <v>1154</v>
      </c>
      <c r="F306" s="229" t="s">
        <v>1155</v>
      </c>
      <c r="G306" s="230" t="s">
        <v>177</v>
      </c>
      <c r="H306" s="231">
        <v>13.779</v>
      </c>
      <c r="I306" s="232"/>
      <c r="J306" s="233">
        <f>ROUND(I306*H306,2)</f>
        <v>0</v>
      </c>
      <c r="K306" s="229" t="s">
        <v>156</v>
      </c>
      <c r="L306" s="44"/>
      <c r="M306" s="234" t="s">
        <v>1</v>
      </c>
      <c r="N306" s="235" t="s">
        <v>38</v>
      </c>
      <c r="O306" s="91"/>
      <c r="P306" s="236">
        <f>O306*H306</f>
        <v>0</v>
      </c>
      <c r="Q306" s="236">
        <v>0.0657</v>
      </c>
      <c r="R306" s="236">
        <f>Q306*H306</f>
        <v>0.9052802999999999</v>
      </c>
      <c r="S306" s="236">
        <v>0.075</v>
      </c>
      <c r="T306" s="237">
        <f>S306*H306</f>
        <v>1.033425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8" t="s">
        <v>157</v>
      </c>
      <c r="AT306" s="238" t="s">
        <v>152</v>
      </c>
      <c r="AU306" s="238" t="s">
        <v>82</v>
      </c>
      <c r="AY306" s="17" t="s">
        <v>150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7" t="s">
        <v>80</v>
      </c>
      <c r="BK306" s="239">
        <f>ROUND(I306*H306,2)</f>
        <v>0</v>
      </c>
      <c r="BL306" s="17" t="s">
        <v>157</v>
      </c>
      <c r="BM306" s="238" t="s">
        <v>1156</v>
      </c>
    </row>
    <row r="307" spans="1:47" s="2" customFormat="1" ht="12">
      <c r="A307" s="38"/>
      <c r="B307" s="39"/>
      <c r="C307" s="40"/>
      <c r="D307" s="240" t="s">
        <v>159</v>
      </c>
      <c r="E307" s="40"/>
      <c r="F307" s="241" t="s">
        <v>1157</v>
      </c>
      <c r="G307" s="40"/>
      <c r="H307" s="40"/>
      <c r="I307" s="242"/>
      <c r="J307" s="40"/>
      <c r="K307" s="40"/>
      <c r="L307" s="44"/>
      <c r="M307" s="243"/>
      <c r="N307" s="244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159</v>
      </c>
      <c r="AU307" s="17" t="s">
        <v>82</v>
      </c>
    </row>
    <row r="308" spans="1:47" s="2" customFormat="1" ht="12">
      <c r="A308" s="38"/>
      <c r="B308" s="39"/>
      <c r="C308" s="40"/>
      <c r="D308" s="240" t="s">
        <v>170</v>
      </c>
      <c r="E308" s="40"/>
      <c r="F308" s="245" t="s">
        <v>1158</v>
      </c>
      <c r="G308" s="40"/>
      <c r="H308" s="40"/>
      <c r="I308" s="242"/>
      <c r="J308" s="40"/>
      <c r="K308" s="40"/>
      <c r="L308" s="44"/>
      <c r="M308" s="243"/>
      <c r="N308" s="244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170</v>
      </c>
      <c r="AU308" s="17" t="s">
        <v>82</v>
      </c>
    </row>
    <row r="309" spans="1:51" s="13" customFormat="1" ht="12">
      <c r="A309" s="13"/>
      <c r="B309" s="246"/>
      <c r="C309" s="247"/>
      <c r="D309" s="240" t="s">
        <v>172</v>
      </c>
      <c r="E309" s="248" t="s">
        <v>1</v>
      </c>
      <c r="F309" s="249" t="s">
        <v>1159</v>
      </c>
      <c r="G309" s="247"/>
      <c r="H309" s="248" t="s">
        <v>1</v>
      </c>
      <c r="I309" s="250"/>
      <c r="J309" s="247"/>
      <c r="K309" s="247"/>
      <c r="L309" s="251"/>
      <c r="M309" s="252"/>
      <c r="N309" s="253"/>
      <c r="O309" s="253"/>
      <c r="P309" s="253"/>
      <c r="Q309" s="253"/>
      <c r="R309" s="253"/>
      <c r="S309" s="253"/>
      <c r="T309" s="25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5" t="s">
        <v>172</v>
      </c>
      <c r="AU309" s="255" t="s">
        <v>82</v>
      </c>
      <c r="AV309" s="13" t="s">
        <v>80</v>
      </c>
      <c r="AW309" s="13" t="s">
        <v>30</v>
      </c>
      <c r="AX309" s="13" t="s">
        <v>73</v>
      </c>
      <c r="AY309" s="255" t="s">
        <v>150</v>
      </c>
    </row>
    <row r="310" spans="1:51" s="14" customFormat="1" ht="12">
      <c r="A310" s="14"/>
      <c r="B310" s="256"/>
      <c r="C310" s="257"/>
      <c r="D310" s="240" t="s">
        <v>172</v>
      </c>
      <c r="E310" s="258" t="s">
        <v>1</v>
      </c>
      <c r="F310" s="259" t="s">
        <v>1160</v>
      </c>
      <c r="G310" s="257"/>
      <c r="H310" s="260">
        <v>11.259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6" t="s">
        <v>172</v>
      </c>
      <c r="AU310" s="266" t="s">
        <v>82</v>
      </c>
      <c r="AV310" s="14" t="s">
        <v>82</v>
      </c>
      <c r="AW310" s="14" t="s">
        <v>30</v>
      </c>
      <c r="AX310" s="14" t="s">
        <v>73</v>
      </c>
      <c r="AY310" s="266" t="s">
        <v>150</v>
      </c>
    </row>
    <row r="311" spans="1:51" s="14" customFormat="1" ht="12">
      <c r="A311" s="14"/>
      <c r="B311" s="256"/>
      <c r="C311" s="257"/>
      <c r="D311" s="240" t="s">
        <v>172</v>
      </c>
      <c r="E311" s="258" t="s">
        <v>1</v>
      </c>
      <c r="F311" s="259" t="s">
        <v>1161</v>
      </c>
      <c r="G311" s="257"/>
      <c r="H311" s="260">
        <v>2.52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6" t="s">
        <v>172</v>
      </c>
      <c r="AU311" s="266" t="s">
        <v>82</v>
      </c>
      <c r="AV311" s="14" t="s">
        <v>82</v>
      </c>
      <c r="AW311" s="14" t="s">
        <v>30</v>
      </c>
      <c r="AX311" s="14" t="s">
        <v>73</v>
      </c>
      <c r="AY311" s="266" t="s">
        <v>150</v>
      </c>
    </row>
    <row r="312" spans="1:51" s="15" customFormat="1" ht="12">
      <c r="A312" s="15"/>
      <c r="B312" s="267"/>
      <c r="C312" s="268"/>
      <c r="D312" s="240" t="s">
        <v>172</v>
      </c>
      <c r="E312" s="269" t="s">
        <v>1</v>
      </c>
      <c r="F312" s="270" t="s">
        <v>204</v>
      </c>
      <c r="G312" s="268"/>
      <c r="H312" s="271">
        <v>13.779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7" t="s">
        <v>172</v>
      </c>
      <c r="AU312" s="277" t="s">
        <v>82</v>
      </c>
      <c r="AV312" s="15" t="s">
        <v>157</v>
      </c>
      <c r="AW312" s="15" t="s">
        <v>30</v>
      </c>
      <c r="AX312" s="15" t="s">
        <v>80</v>
      </c>
      <c r="AY312" s="277" t="s">
        <v>150</v>
      </c>
    </row>
    <row r="313" spans="1:65" s="2" customFormat="1" ht="33" customHeight="1">
      <c r="A313" s="38"/>
      <c r="B313" s="39"/>
      <c r="C313" s="227" t="s">
        <v>729</v>
      </c>
      <c r="D313" s="227" t="s">
        <v>152</v>
      </c>
      <c r="E313" s="228" t="s">
        <v>1162</v>
      </c>
      <c r="F313" s="229" t="s">
        <v>1163</v>
      </c>
      <c r="G313" s="230" t="s">
        <v>177</v>
      </c>
      <c r="H313" s="231">
        <v>370.556</v>
      </c>
      <c r="I313" s="232"/>
      <c r="J313" s="233">
        <f>ROUND(I313*H313,2)</f>
        <v>0</v>
      </c>
      <c r="K313" s="229" t="s">
        <v>156</v>
      </c>
      <c r="L313" s="44"/>
      <c r="M313" s="234" t="s">
        <v>1</v>
      </c>
      <c r="N313" s="235" t="s">
        <v>38</v>
      </c>
      <c r="O313" s="91"/>
      <c r="P313" s="236">
        <f>O313*H313</f>
        <v>0</v>
      </c>
      <c r="Q313" s="236">
        <v>0.04966</v>
      </c>
      <c r="R313" s="236">
        <f>Q313*H313</f>
        <v>18.40181096</v>
      </c>
      <c r="S313" s="236">
        <v>0.059</v>
      </c>
      <c r="T313" s="237">
        <f>S313*H313</f>
        <v>21.862803999999997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8" t="s">
        <v>157</v>
      </c>
      <c r="AT313" s="238" t="s">
        <v>152</v>
      </c>
      <c r="AU313" s="238" t="s">
        <v>82</v>
      </c>
      <c r="AY313" s="17" t="s">
        <v>150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7" t="s">
        <v>80</v>
      </c>
      <c r="BK313" s="239">
        <f>ROUND(I313*H313,2)</f>
        <v>0</v>
      </c>
      <c r="BL313" s="17" t="s">
        <v>157</v>
      </c>
      <c r="BM313" s="238" t="s">
        <v>1164</v>
      </c>
    </row>
    <row r="314" spans="1:47" s="2" customFormat="1" ht="12">
      <c r="A314" s="38"/>
      <c r="B314" s="39"/>
      <c r="C314" s="40"/>
      <c r="D314" s="240" t="s">
        <v>159</v>
      </c>
      <c r="E314" s="40"/>
      <c r="F314" s="241" t="s">
        <v>1165</v>
      </c>
      <c r="G314" s="40"/>
      <c r="H314" s="40"/>
      <c r="I314" s="242"/>
      <c r="J314" s="40"/>
      <c r="K314" s="40"/>
      <c r="L314" s="44"/>
      <c r="M314" s="243"/>
      <c r="N314" s="244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159</v>
      </c>
      <c r="AU314" s="17" t="s">
        <v>82</v>
      </c>
    </row>
    <row r="315" spans="1:47" s="2" customFormat="1" ht="12">
      <c r="A315" s="38"/>
      <c r="B315" s="39"/>
      <c r="C315" s="40"/>
      <c r="D315" s="240" t="s">
        <v>170</v>
      </c>
      <c r="E315" s="40"/>
      <c r="F315" s="245" t="s">
        <v>1158</v>
      </c>
      <c r="G315" s="40"/>
      <c r="H315" s="40"/>
      <c r="I315" s="242"/>
      <c r="J315" s="40"/>
      <c r="K315" s="40"/>
      <c r="L315" s="44"/>
      <c r="M315" s="243"/>
      <c r="N315" s="244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170</v>
      </c>
      <c r="AU315" s="17" t="s">
        <v>82</v>
      </c>
    </row>
    <row r="316" spans="1:51" s="13" customFormat="1" ht="12">
      <c r="A316" s="13"/>
      <c r="B316" s="246"/>
      <c r="C316" s="247"/>
      <c r="D316" s="240" t="s">
        <v>172</v>
      </c>
      <c r="E316" s="248" t="s">
        <v>1</v>
      </c>
      <c r="F316" s="249" t="s">
        <v>1166</v>
      </c>
      <c r="G316" s="247"/>
      <c r="H316" s="248" t="s">
        <v>1</v>
      </c>
      <c r="I316" s="250"/>
      <c r="J316" s="247"/>
      <c r="K316" s="247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172</v>
      </c>
      <c r="AU316" s="255" t="s">
        <v>82</v>
      </c>
      <c r="AV316" s="13" t="s">
        <v>80</v>
      </c>
      <c r="AW316" s="13" t="s">
        <v>30</v>
      </c>
      <c r="AX316" s="13" t="s">
        <v>73</v>
      </c>
      <c r="AY316" s="255" t="s">
        <v>150</v>
      </c>
    </row>
    <row r="317" spans="1:51" s="14" customFormat="1" ht="12">
      <c r="A317" s="14"/>
      <c r="B317" s="256"/>
      <c r="C317" s="257"/>
      <c r="D317" s="240" t="s">
        <v>172</v>
      </c>
      <c r="E317" s="258" t="s">
        <v>1</v>
      </c>
      <c r="F317" s="259" t="s">
        <v>1167</v>
      </c>
      <c r="G317" s="257"/>
      <c r="H317" s="260">
        <v>283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6" t="s">
        <v>172</v>
      </c>
      <c r="AU317" s="266" t="s">
        <v>82</v>
      </c>
      <c r="AV317" s="14" t="s">
        <v>82</v>
      </c>
      <c r="AW317" s="14" t="s">
        <v>30</v>
      </c>
      <c r="AX317" s="14" t="s">
        <v>73</v>
      </c>
      <c r="AY317" s="266" t="s">
        <v>150</v>
      </c>
    </row>
    <row r="318" spans="1:51" s="13" customFormat="1" ht="12">
      <c r="A318" s="13"/>
      <c r="B318" s="246"/>
      <c r="C318" s="247"/>
      <c r="D318" s="240" t="s">
        <v>172</v>
      </c>
      <c r="E318" s="248" t="s">
        <v>1</v>
      </c>
      <c r="F318" s="249" t="s">
        <v>1168</v>
      </c>
      <c r="G318" s="247"/>
      <c r="H318" s="248" t="s">
        <v>1</v>
      </c>
      <c r="I318" s="250"/>
      <c r="J318" s="247"/>
      <c r="K318" s="247"/>
      <c r="L318" s="251"/>
      <c r="M318" s="252"/>
      <c r="N318" s="253"/>
      <c r="O318" s="253"/>
      <c r="P318" s="253"/>
      <c r="Q318" s="253"/>
      <c r="R318" s="253"/>
      <c r="S318" s="253"/>
      <c r="T318" s="25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5" t="s">
        <v>172</v>
      </c>
      <c r="AU318" s="255" t="s">
        <v>82</v>
      </c>
      <c r="AV318" s="13" t="s">
        <v>80</v>
      </c>
      <c r="AW318" s="13" t="s">
        <v>30</v>
      </c>
      <c r="AX318" s="13" t="s">
        <v>73</v>
      </c>
      <c r="AY318" s="255" t="s">
        <v>150</v>
      </c>
    </row>
    <row r="319" spans="1:51" s="14" customFormat="1" ht="12">
      <c r="A319" s="14"/>
      <c r="B319" s="256"/>
      <c r="C319" s="257"/>
      <c r="D319" s="240" t="s">
        <v>172</v>
      </c>
      <c r="E319" s="258" t="s">
        <v>1</v>
      </c>
      <c r="F319" s="259" t="s">
        <v>1169</v>
      </c>
      <c r="G319" s="257"/>
      <c r="H319" s="260">
        <v>45.784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6" t="s">
        <v>172</v>
      </c>
      <c r="AU319" s="266" t="s">
        <v>82</v>
      </c>
      <c r="AV319" s="14" t="s">
        <v>82</v>
      </c>
      <c r="AW319" s="14" t="s">
        <v>30</v>
      </c>
      <c r="AX319" s="14" t="s">
        <v>73</v>
      </c>
      <c r="AY319" s="266" t="s">
        <v>150</v>
      </c>
    </row>
    <row r="320" spans="1:51" s="14" customFormat="1" ht="12">
      <c r="A320" s="14"/>
      <c r="B320" s="256"/>
      <c r="C320" s="257"/>
      <c r="D320" s="240" t="s">
        <v>172</v>
      </c>
      <c r="E320" s="258" t="s">
        <v>1</v>
      </c>
      <c r="F320" s="259" t="s">
        <v>1170</v>
      </c>
      <c r="G320" s="257"/>
      <c r="H320" s="260">
        <v>14.868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6" t="s">
        <v>172</v>
      </c>
      <c r="AU320" s="266" t="s">
        <v>82</v>
      </c>
      <c r="AV320" s="14" t="s">
        <v>82</v>
      </c>
      <c r="AW320" s="14" t="s">
        <v>30</v>
      </c>
      <c r="AX320" s="14" t="s">
        <v>73</v>
      </c>
      <c r="AY320" s="266" t="s">
        <v>150</v>
      </c>
    </row>
    <row r="321" spans="1:51" s="14" customFormat="1" ht="12">
      <c r="A321" s="14"/>
      <c r="B321" s="256"/>
      <c r="C321" s="257"/>
      <c r="D321" s="240" t="s">
        <v>172</v>
      </c>
      <c r="E321" s="258" t="s">
        <v>1</v>
      </c>
      <c r="F321" s="259" t="s">
        <v>1171</v>
      </c>
      <c r="G321" s="257"/>
      <c r="H321" s="260">
        <v>26.904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172</v>
      </c>
      <c r="AU321" s="266" t="s">
        <v>82</v>
      </c>
      <c r="AV321" s="14" t="s">
        <v>82</v>
      </c>
      <c r="AW321" s="14" t="s">
        <v>30</v>
      </c>
      <c r="AX321" s="14" t="s">
        <v>73</v>
      </c>
      <c r="AY321" s="266" t="s">
        <v>150</v>
      </c>
    </row>
    <row r="322" spans="1:51" s="15" customFormat="1" ht="12">
      <c r="A322" s="15"/>
      <c r="B322" s="267"/>
      <c r="C322" s="268"/>
      <c r="D322" s="240" t="s">
        <v>172</v>
      </c>
      <c r="E322" s="269" t="s">
        <v>1</v>
      </c>
      <c r="F322" s="270" t="s">
        <v>204</v>
      </c>
      <c r="G322" s="268"/>
      <c r="H322" s="271">
        <v>370.556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7" t="s">
        <v>172</v>
      </c>
      <c r="AU322" s="277" t="s">
        <v>82</v>
      </c>
      <c r="AV322" s="15" t="s">
        <v>157</v>
      </c>
      <c r="AW322" s="15" t="s">
        <v>30</v>
      </c>
      <c r="AX322" s="15" t="s">
        <v>80</v>
      </c>
      <c r="AY322" s="277" t="s">
        <v>150</v>
      </c>
    </row>
    <row r="323" spans="1:65" s="2" customFormat="1" ht="33" customHeight="1">
      <c r="A323" s="38"/>
      <c r="B323" s="39"/>
      <c r="C323" s="227" t="s">
        <v>734</v>
      </c>
      <c r="D323" s="227" t="s">
        <v>152</v>
      </c>
      <c r="E323" s="228" t="s">
        <v>1172</v>
      </c>
      <c r="F323" s="229" t="s">
        <v>1173</v>
      </c>
      <c r="G323" s="230" t="s">
        <v>177</v>
      </c>
      <c r="H323" s="231">
        <v>6.464</v>
      </c>
      <c r="I323" s="232"/>
      <c r="J323" s="233">
        <f>ROUND(I323*H323,2)</f>
        <v>0</v>
      </c>
      <c r="K323" s="229" t="s">
        <v>156</v>
      </c>
      <c r="L323" s="44"/>
      <c r="M323" s="234" t="s">
        <v>1</v>
      </c>
      <c r="N323" s="235" t="s">
        <v>38</v>
      </c>
      <c r="O323" s="91"/>
      <c r="P323" s="236">
        <f>O323*H323</f>
        <v>0</v>
      </c>
      <c r="Q323" s="236">
        <v>0.06696</v>
      </c>
      <c r="R323" s="236">
        <f>Q323*H323</f>
        <v>0.43282944000000007</v>
      </c>
      <c r="S323" s="236">
        <v>0.075</v>
      </c>
      <c r="T323" s="237">
        <f>S323*H323</f>
        <v>0.4848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8" t="s">
        <v>157</v>
      </c>
      <c r="AT323" s="238" t="s">
        <v>152</v>
      </c>
      <c r="AU323" s="238" t="s">
        <v>82</v>
      </c>
      <c r="AY323" s="17" t="s">
        <v>150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7" t="s">
        <v>80</v>
      </c>
      <c r="BK323" s="239">
        <f>ROUND(I323*H323,2)</f>
        <v>0</v>
      </c>
      <c r="BL323" s="17" t="s">
        <v>157</v>
      </c>
      <c r="BM323" s="238" t="s">
        <v>1174</v>
      </c>
    </row>
    <row r="324" spans="1:47" s="2" customFormat="1" ht="12">
      <c r="A324" s="38"/>
      <c r="B324" s="39"/>
      <c r="C324" s="40"/>
      <c r="D324" s="240" t="s">
        <v>159</v>
      </c>
      <c r="E324" s="40"/>
      <c r="F324" s="241" t="s">
        <v>1175</v>
      </c>
      <c r="G324" s="40"/>
      <c r="H324" s="40"/>
      <c r="I324" s="242"/>
      <c r="J324" s="40"/>
      <c r="K324" s="40"/>
      <c r="L324" s="44"/>
      <c r="M324" s="243"/>
      <c r="N324" s="244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159</v>
      </c>
      <c r="AU324" s="17" t="s">
        <v>82</v>
      </c>
    </row>
    <row r="325" spans="1:47" s="2" customFormat="1" ht="12">
      <c r="A325" s="38"/>
      <c r="B325" s="39"/>
      <c r="C325" s="40"/>
      <c r="D325" s="240" t="s">
        <v>170</v>
      </c>
      <c r="E325" s="40"/>
      <c r="F325" s="245" t="s">
        <v>1176</v>
      </c>
      <c r="G325" s="40"/>
      <c r="H325" s="40"/>
      <c r="I325" s="242"/>
      <c r="J325" s="40"/>
      <c r="K325" s="40"/>
      <c r="L325" s="44"/>
      <c r="M325" s="243"/>
      <c r="N325" s="244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170</v>
      </c>
      <c r="AU325" s="17" t="s">
        <v>82</v>
      </c>
    </row>
    <row r="326" spans="1:51" s="13" customFormat="1" ht="12">
      <c r="A326" s="13"/>
      <c r="B326" s="246"/>
      <c r="C326" s="247"/>
      <c r="D326" s="240" t="s">
        <v>172</v>
      </c>
      <c r="E326" s="248" t="s">
        <v>1</v>
      </c>
      <c r="F326" s="249" t="s">
        <v>1177</v>
      </c>
      <c r="G326" s="247"/>
      <c r="H326" s="248" t="s">
        <v>1</v>
      </c>
      <c r="I326" s="250"/>
      <c r="J326" s="247"/>
      <c r="K326" s="247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172</v>
      </c>
      <c r="AU326" s="255" t="s">
        <v>82</v>
      </c>
      <c r="AV326" s="13" t="s">
        <v>80</v>
      </c>
      <c r="AW326" s="13" t="s">
        <v>30</v>
      </c>
      <c r="AX326" s="13" t="s">
        <v>73</v>
      </c>
      <c r="AY326" s="255" t="s">
        <v>150</v>
      </c>
    </row>
    <row r="327" spans="1:51" s="14" customFormat="1" ht="12">
      <c r="A327" s="14"/>
      <c r="B327" s="256"/>
      <c r="C327" s="257"/>
      <c r="D327" s="240" t="s">
        <v>172</v>
      </c>
      <c r="E327" s="258" t="s">
        <v>1</v>
      </c>
      <c r="F327" s="259" t="s">
        <v>1178</v>
      </c>
      <c r="G327" s="257"/>
      <c r="H327" s="260">
        <v>3.024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6" t="s">
        <v>172</v>
      </c>
      <c r="AU327" s="266" t="s">
        <v>82</v>
      </c>
      <c r="AV327" s="14" t="s">
        <v>82</v>
      </c>
      <c r="AW327" s="14" t="s">
        <v>30</v>
      </c>
      <c r="AX327" s="14" t="s">
        <v>73</v>
      </c>
      <c r="AY327" s="266" t="s">
        <v>150</v>
      </c>
    </row>
    <row r="328" spans="1:51" s="13" customFormat="1" ht="12">
      <c r="A328" s="13"/>
      <c r="B328" s="246"/>
      <c r="C328" s="247"/>
      <c r="D328" s="240" t="s">
        <v>172</v>
      </c>
      <c r="E328" s="248" t="s">
        <v>1</v>
      </c>
      <c r="F328" s="249" t="s">
        <v>1179</v>
      </c>
      <c r="G328" s="247"/>
      <c r="H328" s="248" t="s">
        <v>1</v>
      </c>
      <c r="I328" s="250"/>
      <c r="J328" s="247"/>
      <c r="K328" s="247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172</v>
      </c>
      <c r="AU328" s="255" t="s">
        <v>82</v>
      </c>
      <c r="AV328" s="13" t="s">
        <v>80</v>
      </c>
      <c r="AW328" s="13" t="s">
        <v>30</v>
      </c>
      <c r="AX328" s="13" t="s">
        <v>73</v>
      </c>
      <c r="AY328" s="255" t="s">
        <v>150</v>
      </c>
    </row>
    <row r="329" spans="1:51" s="14" customFormat="1" ht="12">
      <c r="A329" s="14"/>
      <c r="B329" s="256"/>
      <c r="C329" s="257"/>
      <c r="D329" s="240" t="s">
        <v>172</v>
      </c>
      <c r="E329" s="258" t="s">
        <v>1</v>
      </c>
      <c r="F329" s="259" t="s">
        <v>1180</v>
      </c>
      <c r="G329" s="257"/>
      <c r="H329" s="260">
        <v>2.464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172</v>
      </c>
      <c r="AU329" s="266" t="s">
        <v>82</v>
      </c>
      <c r="AV329" s="14" t="s">
        <v>82</v>
      </c>
      <c r="AW329" s="14" t="s">
        <v>30</v>
      </c>
      <c r="AX329" s="14" t="s">
        <v>73</v>
      </c>
      <c r="AY329" s="266" t="s">
        <v>150</v>
      </c>
    </row>
    <row r="330" spans="1:51" s="13" customFormat="1" ht="12">
      <c r="A330" s="13"/>
      <c r="B330" s="246"/>
      <c r="C330" s="247"/>
      <c r="D330" s="240" t="s">
        <v>172</v>
      </c>
      <c r="E330" s="248" t="s">
        <v>1</v>
      </c>
      <c r="F330" s="249" t="s">
        <v>1181</v>
      </c>
      <c r="G330" s="247"/>
      <c r="H330" s="248" t="s">
        <v>1</v>
      </c>
      <c r="I330" s="250"/>
      <c r="J330" s="247"/>
      <c r="K330" s="247"/>
      <c r="L330" s="251"/>
      <c r="M330" s="252"/>
      <c r="N330" s="253"/>
      <c r="O330" s="253"/>
      <c r="P330" s="253"/>
      <c r="Q330" s="253"/>
      <c r="R330" s="253"/>
      <c r="S330" s="253"/>
      <c r="T330" s="25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5" t="s">
        <v>172</v>
      </c>
      <c r="AU330" s="255" t="s">
        <v>82</v>
      </c>
      <c r="AV330" s="13" t="s">
        <v>80</v>
      </c>
      <c r="AW330" s="13" t="s">
        <v>30</v>
      </c>
      <c r="AX330" s="13" t="s">
        <v>73</v>
      </c>
      <c r="AY330" s="255" t="s">
        <v>150</v>
      </c>
    </row>
    <row r="331" spans="1:51" s="14" customFormat="1" ht="12">
      <c r="A331" s="14"/>
      <c r="B331" s="256"/>
      <c r="C331" s="257"/>
      <c r="D331" s="240" t="s">
        <v>172</v>
      </c>
      <c r="E331" s="258" t="s">
        <v>1</v>
      </c>
      <c r="F331" s="259" t="s">
        <v>1182</v>
      </c>
      <c r="G331" s="257"/>
      <c r="H331" s="260">
        <v>0.976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6" t="s">
        <v>172</v>
      </c>
      <c r="AU331" s="266" t="s">
        <v>82</v>
      </c>
      <c r="AV331" s="14" t="s">
        <v>82</v>
      </c>
      <c r="AW331" s="14" t="s">
        <v>30</v>
      </c>
      <c r="AX331" s="14" t="s">
        <v>73</v>
      </c>
      <c r="AY331" s="266" t="s">
        <v>150</v>
      </c>
    </row>
    <row r="332" spans="1:51" s="15" customFormat="1" ht="12">
      <c r="A332" s="15"/>
      <c r="B332" s="267"/>
      <c r="C332" s="268"/>
      <c r="D332" s="240" t="s">
        <v>172</v>
      </c>
      <c r="E332" s="269" t="s">
        <v>1</v>
      </c>
      <c r="F332" s="270" t="s">
        <v>204</v>
      </c>
      <c r="G332" s="268"/>
      <c r="H332" s="271">
        <v>6.464</v>
      </c>
      <c r="I332" s="272"/>
      <c r="J332" s="268"/>
      <c r="K332" s="268"/>
      <c r="L332" s="273"/>
      <c r="M332" s="274"/>
      <c r="N332" s="275"/>
      <c r="O332" s="275"/>
      <c r="P332" s="275"/>
      <c r="Q332" s="275"/>
      <c r="R332" s="275"/>
      <c r="S332" s="275"/>
      <c r="T332" s="27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7" t="s">
        <v>172</v>
      </c>
      <c r="AU332" s="277" t="s">
        <v>82</v>
      </c>
      <c r="AV332" s="15" t="s">
        <v>157</v>
      </c>
      <c r="AW332" s="15" t="s">
        <v>30</v>
      </c>
      <c r="AX332" s="15" t="s">
        <v>80</v>
      </c>
      <c r="AY332" s="277" t="s">
        <v>150</v>
      </c>
    </row>
    <row r="333" spans="1:65" s="2" customFormat="1" ht="16.5" customHeight="1">
      <c r="A333" s="38"/>
      <c r="B333" s="39"/>
      <c r="C333" s="278" t="s">
        <v>739</v>
      </c>
      <c r="D333" s="278" t="s">
        <v>268</v>
      </c>
      <c r="E333" s="279" t="s">
        <v>1183</v>
      </c>
      <c r="F333" s="280" t="s">
        <v>1184</v>
      </c>
      <c r="G333" s="281" t="s">
        <v>594</v>
      </c>
      <c r="H333" s="282">
        <v>9.806</v>
      </c>
      <c r="I333" s="283"/>
      <c r="J333" s="284">
        <f>ROUND(I333*H333,2)</f>
        <v>0</v>
      </c>
      <c r="K333" s="280" t="s">
        <v>156</v>
      </c>
      <c r="L333" s="285"/>
      <c r="M333" s="286" t="s">
        <v>1</v>
      </c>
      <c r="N333" s="287" t="s">
        <v>38</v>
      </c>
      <c r="O333" s="91"/>
      <c r="P333" s="236">
        <f>O333*H333</f>
        <v>0</v>
      </c>
      <c r="Q333" s="236">
        <v>0.001</v>
      </c>
      <c r="R333" s="236">
        <f>Q333*H333</f>
        <v>0.009805999999999999</v>
      </c>
      <c r="S333" s="236">
        <v>0</v>
      </c>
      <c r="T333" s="23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8" t="s">
        <v>213</v>
      </c>
      <c r="AT333" s="238" t="s">
        <v>268</v>
      </c>
      <c r="AU333" s="238" t="s">
        <v>82</v>
      </c>
      <c r="AY333" s="17" t="s">
        <v>150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7" t="s">
        <v>80</v>
      </c>
      <c r="BK333" s="239">
        <f>ROUND(I333*H333,2)</f>
        <v>0</v>
      </c>
      <c r="BL333" s="17" t="s">
        <v>157</v>
      </c>
      <c r="BM333" s="238" t="s">
        <v>1185</v>
      </c>
    </row>
    <row r="334" spans="1:47" s="2" customFormat="1" ht="12">
      <c r="A334" s="38"/>
      <c r="B334" s="39"/>
      <c r="C334" s="40"/>
      <c r="D334" s="240" t="s">
        <v>159</v>
      </c>
      <c r="E334" s="40"/>
      <c r="F334" s="241" t="s">
        <v>1184</v>
      </c>
      <c r="G334" s="40"/>
      <c r="H334" s="40"/>
      <c r="I334" s="242"/>
      <c r="J334" s="40"/>
      <c r="K334" s="40"/>
      <c r="L334" s="44"/>
      <c r="M334" s="243"/>
      <c r="N334" s="244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159</v>
      </c>
      <c r="AU334" s="17" t="s">
        <v>82</v>
      </c>
    </row>
    <row r="335" spans="1:51" s="14" customFormat="1" ht="12">
      <c r="A335" s="14"/>
      <c r="B335" s="256"/>
      <c r="C335" s="257"/>
      <c r="D335" s="240" t="s">
        <v>172</v>
      </c>
      <c r="E335" s="258" t="s">
        <v>1</v>
      </c>
      <c r="F335" s="259" t="s">
        <v>1186</v>
      </c>
      <c r="G335" s="257"/>
      <c r="H335" s="260">
        <v>9.806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172</v>
      </c>
      <c r="AU335" s="266" t="s">
        <v>82</v>
      </c>
      <c r="AV335" s="14" t="s">
        <v>82</v>
      </c>
      <c r="AW335" s="14" t="s">
        <v>30</v>
      </c>
      <c r="AX335" s="14" t="s">
        <v>73</v>
      </c>
      <c r="AY335" s="266" t="s">
        <v>150</v>
      </c>
    </row>
    <row r="336" spans="1:51" s="15" customFormat="1" ht="12">
      <c r="A336" s="15"/>
      <c r="B336" s="267"/>
      <c r="C336" s="268"/>
      <c r="D336" s="240" t="s">
        <v>172</v>
      </c>
      <c r="E336" s="269" t="s">
        <v>1</v>
      </c>
      <c r="F336" s="270" t="s">
        <v>204</v>
      </c>
      <c r="G336" s="268"/>
      <c r="H336" s="271">
        <v>9.806</v>
      </c>
      <c r="I336" s="272"/>
      <c r="J336" s="268"/>
      <c r="K336" s="268"/>
      <c r="L336" s="273"/>
      <c r="M336" s="274"/>
      <c r="N336" s="275"/>
      <c r="O336" s="275"/>
      <c r="P336" s="275"/>
      <c r="Q336" s="275"/>
      <c r="R336" s="275"/>
      <c r="S336" s="275"/>
      <c r="T336" s="27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7" t="s">
        <v>172</v>
      </c>
      <c r="AU336" s="277" t="s">
        <v>82</v>
      </c>
      <c r="AV336" s="15" t="s">
        <v>157</v>
      </c>
      <c r="AW336" s="15" t="s">
        <v>30</v>
      </c>
      <c r="AX336" s="15" t="s">
        <v>80</v>
      </c>
      <c r="AY336" s="277" t="s">
        <v>150</v>
      </c>
    </row>
    <row r="337" spans="1:65" s="2" customFormat="1" ht="12">
      <c r="A337" s="38"/>
      <c r="B337" s="39"/>
      <c r="C337" s="227" t="s">
        <v>743</v>
      </c>
      <c r="D337" s="227" t="s">
        <v>152</v>
      </c>
      <c r="E337" s="228" t="s">
        <v>1187</v>
      </c>
      <c r="F337" s="229" t="s">
        <v>1188</v>
      </c>
      <c r="G337" s="230" t="s">
        <v>516</v>
      </c>
      <c r="H337" s="231">
        <v>50</v>
      </c>
      <c r="I337" s="232"/>
      <c r="J337" s="233">
        <f>ROUND(I337*H337,2)</f>
        <v>0</v>
      </c>
      <c r="K337" s="229" t="s">
        <v>156</v>
      </c>
      <c r="L337" s="44"/>
      <c r="M337" s="234" t="s">
        <v>1</v>
      </c>
      <c r="N337" s="235" t="s">
        <v>38</v>
      </c>
      <c r="O337" s="91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8" t="s">
        <v>157</v>
      </c>
      <c r="AT337" s="238" t="s">
        <v>152</v>
      </c>
      <c r="AU337" s="238" t="s">
        <v>82</v>
      </c>
      <c r="AY337" s="17" t="s">
        <v>150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7" t="s">
        <v>80</v>
      </c>
      <c r="BK337" s="239">
        <f>ROUND(I337*H337,2)</f>
        <v>0</v>
      </c>
      <c r="BL337" s="17" t="s">
        <v>157</v>
      </c>
      <c r="BM337" s="238" t="s">
        <v>1189</v>
      </c>
    </row>
    <row r="338" spans="1:47" s="2" customFormat="1" ht="12">
      <c r="A338" s="38"/>
      <c r="B338" s="39"/>
      <c r="C338" s="40"/>
      <c r="D338" s="240" t="s">
        <v>159</v>
      </c>
      <c r="E338" s="40"/>
      <c r="F338" s="241" t="s">
        <v>1190</v>
      </c>
      <c r="G338" s="40"/>
      <c r="H338" s="40"/>
      <c r="I338" s="242"/>
      <c r="J338" s="40"/>
      <c r="K338" s="40"/>
      <c r="L338" s="44"/>
      <c r="M338" s="243"/>
      <c r="N338" s="244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159</v>
      </c>
      <c r="AU338" s="17" t="s">
        <v>82</v>
      </c>
    </row>
    <row r="339" spans="1:65" s="2" customFormat="1" ht="12">
      <c r="A339" s="38"/>
      <c r="B339" s="39"/>
      <c r="C339" s="227" t="s">
        <v>751</v>
      </c>
      <c r="D339" s="227" t="s">
        <v>152</v>
      </c>
      <c r="E339" s="228" t="s">
        <v>1191</v>
      </c>
      <c r="F339" s="229" t="s">
        <v>1192</v>
      </c>
      <c r="G339" s="230" t="s">
        <v>177</v>
      </c>
      <c r="H339" s="231">
        <v>20.4</v>
      </c>
      <c r="I339" s="232"/>
      <c r="J339" s="233">
        <f>ROUND(I339*H339,2)</f>
        <v>0</v>
      </c>
      <c r="K339" s="229" t="s">
        <v>156</v>
      </c>
      <c r="L339" s="44"/>
      <c r="M339" s="234" t="s">
        <v>1</v>
      </c>
      <c r="N339" s="235" t="s">
        <v>38</v>
      </c>
      <c r="O339" s="91"/>
      <c r="P339" s="236">
        <f>O339*H339</f>
        <v>0</v>
      </c>
      <c r="Q339" s="236">
        <v>0.02324</v>
      </c>
      <c r="R339" s="236">
        <f>Q339*H339</f>
        <v>0.47409599999999996</v>
      </c>
      <c r="S339" s="236">
        <v>0</v>
      </c>
      <c r="T339" s="23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8" t="s">
        <v>157</v>
      </c>
      <c r="AT339" s="238" t="s">
        <v>152</v>
      </c>
      <c r="AU339" s="238" t="s">
        <v>82</v>
      </c>
      <c r="AY339" s="17" t="s">
        <v>150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7" t="s">
        <v>80</v>
      </c>
      <c r="BK339" s="239">
        <f>ROUND(I339*H339,2)</f>
        <v>0</v>
      </c>
      <c r="BL339" s="17" t="s">
        <v>157</v>
      </c>
      <c r="BM339" s="238" t="s">
        <v>1193</v>
      </c>
    </row>
    <row r="340" spans="1:47" s="2" customFormat="1" ht="12">
      <c r="A340" s="38"/>
      <c r="B340" s="39"/>
      <c r="C340" s="40"/>
      <c r="D340" s="240" t="s">
        <v>159</v>
      </c>
      <c r="E340" s="40"/>
      <c r="F340" s="241" t="s">
        <v>1194</v>
      </c>
      <c r="G340" s="40"/>
      <c r="H340" s="40"/>
      <c r="I340" s="242"/>
      <c r="J340" s="40"/>
      <c r="K340" s="40"/>
      <c r="L340" s="44"/>
      <c r="M340" s="243"/>
      <c r="N340" s="244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159</v>
      </c>
      <c r="AU340" s="17" t="s">
        <v>82</v>
      </c>
    </row>
    <row r="341" spans="1:47" s="2" customFormat="1" ht="12">
      <c r="A341" s="38"/>
      <c r="B341" s="39"/>
      <c r="C341" s="40"/>
      <c r="D341" s="240" t="s">
        <v>170</v>
      </c>
      <c r="E341" s="40"/>
      <c r="F341" s="245" t="s">
        <v>1195</v>
      </c>
      <c r="G341" s="40"/>
      <c r="H341" s="40"/>
      <c r="I341" s="242"/>
      <c r="J341" s="40"/>
      <c r="K341" s="40"/>
      <c r="L341" s="44"/>
      <c r="M341" s="243"/>
      <c r="N341" s="244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170</v>
      </c>
      <c r="AU341" s="17" t="s">
        <v>82</v>
      </c>
    </row>
    <row r="342" spans="1:51" s="13" customFormat="1" ht="12">
      <c r="A342" s="13"/>
      <c r="B342" s="246"/>
      <c r="C342" s="247"/>
      <c r="D342" s="240" t="s">
        <v>172</v>
      </c>
      <c r="E342" s="248" t="s">
        <v>1</v>
      </c>
      <c r="F342" s="249" t="s">
        <v>1196</v>
      </c>
      <c r="G342" s="247"/>
      <c r="H342" s="248" t="s">
        <v>1</v>
      </c>
      <c r="I342" s="250"/>
      <c r="J342" s="247"/>
      <c r="K342" s="247"/>
      <c r="L342" s="251"/>
      <c r="M342" s="252"/>
      <c r="N342" s="253"/>
      <c r="O342" s="253"/>
      <c r="P342" s="253"/>
      <c r="Q342" s="253"/>
      <c r="R342" s="253"/>
      <c r="S342" s="253"/>
      <c r="T342" s="25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5" t="s">
        <v>172</v>
      </c>
      <c r="AU342" s="255" t="s">
        <v>82</v>
      </c>
      <c r="AV342" s="13" t="s">
        <v>80</v>
      </c>
      <c r="AW342" s="13" t="s">
        <v>30</v>
      </c>
      <c r="AX342" s="13" t="s">
        <v>73</v>
      </c>
      <c r="AY342" s="255" t="s">
        <v>150</v>
      </c>
    </row>
    <row r="343" spans="1:51" s="14" customFormat="1" ht="12">
      <c r="A343" s="14"/>
      <c r="B343" s="256"/>
      <c r="C343" s="257"/>
      <c r="D343" s="240" t="s">
        <v>172</v>
      </c>
      <c r="E343" s="258" t="s">
        <v>1</v>
      </c>
      <c r="F343" s="259" t="s">
        <v>1197</v>
      </c>
      <c r="G343" s="257"/>
      <c r="H343" s="260">
        <v>20.4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6" t="s">
        <v>172</v>
      </c>
      <c r="AU343" s="266" t="s">
        <v>82</v>
      </c>
      <c r="AV343" s="14" t="s">
        <v>82</v>
      </c>
      <c r="AW343" s="14" t="s">
        <v>30</v>
      </c>
      <c r="AX343" s="14" t="s">
        <v>80</v>
      </c>
      <c r="AY343" s="266" t="s">
        <v>150</v>
      </c>
    </row>
    <row r="344" spans="1:65" s="2" customFormat="1" ht="12">
      <c r="A344" s="38"/>
      <c r="B344" s="39"/>
      <c r="C344" s="227" t="s">
        <v>757</v>
      </c>
      <c r="D344" s="227" t="s">
        <v>152</v>
      </c>
      <c r="E344" s="228" t="s">
        <v>1198</v>
      </c>
      <c r="F344" s="229" t="s">
        <v>1199</v>
      </c>
      <c r="G344" s="230" t="s">
        <v>516</v>
      </c>
      <c r="H344" s="231">
        <v>50</v>
      </c>
      <c r="I344" s="232"/>
      <c r="J344" s="233">
        <f>ROUND(I344*H344,2)</f>
        <v>0</v>
      </c>
      <c r="K344" s="229" t="s">
        <v>156</v>
      </c>
      <c r="L344" s="44"/>
      <c r="M344" s="234" t="s">
        <v>1</v>
      </c>
      <c r="N344" s="235" t="s">
        <v>38</v>
      </c>
      <c r="O344" s="91"/>
      <c r="P344" s="236">
        <f>O344*H344</f>
        <v>0</v>
      </c>
      <c r="Q344" s="236">
        <v>0.0004014</v>
      </c>
      <c r="R344" s="236">
        <f>Q344*H344</f>
        <v>0.02007</v>
      </c>
      <c r="S344" s="236">
        <v>0</v>
      </c>
      <c r="T344" s="23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8" t="s">
        <v>157</v>
      </c>
      <c r="AT344" s="238" t="s">
        <v>152</v>
      </c>
      <c r="AU344" s="238" t="s">
        <v>82</v>
      </c>
      <c r="AY344" s="17" t="s">
        <v>150</v>
      </c>
      <c r="BE344" s="239">
        <f>IF(N344="základní",J344,0)</f>
        <v>0</v>
      </c>
      <c r="BF344" s="239">
        <f>IF(N344="snížená",J344,0)</f>
        <v>0</v>
      </c>
      <c r="BG344" s="239">
        <f>IF(N344="zákl. přenesená",J344,0)</f>
        <v>0</v>
      </c>
      <c r="BH344" s="239">
        <f>IF(N344="sníž. přenesená",J344,0)</f>
        <v>0</v>
      </c>
      <c r="BI344" s="239">
        <f>IF(N344="nulová",J344,0)</f>
        <v>0</v>
      </c>
      <c r="BJ344" s="17" t="s">
        <v>80</v>
      </c>
      <c r="BK344" s="239">
        <f>ROUND(I344*H344,2)</f>
        <v>0</v>
      </c>
      <c r="BL344" s="17" t="s">
        <v>157</v>
      </c>
      <c r="BM344" s="238" t="s">
        <v>1200</v>
      </c>
    </row>
    <row r="345" spans="1:47" s="2" customFormat="1" ht="12">
      <c r="A345" s="38"/>
      <c r="B345" s="39"/>
      <c r="C345" s="40"/>
      <c r="D345" s="240" t="s">
        <v>159</v>
      </c>
      <c r="E345" s="40"/>
      <c r="F345" s="241" t="s">
        <v>1201</v>
      </c>
      <c r="G345" s="40"/>
      <c r="H345" s="40"/>
      <c r="I345" s="242"/>
      <c r="J345" s="40"/>
      <c r="K345" s="40"/>
      <c r="L345" s="44"/>
      <c r="M345" s="243"/>
      <c r="N345" s="244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159</v>
      </c>
      <c r="AU345" s="17" t="s">
        <v>82</v>
      </c>
    </row>
    <row r="346" spans="1:63" s="12" customFormat="1" ht="22.8" customHeight="1">
      <c r="A346" s="12"/>
      <c r="B346" s="211"/>
      <c r="C346" s="212"/>
      <c r="D346" s="213" t="s">
        <v>72</v>
      </c>
      <c r="E346" s="225" t="s">
        <v>205</v>
      </c>
      <c r="F346" s="225" t="s">
        <v>206</v>
      </c>
      <c r="G346" s="212"/>
      <c r="H346" s="212"/>
      <c r="I346" s="215"/>
      <c r="J346" s="226">
        <f>BK346</f>
        <v>0</v>
      </c>
      <c r="K346" s="212"/>
      <c r="L346" s="217"/>
      <c r="M346" s="218"/>
      <c r="N346" s="219"/>
      <c r="O346" s="219"/>
      <c r="P346" s="220">
        <f>SUM(P347:P506)</f>
        <v>0</v>
      </c>
      <c r="Q346" s="219"/>
      <c r="R346" s="220">
        <f>SUM(R347:R506)</f>
        <v>7.565594676</v>
      </c>
      <c r="S346" s="219"/>
      <c r="T346" s="221">
        <f>SUM(T347:T506)</f>
        <v>18.556181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2" t="s">
        <v>80</v>
      </c>
      <c r="AT346" s="223" t="s">
        <v>72</v>
      </c>
      <c r="AU346" s="223" t="s">
        <v>80</v>
      </c>
      <c r="AY346" s="222" t="s">
        <v>150</v>
      </c>
      <c r="BK346" s="224">
        <f>SUM(BK347:BK506)</f>
        <v>0</v>
      </c>
    </row>
    <row r="347" spans="1:65" s="2" customFormat="1" ht="12">
      <c r="A347" s="38"/>
      <c r="B347" s="39"/>
      <c r="C347" s="227" t="s">
        <v>765</v>
      </c>
      <c r="D347" s="227" t="s">
        <v>152</v>
      </c>
      <c r="E347" s="228" t="s">
        <v>1202</v>
      </c>
      <c r="F347" s="229" t="s">
        <v>1203</v>
      </c>
      <c r="G347" s="230" t="s">
        <v>177</v>
      </c>
      <c r="H347" s="231">
        <v>100.8</v>
      </c>
      <c r="I347" s="232"/>
      <c r="J347" s="233">
        <f>ROUND(I347*H347,2)</f>
        <v>0</v>
      </c>
      <c r="K347" s="229" t="s">
        <v>1</v>
      </c>
      <c r="L347" s="44"/>
      <c r="M347" s="234" t="s">
        <v>1</v>
      </c>
      <c r="N347" s="235" t="s">
        <v>38</v>
      </c>
      <c r="O347" s="91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8" t="s">
        <v>157</v>
      </c>
      <c r="AT347" s="238" t="s">
        <v>152</v>
      </c>
      <c r="AU347" s="238" t="s">
        <v>82</v>
      </c>
      <c r="AY347" s="17" t="s">
        <v>150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7" t="s">
        <v>80</v>
      </c>
      <c r="BK347" s="239">
        <f>ROUND(I347*H347,2)</f>
        <v>0</v>
      </c>
      <c r="BL347" s="17" t="s">
        <v>157</v>
      </c>
      <c r="BM347" s="238" t="s">
        <v>1204</v>
      </c>
    </row>
    <row r="348" spans="1:47" s="2" customFormat="1" ht="12">
      <c r="A348" s="38"/>
      <c r="B348" s="39"/>
      <c r="C348" s="40"/>
      <c r="D348" s="240" t="s">
        <v>159</v>
      </c>
      <c r="E348" s="40"/>
      <c r="F348" s="241" t="s">
        <v>1203</v>
      </c>
      <c r="G348" s="40"/>
      <c r="H348" s="40"/>
      <c r="I348" s="242"/>
      <c r="J348" s="40"/>
      <c r="K348" s="40"/>
      <c r="L348" s="44"/>
      <c r="M348" s="243"/>
      <c r="N348" s="244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159</v>
      </c>
      <c r="AU348" s="17" t="s">
        <v>82</v>
      </c>
    </row>
    <row r="349" spans="1:47" s="2" customFormat="1" ht="12">
      <c r="A349" s="38"/>
      <c r="B349" s="39"/>
      <c r="C349" s="40"/>
      <c r="D349" s="240" t="s">
        <v>170</v>
      </c>
      <c r="E349" s="40"/>
      <c r="F349" s="245" t="s">
        <v>1205</v>
      </c>
      <c r="G349" s="40"/>
      <c r="H349" s="40"/>
      <c r="I349" s="242"/>
      <c r="J349" s="40"/>
      <c r="K349" s="40"/>
      <c r="L349" s="44"/>
      <c r="M349" s="243"/>
      <c r="N349" s="244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170</v>
      </c>
      <c r="AU349" s="17" t="s">
        <v>82</v>
      </c>
    </row>
    <row r="350" spans="1:51" s="14" customFormat="1" ht="12">
      <c r="A350" s="14"/>
      <c r="B350" s="256"/>
      <c r="C350" s="257"/>
      <c r="D350" s="240" t="s">
        <v>172</v>
      </c>
      <c r="E350" s="258" t="s">
        <v>1</v>
      </c>
      <c r="F350" s="259" t="s">
        <v>1206</v>
      </c>
      <c r="G350" s="257"/>
      <c r="H350" s="260">
        <v>67.2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6" t="s">
        <v>172</v>
      </c>
      <c r="AU350" s="266" t="s">
        <v>82</v>
      </c>
      <c r="AV350" s="14" t="s">
        <v>82</v>
      </c>
      <c r="AW350" s="14" t="s">
        <v>30</v>
      </c>
      <c r="AX350" s="14" t="s">
        <v>73</v>
      </c>
      <c r="AY350" s="266" t="s">
        <v>150</v>
      </c>
    </row>
    <row r="351" spans="1:51" s="14" customFormat="1" ht="12">
      <c r="A351" s="14"/>
      <c r="B351" s="256"/>
      <c r="C351" s="257"/>
      <c r="D351" s="240" t="s">
        <v>172</v>
      </c>
      <c r="E351" s="258" t="s">
        <v>1</v>
      </c>
      <c r="F351" s="259" t="s">
        <v>1207</v>
      </c>
      <c r="G351" s="257"/>
      <c r="H351" s="260">
        <v>33.6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6" t="s">
        <v>172</v>
      </c>
      <c r="AU351" s="266" t="s">
        <v>82</v>
      </c>
      <c r="AV351" s="14" t="s">
        <v>82</v>
      </c>
      <c r="AW351" s="14" t="s">
        <v>30</v>
      </c>
      <c r="AX351" s="14" t="s">
        <v>73</v>
      </c>
      <c r="AY351" s="266" t="s">
        <v>150</v>
      </c>
    </row>
    <row r="352" spans="1:51" s="15" customFormat="1" ht="12">
      <c r="A352" s="15"/>
      <c r="B352" s="267"/>
      <c r="C352" s="268"/>
      <c r="D352" s="240" t="s">
        <v>172</v>
      </c>
      <c r="E352" s="269" t="s">
        <v>1</v>
      </c>
      <c r="F352" s="270" t="s">
        <v>204</v>
      </c>
      <c r="G352" s="268"/>
      <c r="H352" s="271">
        <v>100.8</v>
      </c>
      <c r="I352" s="272"/>
      <c r="J352" s="268"/>
      <c r="K352" s="268"/>
      <c r="L352" s="273"/>
      <c r="M352" s="274"/>
      <c r="N352" s="275"/>
      <c r="O352" s="275"/>
      <c r="P352" s="275"/>
      <c r="Q352" s="275"/>
      <c r="R352" s="275"/>
      <c r="S352" s="275"/>
      <c r="T352" s="27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7" t="s">
        <v>172</v>
      </c>
      <c r="AU352" s="277" t="s">
        <v>82</v>
      </c>
      <c r="AV352" s="15" t="s">
        <v>157</v>
      </c>
      <c r="AW352" s="15" t="s">
        <v>30</v>
      </c>
      <c r="AX352" s="15" t="s">
        <v>80</v>
      </c>
      <c r="AY352" s="277" t="s">
        <v>150</v>
      </c>
    </row>
    <row r="353" spans="1:65" s="2" customFormat="1" ht="16.5" customHeight="1">
      <c r="A353" s="38"/>
      <c r="B353" s="39"/>
      <c r="C353" s="227" t="s">
        <v>772</v>
      </c>
      <c r="D353" s="227" t="s">
        <v>152</v>
      </c>
      <c r="E353" s="228" t="s">
        <v>1208</v>
      </c>
      <c r="F353" s="229" t="s">
        <v>1209</v>
      </c>
      <c r="G353" s="230" t="s">
        <v>516</v>
      </c>
      <c r="H353" s="231">
        <v>4.2</v>
      </c>
      <c r="I353" s="232"/>
      <c r="J353" s="233">
        <f>ROUND(I353*H353,2)</f>
        <v>0</v>
      </c>
      <c r="K353" s="229" t="s">
        <v>156</v>
      </c>
      <c r="L353" s="44"/>
      <c r="M353" s="234" t="s">
        <v>1</v>
      </c>
      <c r="N353" s="235" t="s">
        <v>38</v>
      </c>
      <c r="O353" s="91"/>
      <c r="P353" s="236">
        <f>O353*H353</f>
        <v>0</v>
      </c>
      <c r="Q353" s="236">
        <v>0.00117</v>
      </c>
      <c r="R353" s="236">
        <f>Q353*H353</f>
        <v>0.004914</v>
      </c>
      <c r="S353" s="236">
        <v>0</v>
      </c>
      <c r="T353" s="23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8" t="s">
        <v>157</v>
      </c>
      <c r="AT353" s="238" t="s">
        <v>152</v>
      </c>
      <c r="AU353" s="238" t="s">
        <v>82</v>
      </c>
      <c r="AY353" s="17" t="s">
        <v>150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7" t="s">
        <v>80</v>
      </c>
      <c r="BK353" s="239">
        <f>ROUND(I353*H353,2)</f>
        <v>0</v>
      </c>
      <c r="BL353" s="17" t="s">
        <v>157</v>
      </c>
      <c r="BM353" s="238" t="s">
        <v>1210</v>
      </c>
    </row>
    <row r="354" spans="1:47" s="2" customFormat="1" ht="12">
      <c r="A354" s="38"/>
      <c r="B354" s="39"/>
      <c r="C354" s="40"/>
      <c r="D354" s="240" t="s">
        <v>159</v>
      </c>
      <c r="E354" s="40"/>
      <c r="F354" s="241" t="s">
        <v>1211</v>
      </c>
      <c r="G354" s="40"/>
      <c r="H354" s="40"/>
      <c r="I354" s="242"/>
      <c r="J354" s="40"/>
      <c r="K354" s="40"/>
      <c r="L354" s="44"/>
      <c r="M354" s="243"/>
      <c r="N354" s="244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82</v>
      </c>
    </row>
    <row r="355" spans="1:47" s="2" customFormat="1" ht="12">
      <c r="A355" s="38"/>
      <c r="B355" s="39"/>
      <c r="C355" s="40"/>
      <c r="D355" s="240" t="s">
        <v>170</v>
      </c>
      <c r="E355" s="40"/>
      <c r="F355" s="245" t="s">
        <v>1212</v>
      </c>
      <c r="G355" s="40"/>
      <c r="H355" s="40"/>
      <c r="I355" s="242"/>
      <c r="J355" s="40"/>
      <c r="K355" s="40"/>
      <c r="L355" s="44"/>
      <c r="M355" s="243"/>
      <c r="N355" s="244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170</v>
      </c>
      <c r="AU355" s="17" t="s">
        <v>82</v>
      </c>
    </row>
    <row r="356" spans="1:51" s="14" customFormat="1" ht="12">
      <c r="A356" s="14"/>
      <c r="B356" s="256"/>
      <c r="C356" s="257"/>
      <c r="D356" s="240" t="s">
        <v>172</v>
      </c>
      <c r="E356" s="258" t="s">
        <v>1</v>
      </c>
      <c r="F356" s="259" t="s">
        <v>1213</v>
      </c>
      <c r="G356" s="257"/>
      <c r="H356" s="260">
        <v>4.2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6" t="s">
        <v>172</v>
      </c>
      <c r="AU356" s="266" t="s">
        <v>82</v>
      </c>
      <c r="AV356" s="14" t="s">
        <v>82</v>
      </c>
      <c r="AW356" s="14" t="s">
        <v>30</v>
      </c>
      <c r="AX356" s="14" t="s">
        <v>73</v>
      </c>
      <c r="AY356" s="266" t="s">
        <v>150</v>
      </c>
    </row>
    <row r="357" spans="1:51" s="15" customFormat="1" ht="12">
      <c r="A357" s="15"/>
      <c r="B357" s="267"/>
      <c r="C357" s="268"/>
      <c r="D357" s="240" t="s">
        <v>172</v>
      </c>
      <c r="E357" s="269" t="s">
        <v>1</v>
      </c>
      <c r="F357" s="270" t="s">
        <v>204</v>
      </c>
      <c r="G357" s="268"/>
      <c r="H357" s="271">
        <v>4.2</v>
      </c>
      <c r="I357" s="272"/>
      <c r="J357" s="268"/>
      <c r="K357" s="268"/>
      <c r="L357" s="273"/>
      <c r="M357" s="274"/>
      <c r="N357" s="275"/>
      <c r="O357" s="275"/>
      <c r="P357" s="275"/>
      <c r="Q357" s="275"/>
      <c r="R357" s="275"/>
      <c r="S357" s="275"/>
      <c r="T357" s="27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7" t="s">
        <v>172</v>
      </c>
      <c r="AU357" s="277" t="s">
        <v>82</v>
      </c>
      <c r="AV357" s="15" t="s">
        <v>157</v>
      </c>
      <c r="AW357" s="15" t="s">
        <v>30</v>
      </c>
      <c r="AX357" s="15" t="s">
        <v>80</v>
      </c>
      <c r="AY357" s="277" t="s">
        <v>150</v>
      </c>
    </row>
    <row r="358" spans="1:65" s="2" customFormat="1" ht="16.5" customHeight="1">
      <c r="A358" s="38"/>
      <c r="B358" s="39"/>
      <c r="C358" s="227" t="s">
        <v>789</v>
      </c>
      <c r="D358" s="227" t="s">
        <v>152</v>
      </c>
      <c r="E358" s="228" t="s">
        <v>1214</v>
      </c>
      <c r="F358" s="229" t="s">
        <v>1215</v>
      </c>
      <c r="G358" s="230" t="s">
        <v>516</v>
      </c>
      <c r="H358" s="231">
        <v>4.2</v>
      </c>
      <c r="I358" s="232"/>
      <c r="J358" s="233">
        <f>ROUND(I358*H358,2)</f>
        <v>0</v>
      </c>
      <c r="K358" s="229" t="s">
        <v>156</v>
      </c>
      <c r="L358" s="44"/>
      <c r="M358" s="234" t="s">
        <v>1</v>
      </c>
      <c r="N358" s="235" t="s">
        <v>38</v>
      </c>
      <c r="O358" s="91"/>
      <c r="P358" s="236">
        <f>O358*H358</f>
        <v>0</v>
      </c>
      <c r="Q358" s="236">
        <v>0.0005805</v>
      </c>
      <c r="R358" s="236">
        <f>Q358*H358</f>
        <v>0.0024381</v>
      </c>
      <c r="S358" s="236">
        <v>0</v>
      </c>
      <c r="T358" s="23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8" t="s">
        <v>157</v>
      </c>
      <c r="AT358" s="238" t="s">
        <v>152</v>
      </c>
      <c r="AU358" s="238" t="s">
        <v>82</v>
      </c>
      <c r="AY358" s="17" t="s">
        <v>150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7" t="s">
        <v>80</v>
      </c>
      <c r="BK358" s="239">
        <f>ROUND(I358*H358,2)</f>
        <v>0</v>
      </c>
      <c r="BL358" s="17" t="s">
        <v>157</v>
      </c>
      <c r="BM358" s="238" t="s">
        <v>1216</v>
      </c>
    </row>
    <row r="359" spans="1:47" s="2" customFormat="1" ht="12">
      <c r="A359" s="38"/>
      <c r="B359" s="39"/>
      <c r="C359" s="40"/>
      <c r="D359" s="240" t="s">
        <v>159</v>
      </c>
      <c r="E359" s="40"/>
      <c r="F359" s="241" t="s">
        <v>1217</v>
      </c>
      <c r="G359" s="40"/>
      <c r="H359" s="40"/>
      <c r="I359" s="242"/>
      <c r="J359" s="40"/>
      <c r="K359" s="40"/>
      <c r="L359" s="44"/>
      <c r="M359" s="243"/>
      <c r="N359" s="244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159</v>
      </c>
      <c r="AU359" s="17" t="s">
        <v>82</v>
      </c>
    </row>
    <row r="360" spans="1:51" s="13" customFormat="1" ht="12">
      <c r="A360" s="13"/>
      <c r="B360" s="246"/>
      <c r="C360" s="247"/>
      <c r="D360" s="240" t="s">
        <v>172</v>
      </c>
      <c r="E360" s="248" t="s">
        <v>1</v>
      </c>
      <c r="F360" s="249" t="s">
        <v>1218</v>
      </c>
      <c r="G360" s="247"/>
      <c r="H360" s="248" t="s">
        <v>1</v>
      </c>
      <c r="I360" s="250"/>
      <c r="J360" s="247"/>
      <c r="K360" s="247"/>
      <c r="L360" s="251"/>
      <c r="M360" s="252"/>
      <c r="N360" s="253"/>
      <c r="O360" s="253"/>
      <c r="P360" s="253"/>
      <c r="Q360" s="253"/>
      <c r="R360" s="253"/>
      <c r="S360" s="253"/>
      <c r="T360" s="25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5" t="s">
        <v>172</v>
      </c>
      <c r="AU360" s="255" t="s">
        <v>82</v>
      </c>
      <c r="AV360" s="13" t="s">
        <v>80</v>
      </c>
      <c r="AW360" s="13" t="s">
        <v>30</v>
      </c>
      <c r="AX360" s="13" t="s">
        <v>73</v>
      </c>
      <c r="AY360" s="255" t="s">
        <v>150</v>
      </c>
    </row>
    <row r="361" spans="1:51" s="14" customFormat="1" ht="12">
      <c r="A361" s="14"/>
      <c r="B361" s="256"/>
      <c r="C361" s="257"/>
      <c r="D361" s="240" t="s">
        <v>172</v>
      </c>
      <c r="E361" s="258" t="s">
        <v>1</v>
      </c>
      <c r="F361" s="259" t="s">
        <v>1213</v>
      </c>
      <c r="G361" s="257"/>
      <c r="H361" s="260">
        <v>4.2</v>
      </c>
      <c r="I361" s="261"/>
      <c r="J361" s="257"/>
      <c r="K361" s="257"/>
      <c r="L361" s="262"/>
      <c r="M361" s="263"/>
      <c r="N361" s="264"/>
      <c r="O361" s="264"/>
      <c r="P361" s="264"/>
      <c r="Q361" s="264"/>
      <c r="R361" s="264"/>
      <c r="S361" s="264"/>
      <c r="T361" s="26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6" t="s">
        <v>172</v>
      </c>
      <c r="AU361" s="266" t="s">
        <v>82</v>
      </c>
      <c r="AV361" s="14" t="s">
        <v>82</v>
      </c>
      <c r="AW361" s="14" t="s">
        <v>30</v>
      </c>
      <c r="AX361" s="14" t="s">
        <v>80</v>
      </c>
      <c r="AY361" s="266" t="s">
        <v>150</v>
      </c>
    </row>
    <row r="362" spans="1:65" s="2" customFormat="1" ht="12">
      <c r="A362" s="38"/>
      <c r="B362" s="39"/>
      <c r="C362" s="278" t="s">
        <v>797</v>
      </c>
      <c r="D362" s="278" t="s">
        <v>268</v>
      </c>
      <c r="E362" s="279" t="s">
        <v>1219</v>
      </c>
      <c r="F362" s="280" t="s">
        <v>1220</v>
      </c>
      <c r="G362" s="281" t="s">
        <v>184</v>
      </c>
      <c r="H362" s="282">
        <v>0.074</v>
      </c>
      <c r="I362" s="283"/>
      <c r="J362" s="284">
        <f>ROUND(I362*H362,2)</f>
        <v>0</v>
      </c>
      <c r="K362" s="280" t="s">
        <v>1</v>
      </c>
      <c r="L362" s="285"/>
      <c r="M362" s="286" t="s">
        <v>1</v>
      </c>
      <c r="N362" s="287" t="s">
        <v>38</v>
      </c>
      <c r="O362" s="91"/>
      <c r="P362" s="236">
        <f>O362*H362</f>
        <v>0</v>
      </c>
      <c r="Q362" s="236">
        <v>0</v>
      </c>
      <c r="R362" s="236">
        <f>Q362*H362</f>
        <v>0</v>
      </c>
      <c r="S362" s="236">
        <v>0</v>
      </c>
      <c r="T362" s="23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8" t="s">
        <v>213</v>
      </c>
      <c r="AT362" s="238" t="s">
        <v>268</v>
      </c>
      <c r="AU362" s="238" t="s">
        <v>82</v>
      </c>
      <c r="AY362" s="17" t="s">
        <v>150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7" t="s">
        <v>80</v>
      </c>
      <c r="BK362" s="239">
        <f>ROUND(I362*H362,2)</f>
        <v>0</v>
      </c>
      <c r="BL362" s="17" t="s">
        <v>157</v>
      </c>
      <c r="BM362" s="238" t="s">
        <v>1221</v>
      </c>
    </row>
    <row r="363" spans="1:47" s="2" customFormat="1" ht="12">
      <c r="A363" s="38"/>
      <c r="B363" s="39"/>
      <c r="C363" s="40"/>
      <c r="D363" s="240" t="s">
        <v>159</v>
      </c>
      <c r="E363" s="40"/>
      <c r="F363" s="241" t="s">
        <v>1220</v>
      </c>
      <c r="G363" s="40"/>
      <c r="H363" s="40"/>
      <c r="I363" s="242"/>
      <c r="J363" s="40"/>
      <c r="K363" s="40"/>
      <c r="L363" s="44"/>
      <c r="M363" s="243"/>
      <c r="N363" s="244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159</v>
      </c>
      <c r="AU363" s="17" t="s">
        <v>82</v>
      </c>
    </row>
    <row r="364" spans="1:47" s="2" customFormat="1" ht="12">
      <c r="A364" s="38"/>
      <c r="B364" s="39"/>
      <c r="C364" s="40"/>
      <c r="D364" s="240" t="s">
        <v>170</v>
      </c>
      <c r="E364" s="40"/>
      <c r="F364" s="245" t="s">
        <v>1222</v>
      </c>
      <c r="G364" s="40"/>
      <c r="H364" s="40"/>
      <c r="I364" s="242"/>
      <c r="J364" s="40"/>
      <c r="K364" s="40"/>
      <c r="L364" s="44"/>
      <c r="M364" s="243"/>
      <c r="N364" s="244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170</v>
      </c>
      <c r="AU364" s="17" t="s">
        <v>82</v>
      </c>
    </row>
    <row r="365" spans="1:51" s="13" customFormat="1" ht="12">
      <c r="A365" s="13"/>
      <c r="B365" s="246"/>
      <c r="C365" s="247"/>
      <c r="D365" s="240" t="s">
        <v>172</v>
      </c>
      <c r="E365" s="248" t="s">
        <v>1</v>
      </c>
      <c r="F365" s="249" t="s">
        <v>1223</v>
      </c>
      <c r="G365" s="247"/>
      <c r="H365" s="248" t="s">
        <v>1</v>
      </c>
      <c r="I365" s="250"/>
      <c r="J365" s="247"/>
      <c r="K365" s="247"/>
      <c r="L365" s="251"/>
      <c r="M365" s="252"/>
      <c r="N365" s="253"/>
      <c r="O365" s="253"/>
      <c r="P365" s="253"/>
      <c r="Q365" s="253"/>
      <c r="R365" s="253"/>
      <c r="S365" s="253"/>
      <c r="T365" s="25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5" t="s">
        <v>172</v>
      </c>
      <c r="AU365" s="255" t="s">
        <v>82</v>
      </c>
      <c r="AV365" s="13" t="s">
        <v>80</v>
      </c>
      <c r="AW365" s="13" t="s">
        <v>30</v>
      </c>
      <c r="AX365" s="13" t="s">
        <v>73</v>
      </c>
      <c r="AY365" s="255" t="s">
        <v>150</v>
      </c>
    </row>
    <row r="366" spans="1:51" s="14" customFormat="1" ht="12">
      <c r="A366" s="14"/>
      <c r="B366" s="256"/>
      <c r="C366" s="257"/>
      <c r="D366" s="240" t="s">
        <v>172</v>
      </c>
      <c r="E366" s="258" t="s">
        <v>1</v>
      </c>
      <c r="F366" s="259" t="s">
        <v>1224</v>
      </c>
      <c r="G366" s="257"/>
      <c r="H366" s="260">
        <v>0.074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6" t="s">
        <v>172</v>
      </c>
      <c r="AU366" s="266" t="s">
        <v>82</v>
      </c>
      <c r="AV366" s="14" t="s">
        <v>82</v>
      </c>
      <c r="AW366" s="14" t="s">
        <v>30</v>
      </c>
      <c r="AX366" s="14" t="s">
        <v>73</v>
      </c>
      <c r="AY366" s="266" t="s">
        <v>150</v>
      </c>
    </row>
    <row r="367" spans="1:51" s="15" customFormat="1" ht="12">
      <c r="A367" s="15"/>
      <c r="B367" s="267"/>
      <c r="C367" s="268"/>
      <c r="D367" s="240" t="s">
        <v>172</v>
      </c>
      <c r="E367" s="269" t="s">
        <v>1</v>
      </c>
      <c r="F367" s="270" t="s">
        <v>204</v>
      </c>
      <c r="G367" s="268"/>
      <c r="H367" s="271">
        <v>0.074</v>
      </c>
      <c r="I367" s="272"/>
      <c r="J367" s="268"/>
      <c r="K367" s="268"/>
      <c r="L367" s="273"/>
      <c r="M367" s="274"/>
      <c r="N367" s="275"/>
      <c r="O367" s="275"/>
      <c r="P367" s="275"/>
      <c r="Q367" s="275"/>
      <c r="R367" s="275"/>
      <c r="S367" s="275"/>
      <c r="T367" s="27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7" t="s">
        <v>172</v>
      </c>
      <c r="AU367" s="277" t="s">
        <v>82</v>
      </c>
      <c r="AV367" s="15" t="s">
        <v>157</v>
      </c>
      <c r="AW367" s="15" t="s">
        <v>30</v>
      </c>
      <c r="AX367" s="15" t="s">
        <v>80</v>
      </c>
      <c r="AY367" s="277" t="s">
        <v>150</v>
      </c>
    </row>
    <row r="368" spans="1:65" s="2" customFormat="1" ht="12">
      <c r="A368" s="38"/>
      <c r="B368" s="39"/>
      <c r="C368" s="278" t="s">
        <v>804</v>
      </c>
      <c r="D368" s="278" t="s">
        <v>268</v>
      </c>
      <c r="E368" s="279" t="s">
        <v>1225</v>
      </c>
      <c r="F368" s="280" t="s">
        <v>1226</v>
      </c>
      <c r="G368" s="281" t="s">
        <v>184</v>
      </c>
      <c r="H368" s="282">
        <v>0.058</v>
      </c>
      <c r="I368" s="283"/>
      <c r="J368" s="284">
        <f>ROUND(I368*H368,2)</f>
        <v>0</v>
      </c>
      <c r="K368" s="280" t="s">
        <v>156</v>
      </c>
      <c r="L368" s="285"/>
      <c r="M368" s="286" t="s">
        <v>1</v>
      </c>
      <c r="N368" s="287" t="s">
        <v>38</v>
      </c>
      <c r="O368" s="91"/>
      <c r="P368" s="236">
        <f>O368*H368</f>
        <v>0</v>
      </c>
      <c r="Q368" s="236">
        <v>1</v>
      </c>
      <c r="R368" s="236">
        <f>Q368*H368</f>
        <v>0.058</v>
      </c>
      <c r="S368" s="236">
        <v>0</v>
      </c>
      <c r="T368" s="23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8" t="s">
        <v>213</v>
      </c>
      <c r="AT368" s="238" t="s">
        <v>268</v>
      </c>
      <c r="AU368" s="238" t="s">
        <v>82</v>
      </c>
      <c r="AY368" s="17" t="s">
        <v>150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7" t="s">
        <v>80</v>
      </c>
      <c r="BK368" s="239">
        <f>ROUND(I368*H368,2)</f>
        <v>0</v>
      </c>
      <c r="BL368" s="17" t="s">
        <v>157</v>
      </c>
      <c r="BM368" s="238" t="s">
        <v>1227</v>
      </c>
    </row>
    <row r="369" spans="1:47" s="2" customFormat="1" ht="12">
      <c r="A369" s="38"/>
      <c r="B369" s="39"/>
      <c r="C369" s="40"/>
      <c r="D369" s="240" t="s">
        <v>159</v>
      </c>
      <c r="E369" s="40"/>
      <c r="F369" s="241" t="s">
        <v>1226</v>
      </c>
      <c r="G369" s="40"/>
      <c r="H369" s="40"/>
      <c r="I369" s="242"/>
      <c r="J369" s="40"/>
      <c r="K369" s="40"/>
      <c r="L369" s="44"/>
      <c r="M369" s="243"/>
      <c r="N369" s="244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159</v>
      </c>
      <c r="AU369" s="17" t="s">
        <v>82</v>
      </c>
    </row>
    <row r="370" spans="1:47" s="2" customFormat="1" ht="12">
      <c r="A370" s="38"/>
      <c r="B370" s="39"/>
      <c r="C370" s="40"/>
      <c r="D370" s="240" t="s">
        <v>170</v>
      </c>
      <c r="E370" s="40"/>
      <c r="F370" s="245" t="s">
        <v>1228</v>
      </c>
      <c r="G370" s="40"/>
      <c r="H370" s="40"/>
      <c r="I370" s="242"/>
      <c r="J370" s="40"/>
      <c r="K370" s="40"/>
      <c r="L370" s="44"/>
      <c r="M370" s="243"/>
      <c r="N370" s="244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170</v>
      </c>
      <c r="AU370" s="17" t="s">
        <v>82</v>
      </c>
    </row>
    <row r="371" spans="1:51" s="13" customFormat="1" ht="12">
      <c r="A371" s="13"/>
      <c r="B371" s="246"/>
      <c r="C371" s="247"/>
      <c r="D371" s="240" t="s">
        <v>172</v>
      </c>
      <c r="E371" s="248" t="s">
        <v>1</v>
      </c>
      <c r="F371" s="249" t="s">
        <v>1229</v>
      </c>
      <c r="G371" s="247"/>
      <c r="H371" s="248" t="s">
        <v>1</v>
      </c>
      <c r="I371" s="250"/>
      <c r="J371" s="247"/>
      <c r="K371" s="247"/>
      <c r="L371" s="251"/>
      <c r="M371" s="252"/>
      <c r="N371" s="253"/>
      <c r="O371" s="253"/>
      <c r="P371" s="253"/>
      <c r="Q371" s="253"/>
      <c r="R371" s="253"/>
      <c r="S371" s="253"/>
      <c r="T371" s="25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5" t="s">
        <v>172</v>
      </c>
      <c r="AU371" s="255" t="s">
        <v>82</v>
      </c>
      <c r="AV371" s="13" t="s">
        <v>80</v>
      </c>
      <c r="AW371" s="13" t="s">
        <v>30</v>
      </c>
      <c r="AX371" s="13" t="s">
        <v>73</v>
      </c>
      <c r="AY371" s="255" t="s">
        <v>150</v>
      </c>
    </row>
    <row r="372" spans="1:51" s="14" customFormat="1" ht="12">
      <c r="A372" s="14"/>
      <c r="B372" s="256"/>
      <c r="C372" s="257"/>
      <c r="D372" s="240" t="s">
        <v>172</v>
      </c>
      <c r="E372" s="258" t="s">
        <v>1</v>
      </c>
      <c r="F372" s="259" t="s">
        <v>1230</v>
      </c>
      <c r="G372" s="257"/>
      <c r="H372" s="260">
        <v>0.058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6" t="s">
        <v>172</v>
      </c>
      <c r="AU372" s="266" t="s">
        <v>82</v>
      </c>
      <c r="AV372" s="14" t="s">
        <v>82</v>
      </c>
      <c r="AW372" s="14" t="s">
        <v>30</v>
      </c>
      <c r="AX372" s="14" t="s">
        <v>73</v>
      </c>
      <c r="AY372" s="266" t="s">
        <v>150</v>
      </c>
    </row>
    <row r="373" spans="1:51" s="15" customFormat="1" ht="12">
      <c r="A373" s="15"/>
      <c r="B373" s="267"/>
      <c r="C373" s="268"/>
      <c r="D373" s="240" t="s">
        <v>172</v>
      </c>
      <c r="E373" s="269" t="s">
        <v>1</v>
      </c>
      <c r="F373" s="270" t="s">
        <v>204</v>
      </c>
      <c r="G373" s="268"/>
      <c r="H373" s="271">
        <v>0.058</v>
      </c>
      <c r="I373" s="272"/>
      <c r="J373" s="268"/>
      <c r="K373" s="268"/>
      <c r="L373" s="273"/>
      <c r="M373" s="274"/>
      <c r="N373" s="275"/>
      <c r="O373" s="275"/>
      <c r="P373" s="275"/>
      <c r="Q373" s="275"/>
      <c r="R373" s="275"/>
      <c r="S373" s="275"/>
      <c r="T373" s="27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7" t="s">
        <v>172</v>
      </c>
      <c r="AU373" s="277" t="s">
        <v>82</v>
      </c>
      <c r="AV373" s="15" t="s">
        <v>157</v>
      </c>
      <c r="AW373" s="15" t="s">
        <v>30</v>
      </c>
      <c r="AX373" s="15" t="s">
        <v>80</v>
      </c>
      <c r="AY373" s="277" t="s">
        <v>150</v>
      </c>
    </row>
    <row r="374" spans="1:65" s="2" customFormat="1" ht="21.75" customHeight="1">
      <c r="A374" s="38"/>
      <c r="B374" s="39"/>
      <c r="C374" s="278" t="s">
        <v>806</v>
      </c>
      <c r="D374" s="278" t="s">
        <v>268</v>
      </c>
      <c r="E374" s="279" t="s">
        <v>1231</v>
      </c>
      <c r="F374" s="280" t="s">
        <v>1232</v>
      </c>
      <c r="G374" s="281" t="s">
        <v>184</v>
      </c>
      <c r="H374" s="282">
        <v>0.065</v>
      </c>
      <c r="I374" s="283"/>
      <c r="J374" s="284">
        <f>ROUND(I374*H374,2)</f>
        <v>0</v>
      </c>
      <c r="K374" s="280" t="s">
        <v>156</v>
      </c>
      <c r="L374" s="285"/>
      <c r="M374" s="286" t="s">
        <v>1</v>
      </c>
      <c r="N374" s="287" t="s">
        <v>38</v>
      </c>
      <c r="O374" s="91"/>
      <c r="P374" s="236">
        <f>O374*H374</f>
        <v>0</v>
      </c>
      <c r="Q374" s="236">
        <v>1</v>
      </c>
      <c r="R374" s="236">
        <f>Q374*H374</f>
        <v>0.065</v>
      </c>
      <c r="S374" s="236">
        <v>0</v>
      </c>
      <c r="T374" s="23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8" t="s">
        <v>213</v>
      </c>
      <c r="AT374" s="238" t="s">
        <v>268</v>
      </c>
      <c r="AU374" s="238" t="s">
        <v>82</v>
      </c>
      <c r="AY374" s="17" t="s">
        <v>150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7" t="s">
        <v>80</v>
      </c>
      <c r="BK374" s="239">
        <f>ROUND(I374*H374,2)</f>
        <v>0</v>
      </c>
      <c r="BL374" s="17" t="s">
        <v>157</v>
      </c>
      <c r="BM374" s="238" t="s">
        <v>1233</v>
      </c>
    </row>
    <row r="375" spans="1:47" s="2" customFormat="1" ht="12">
      <c r="A375" s="38"/>
      <c r="B375" s="39"/>
      <c r="C375" s="40"/>
      <c r="D375" s="240" t="s">
        <v>159</v>
      </c>
      <c r="E375" s="40"/>
      <c r="F375" s="241" t="s">
        <v>1232</v>
      </c>
      <c r="G375" s="40"/>
      <c r="H375" s="40"/>
      <c r="I375" s="242"/>
      <c r="J375" s="40"/>
      <c r="K375" s="40"/>
      <c r="L375" s="44"/>
      <c r="M375" s="243"/>
      <c r="N375" s="244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159</v>
      </c>
      <c r="AU375" s="17" t="s">
        <v>82</v>
      </c>
    </row>
    <row r="376" spans="1:47" s="2" customFormat="1" ht="12">
      <c r="A376" s="38"/>
      <c r="B376" s="39"/>
      <c r="C376" s="40"/>
      <c r="D376" s="240" t="s">
        <v>170</v>
      </c>
      <c r="E376" s="40"/>
      <c r="F376" s="245" t="s">
        <v>1234</v>
      </c>
      <c r="G376" s="40"/>
      <c r="H376" s="40"/>
      <c r="I376" s="242"/>
      <c r="J376" s="40"/>
      <c r="K376" s="40"/>
      <c r="L376" s="44"/>
      <c r="M376" s="243"/>
      <c r="N376" s="244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170</v>
      </c>
      <c r="AU376" s="17" t="s">
        <v>82</v>
      </c>
    </row>
    <row r="377" spans="1:51" s="13" customFormat="1" ht="12">
      <c r="A377" s="13"/>
      <c r="B377" s="246"/>
      <c r="C377" s="247"/>
      <c r="D377" s="240" t="s">
        <v>172</v>
      </c>
      <c r="E377" s="248" t="s">
        <v>1</v>
      </c>
      <c r="F377" s="249" t="s">
        <v>1235</v>
      </c>
      <c r="G377" s="247"/>
      <c r="H377" s="248" t="s">
        <v>1</v>
      </c>
      <c r="I377" s="250"/>
      <c r="J377" s="247"/>
      <c r="K377" s="247"/>
      <c r="L377" s="251"/>
      <c r="M377" s="252"/>
      <c r="N377" s="253"/>
      <c r="O377" s="253"/>
      <c r="P377" s="253"/>
      <c r="Q377" s="253"/>
      <c r="R377" s="253"/>
      <c r="S377" s="253"/>
      <c r="T377" s="25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5" t="s">
        <v>172</v>
      </c>
      <c r="AU377" s="255" t="s">
        <v>82</v>
      </c>
      <c r="AV377" s="13" t="s">
        <v>80</v>
      </c>
      <c r="AW377" s="13" t="s">
        <v>30</v>
      </c>
      <c r="AX377" s="13" t="s">
        <v>73</v>
      </c>
      <c r="AY377" s="255" t="s">
        <v>150</v>
      </c>
    </row>
    <row r="378" spans="1:51" s="14" customFormat="1" ht="12">
      <c r="A378" s="14"/>
      <c r="B378" s="256"/>
      <c r="C378" s="257"/>
      <c r="D378" s="240" t="s">
        <v>172</v>
      </c>
      <c r="E378" s="258" t="s">
        <v>1</v>
      </c>
      <c r="F378" s="259" t="s">
        <v>1236</v>
      </c>
      <c r="G378" s="257"/>
      <c r="H378" s="260">
        <v>0.065</v>
      </c>
      <c r="I378" s="261"/>
      <c r="J378" s="257"/>
      <c r="K378" s="257"/>
      <c r="L378" s="262"/>
      <c r="M378" s="263"/>
      <c r="N378" s="264"/>
      <c r="O378" s="264"/>
      <c r="P378" s="264"/>
      <c r="Q378" s="264"/>
      <c r="R378" s="264"/>
      <c r="S378" s="264"/>
      <c r="T378" s="26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6" t="s">
        <v>172</v>
      </c>
      <c r="AU378" s="266" t="s">
        <v>82</v>
      </c>
      <c r="AV378" s="14" t="s">
        <v>82</v>
      </c>
      <c r="AW378" s="14" t="s">
        <v>30</v>
      </c>
      <c r="AX378" s="14" t="s">
        <v>80</v>
      </c>
      <c r="AY378" s="266" t="s">
        <v>150</v>
      </c>
    </row>
    <row r="379" spans="1:65" s="2" customFormat="1" ht="12">
      <c r="A379" s="38"/>
      <c r="B379" s="39"/>
      <c r="C379" s="227" t="s">
        <v>811</v>
      </c>
      <c r="D379" s="227" t="s">
        <v>152</v>
      </c>
      <c r="E379" s="228" t="s">
        <v>1237</v>
      </c>
      <c r="F379" s="229" t="s">
        <v>1238</v>
      </c>
      <c r="G379" s="230" t="s">
        <v>594</v>
      </c>
      <c r="H379" s="231">
        <v>65.28</v>
      </c>
      <c r="I379" s="232"/>
      <c r="J379" s="233">
        <f>ROUND(I379*H379,2)</f>
        <v>0</v>
      </c>
      <c r="K379" s="229" t="s">
        <v>156</v>
      </c>
      <c r="L379" s="44"/>
      <c r="M379" s="234" t="s">
        <v>1</v>
      </c>
      <c r="N379" s="235" t="s">
        <v>38</v>
      </c>
      <c r="O379" s="91"/>
      <c r="P379" s="236">
        <f>O379*H379</f>
        <v>0</v>
      </c>
      <c r="Q379" s="236">
        <v>1.95E-05</v>
      </c>
      <c r="R379" s="236">
        <f>Q379*H379</f>
        <v>0.00127296</v>
      </c>
      <c r="S379" s="236">
        <v>0</v>
      </c>
      <c r="T379" s="23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8" t="s">
        <v>157</v>
      </c>
      <c r="AT379" s="238" t="s">
        <v>152</v>
      </c>
      <c r="AU379" s="238" t="s">
        <v>82</v>
      </c>
      <c r="AY379" s="17" t="s">
        <v>150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7" t="s">
        <v>80</v>
      </c>
      <c r="BK379" s="239">
        <f>ROUND(I379*H379,2)</f>
        <v>0</v>
      </c>
      <c r="BL379" s="17" t="s">
        <v>157</v>
      </c>
      <c r="BM379" s="238" t="s">
        <v>1239</v>
      </c>
    </row>
    <row r="380" spans="1:47" s="2" customFormat="1" ht="12">
      <c r="A380" s="38"/>
      <c r="B380" s="39"/>
      <c r="C380" s="40"/>
      <c r="D380" s="240" t="s">
        <v>159</v>
      </c>
      <c r="E380" s="40"/>
      <c r="F380" s="241" t="s">
        <v>1240</v>
      </c>
      <c r="G380" s="40"/>
      <c r="H380" s="40"/>
      <c r="I380" s="242"/>
      <c r="J380" s="40"/>
      <c r="K380" s="40"/>
      <c r="L380" s="44"/>
      <c r="M380" s="243"/>
      <c r="N380" s="244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159</v>
      </c>
      <c r="AU380" s="17" t="s">
        <v>82</v>
      </c>
    </row>
    <row r="381" spans="1:47" s="2" customFormat="1" ht="12">
      <c r="A381" s="38"/>
      <c r="B381" s="39"/>
      <c r="C381" s="40"/>
      <c r="D381" s="240" t="s">
        <v>170</v>
      </c>
      <c r="E381" s="40"/>
      <c r="F381" s="245" t="s">
        <v>1241</v>
      </c>
      <c r="G381" s="40"/>
      <c r="H381" s="40"/>
      <c r="I381" s="242"/>
      <c r="J381" s="40"/>
      <c r="K381" s="40"/>
      <c r="L381" s="44"/>
      <c r="M381" s="243"/>
      <c r="N381" s="244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170</v>
      </c>
      <c r="AU381" s="17" t="s">
        <v>82</v>
      </c>
    </row>
    <row r="382" spans="1:51" s="13" customFormat="1" ht="12">
      <c r="A382" s="13"/>
      <c r="B382" s="246"/>
      <c r="C382" s="247"/>
      <c r="D382" s="240" t="s">
        <v>172</v>
      </c>
      <c r="E382" s="248" t="s">
        <v>1</v>
      </c>
      <c r="F382" s="249" t="s">
        <v>1235</v>
      </c>
      <c r="G382" s="247"/>
      <c r="H382" s="248" t="s">
        <v>1</v>
      </c>
      <c r="I382" s="250"/>
      <c r="J382" s="247"/>
      <c r="K382" s="247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172</v>
      </c>
      <c r="AU382" s="255" t="s">
        <v>82</v>
      </c>
      <c r="AV382" s="13" t="s">
        <v>80</v>
      </c>
      <c r="AW382" s="13" t="s">
        <v>30</v>
      </c>
      <c r="AX382" s="13" t="s">
        <v>73</v>
      </c>
      <c r="AY382" s="255" t="s">
        <v>150</v>
      </c>
    </row>
    <row r="383" spans="1:51" s="14" customFormat="1" ht="12">
      <c r="A383" s="14"/>
      <c r="B383" s="256"/>
      <c r="C383" s="257"/>
      <c r="D383" s="240" t="s">
        <v>172</v>
      </c>
      <c r="E383" s="258" t="s">
        <v>1</v>
      </c>
      <c r="F383" s="259" t="s">
        <v>1242</v>
      </c>
      <c r="G383" s="257"/>
      <c r="H383" s="260">
        <v>65.28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6" t="s">
        <v>172</v>
      </c>
      <c r="AU383" s="266" t="s">
        <v>82</v>
      </c>
      <c r="AV383" s="14" t="s">
        <v>82</v>
      </c>
      <c r="AW383" s="14" t="s">
        <v>30</v>
      </c>
      <c r="AX383" s="14" t="s">
        <v>80</v>
      </c>
      <c r="AY383" s="266" t="s">
        <v>150</v>
      </c>
    </row>
    <row r="384" spans="1:65" s="2" customFormat="1" ht="12">
      <c r="A384" s="38"/>
      <c r="B384" s="39"/>
      <c r="C384" s="227" t="s">
        <v>813</v>
      </c>
      <c r="D384" s="227" t="s">
        <v>152</v>
      </c>
      <c r="E384" s="228" t="s">
        <v>1243</v>
      </c>
      <c r="F384" s="229" t="s">
        <v>1244</v>
      </c>
      <c r="G384" s="230" t="s">
        <v>155</v>
      </c>
      <c r="H384" s="231">
        <v>4</v>
      </c>
      <c r="I384" s="232"/>
      <c r="J384" s="233">
        <f>ROUND(I384*H384,2)</f>
        <v>0</v>
      </c>
      <c r="K384" s="229" t="s">
        <v>156</v>
      </c>
      <c r="L384" s="44"/>
      <c r="M384" s="234" t="s">
        <v>1</v>
      </c>
      <c r="N384" s="235" t="s">
        <v>38</v>
      </c>
      <c r="O384" s="91"/>
      <c r="P384" s="236">
        <f>O384*H384</f>
        <v>0</v>
      </c>
      <c r="Q384" s="236">
        <v>0.011738352</v>
      </c>
      <c r="R384" s="236">
        <f>Q384*H384</f>
        <v>0.046953408</v>
      </c>
      <c r="S384" s="236">
        <v>0</v>
      </c>
      <c r="T384" s="23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8" t="s">
        <v>157</v>
      </c>
      <c r="AT384" s="238" t="s">
        <v>152</v>
      </c>
      <c r="AU384" s="238" t="s">
        <v>82</v>
      </c>
      <c r="AY384" s="17" t="s">
        <v>150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7" t="s">
        <v>80</v>
      </c>
      <c r="BK384" s="239">
        <f>ROUND(I384*H384,2)</f>
        <v>0</v>
      </c>
      <c r="BL384" s="17" t="s">
        <v>157</v>
      </c>
      <c r="BM384" s="238" t="s">
        <v>1245</v>
      </c>
    </row>
    <row r="385" spans="1:47" s="2" customFormat="1" ht="12">
      <c r="A385" s="38"/>
      <c r="B385" s="39"/>
      <c r="C385" s="40"/>
      <c r="D385" s="240" t="s">
        <v>159</v>
      </c>
      <c r="E385" s="40"/>
      <c r="F385" s="241" t="s">
        <v>1246</v>
      </c>
      <c r="G385" s="40"/>
      <c r="H385" s="40"/>
      <c r="I385" s="242"/>
      <c r="J385" s="40"/>
      <c r="K385" s="40"/>
      <c r="L385" s="44"/>
      <c r="M385" s="243"/>
      <c r="N385" s="244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159</v>
      </c>
      <c r="AU385" s="17" t="s">
        <v>82</v>
      </c>
    </row>
    <row r="386" spans="1:47" s="2" customFormat="1" ht="12">
      <c r="A386" s="38"/>
      <c r="B386" s="39"/>
      <c r="C386" s="40"/>
      <c r="D386" s="240" t="s">
        <v>170</v>
      </c>
      <c r="E386" s="40"/>
      <c r="F386" s="245" t="s">
        <v>1247</v>
      </c>
      <c r="G386" s="40"/>
      <c r="H386" s="40"/>
      <c r="I386" s="242"/>
      <c r="J386" s="40"/>
      <c r="K386" s="40"/>
      <c r="L386" s="44"/>
      <c r="M386" s="243"/>
      <c r="N386" s="244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170</v>
      </c>
      <c r="AU386" s="17" t="s">
        <v>82</v>
      </c>
    </row>
    <row r="387" spans="1:51" s="14" customFormat="1" ht="12">
      <c r="A387" s="14"/>
      <c r="B387" s="256"/>
      <c r="C387" s="257"/>
      <c r="D387" s="240" t="s">
        <v>172</v>
      </c>
      <c r="E387" s="258" t="s">
        <v>1</v>
      </c>
      <c r="F387" s="259" t="s">
        <v>1248</v>
      </c>
      <c r="G387" s="257"/>
      <c r="H387" s="260">
        <v>4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6" t="s">
        <v>172</v>
      </c>
      <c r="AU387" s="266" t="s">
        <v>82</v>
      </c>
      <c r="AV387" s="14" t="s">
        <v>82</v>
      </c>
      <c r="AW387" s="14" t="s">
        <v>30</v>
      </c>
      <c r="AX387" s="14" t="s">
        <v>73</v>
      </c>
      <c r="AY387" s="266" t="s">
        <v>150</v>
      </c>
    </row>
    <row r="388" spans="1:51" s="15" customFormat="1" ht="12">
      <c r="A388" s="15"/>
      <c r="B388" s="267"/>
      <c r="C388" s="268"/>
      <c r="D388" s="240" t="s">
        <v>172</v>
      </c>
      <c r="E388" s="269" t="s">
        <v>1</v>
      </c>
      <c r="F388" s="270" t="s">
        <v>204</v>
      </c>
      <c r="G388" s="268"/>
      <c r="H388" s="271">
        <v>4</v>
      </c>
      <c r="I388" s="272"/>
      <c r="J388" s="268"/>
      <c r="K388" s="268"/>
      <c r="L388" s="273"/>
      <c r="M388" s="274"/>
      <c r="N388" s="275"/>
      <c r="O388" s="275"/>
      <c r="P388" s="275"/>
      <c r="Q388" s="275"/>
      <c r="R388" s="275"/>
      <c r="S388" s="275"/>
      <c r="T388" s="27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7" t="s">
        <v>172</v>
      </c>
      <c r="AU388" s="277" t="s">
        <v>82</v>
      </c>
      <c r="AV388" s="15" t="s">
        <v>157</v>
      </c>
      <c r="AW388" s="15" t="s">
        <v>30</v>
      </c>
      <c r="AX388" s="15" t="s">
        <v>80</v>
      </c>
      <c r="AY388" s="277" t="s">
        <v>150</v>
      </c>
    </row>
    <row r="389" spans="1:65" s="2" customFormat="1" ht="21.75" customHeight="1">
      <c r="A389" s="38"/>
      <c r="B389" s="39"/>
      <c r="C389" s="278" t="s">
        <v>818</v>
      </c>
      <c r="D389" s="278" t="s">
        <v>268</v>
      </c>
      <c r="E389" s="279" t="s">
        <v>1249</v>
      </c>
      <c r="F389" s="280" t="s">
        <v>1250</v>
      </c>
      <c r="G389" s="281" t="s">
        <v>155</v>
      </c>
      <c r="H389" s="282">
        <v>4</v>
      </c>
      <c r="I389" s="283"/>
      <c r="J389" s="284">
        <f>ROUND(I389*H389,2)</f>
        <v>0</v>
      </c>
      <c r="K389" s="280" t="s">
        <v>156</v>
      </c>
      <c r="L389" s="285"/>
      <c r="M389" s="286" t="s">
        <v>1</v>
      </c>
      <c r="N389" s="287" t="s">
        <v>38</v>
      </c>
      <c r="O389" s="91"/>
      <c r="P389" s="236">
        <f>O389*H389</f>
        <v>0</v>
      </c>
      <c r="Q389" s="236">
        <v>0</v>
      </c>
      <c r="R389" s="236">
        <f>Q389*H389</f>
        <v>0</v>
      </c>
      <c r="S389" s="236">
        <v>0</v>
      </c>
      <c r="T389" s="23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8" t="s">
        <v>213</v>
      </c>
      <c r="AT389" s="238" t="s">
        <v>268</v>
      </c>
      <c r="AU389" s="238" t="s">
        <v>82</v>
      </c>
      <c r="AY389" s="17" t="s">
        <v>150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7" t="s">
        <v>80</v>
      </c>
      <c r="BK389" s="239">
        <f>ROUND(I389*H389,2)</f>
        <v>0</v>
      </c>
      <c r="BL389" s="17" t="s">
        <v>157</v>
      </c>
      <c r="BM389" s="238" t="s">
        <v>1251</v>
      </c>
    </row>
    <row r="390" spans="1:47" s="2" customFormat="1" ht="12">
      <c r="A390" s="38"/>
      <c r="B390" s="39"/>
      <c r="C390" s="40"/>
      <c r="D390" s="240" t="s">
        <v>159</v>
      </c>
      <c r="E390" s="40"/>
      <c r="F390" s="241" t="s">
        <v>1250</v>
      </c>
      <c r="G390" s="40"/>
      <c r="H390" s="40"/>
      <c r="I390" s="242"/>
      <c r="J390" s="40"/>
      <c r="K390" s="40"/>
      <c r="L390" s="44"/>
      <c r="M390" s="243"/>
      <c r="N390" s="244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159</v>
      </c>
      <c r="AU390" s="17" t="s">
        <v>82</v>
      </c>
    </row>
    <row r="391" spans="1:65" s="2" customFormat="1" ht="12">
      <c r="A391" s="38"/>
      <c r="B391" s="39"/>
      <c r="C391" s="227" t="s">
        <v>823</v>
      </c>
      <c r="D391" s="227" t="s">
        <v>152</v>
      </c>
      <c r="E391" s="228" t="s">
        <v>1252</v>
      </c>
      <c r="F391" s="229" t="s">
        <v>1253</v>
      </c>
      <c r="G391" s="230" t="s">
        <v>167</v>
      </c>
      <c r="H391" s="231">
        <v>7.04</v>
      </c>
      <c r="I391" s="232"/>
      <c r="J391" s="233">
        <f>ROUND(I391*H391,2)</f>
        <v>0</v>
      </c>
      <c r="K391" s="229" t="s">
        <v>156</v>
      </c>
      <c r="L391" s="44"/>
      <c r="M391" s="234" t="s">
        <v>1</v>
      </c>
      <c r="N391" s="235" t="s">
        <v>38</v>
      </c>
      <c r="O391" s="91"/>
      <c r="P391" s="236">
        <f>O391*H391</f>
        <v>0</v>
      </c>
      <c r="Q391" s="236">
        <v>0</v>
      </c>
      <c r="R391" s="236">
        <f>Q391*H391</f>
        <v>0</v>
      </c>
      <c r="S391" s="236">
        <v>1.8</v>
      </c>
      <c r="T391" s="237">
        <f>S391*H391</f>
        <v>12.672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8" t="s">
        <v>157</v>
      </c>
      <c r="AT391" s="238" t="s">
        <v>152</v>
      </c>
      <c r="AU391" s="238" t="s">
        <v>82</v>
      </c>
      <c r="AY391" s="17" t="s">
        <v>150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7" t="s">
        <v>80</v>
      </c>
      <c r="BK391" s="239">
        <f>ROUND(I391*H391,2)</f>
        <v>0</v>
      </c>
      <c r="BL391" s="17" t="s">
        <v>157</v>
      </c>
      <c r="BM391" s="238" t="s">
        <v>1254</v>
      </c>
    </row>
    <row r="392" spans="1:47" s="2" customFormat="1" ht="12">
      <c r="A392" s="38"/>
      <c r="B392" s="39"/>
      <c r="C392" s="40"/>
      <c r="D392" s="240" t="s">
        <v>159</v>
      </c>
      <c r="E392" s="40"/>
      <c r="F392" s="241" t="s">
        <v>1253</v>
      </c>
      <c r="G392" s="40"/>
      <c r="H392" s="40"/>
      <c r="I392" s="242"/>
      <c r="J392" s="40"/>
      <c r="K392" s="40"/>
      <c r="L392" s="44"/>
      <c r="M392" s="243"/>
      <c r="N392" s="244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159</v>
      </c>
      <c r="AU392" s="17" t="s">
        <v>82</v>
      </c>
    </row>
    <row r="393" spans="1:51" s="13" customFormat="1" ht="12">
      <c r="A393" s="13"/>
      <c r="B393" s="246"/>
      <c r="C393" s="247"/>
      <c r="D393" s="240" t="s">
        <v>172</v>
      </c>
      <c r="E393" s="248" t="s">
        <v>1</v>
      </c>
      <c r="F393" s="249" t="s">
        <v>1255</v>
      </c>
      <c r="G393" s="247"/>
      <c r="H393" s="248" t="s">
        <v>1</v>
      </c>
      <c r="I393" s="250"/>
      <c r="J393" s="247"/>
      <c r="K393" s="247"/>
      <c r="L393" s="251"/>
      <c r="M393" s="252"/>
      <c r="N393" s="253"/>
      <c r="O393" s="253"/>
      <c r="P393" s="253"/>
      <c r="Q393" s="253"/>
      <c r="R393" s="253"/>
      <c r="S393" s="253"/>
      <c r="T393" s="25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5" t="s">
        <v>172</v>
      </c>
      <c r="AU393" s="255" t="s">
        <v>82</v>
      </c>
      <c r="AV393" s="13" t="s">
        <v>80</v>
      </c>
      <c r="AW393" s="13" t="s">
        <v>30</v>
      </c>
      <c r="AX393" s="13" t="s">
        <v>73</v>
      </c>
      <c r="AY393" s="255" t="s">
        <v>150</v>
      </c>
    </row>
    <row r="394" spans="1:51" s="14" customFormat="1" ht="12">
      <c r="A394" s="14"/>
      <c r="B394" s="256"/>
      <c r="C394" s="257"/>
      <c r="D394" s="240" t="s">
        <v>172</v>
      </c>
      <c r="E394" s="258" t="s">
        <v>1</v>
      </c>
      <c r="F394" s="259" t="s">
        <v>1256</v>
      </c>
      <c r="G394" s="257"/>
      <c r="H394" s="260">
        <v>7.04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172</v>
      </c>
      <c r="AU394" s="266" t="s">
        <v>82</v>
      </c>
      <c r="AV394" s="14" t="s">
        <v>82</v>
      </c>
      <c r="AW394" s="14" t="s">
        <v>30</v>
      </c>
      <c r="AX394" s="14" t="s">
        <v>80</v>
      </c>
      <c r="AY394" s="266" t="s">
        <v>150</v>
      </c>
    </row>
    <row r="395" spans="1:65" s="2" customFormat="1" ht="21.75" customHeight="1">
      <c r="A395" s="38"/>
      <c r="B395" s="39"/>
      <c r="C395" s="227" t="s">
        <v>829</v>
      </c>
      <c r="D395" s="227" t="s">
        <v>152</v>
      </c>
      <c r="E395" s="228" t="s">
        <v>1257</v>
      </c>
      <c r="F395" s="229" t="s">
        <v>1258</v>
      </c>
      <c r="G395" s="230" t="s">
        <v>155</v>
      </c>
      <c r="H395" s="231">
        <v>4</v>
      </c>
      <c r="I395" s="232"/>
      <c r="J395" s="233">
        <f>ROUND(I395*H395,2)</f>
        <v>0</v>
      </c>
      <c r="K395" s="229" t="s">
        <v>156</v>
      </c>
      <c r="L395" s="44"/>
      <c r="M395" s="234" t="s">
        <v>1</v>
      </c>
      <c r="N395" s="235" t="s">
        <v>38</v>
      </c>
      <c r="O395" s="91"/>
      <c r="P395" s="236">
        <f>O395*H395</f>
        <v>0</v>
      </c>
      <c r="Q395" s="236">
        <v>6E-05</v>
      </c>
      <c r="R395" s="236">
        <f>Q395*H395</f>
        <v>0.00024</v>
      </c>
      <c r="S395" s="236">
        <v>0</v>
      </c>
      <c r="T395" s="237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8" t="s">
        <v>157</v>
      </c>
      <c r="AT395" s="238" t="s">
        <v>152</v>
      </c>
      <c r="AU395" s="238" t="s">
        <v>82</v>
      </c>
      <c r="AY395" s="17" t="s">
        <v>150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7" t="s">
        <v>80</v>
      </c>
      <c r="BK395" s="239">
        <f>ROUND(I395*H395,2)</f>
        <v>0</v>
      </c>
      <c r="BL395" s="17" t="s">
        <v>157</v>
      </c>
      <c r="BM395" s="238" t="s">
        <v>1259</v>
      </c>
    </row>
    <row r="396" spans="1:47" s="2" customFormat="1" ht="12">
      <c r="A396" s="38"/>
      <c r="B396" s="39"/>
      <c r="C396" s="40"/>
      <c r="D396" s="240" t="s">
        <v>159</v>
      </c>
      <c r="E396" s="40"/>
      <c r="F396" s="241" t="s">
        <v>1260</v>
      </c>
      <c r="G396" s="40"/>
      <c r="H396" s="40"/>
      <c r="I396" s="242"/>
      <c r="J396" s="40"/>
      <c r="K396" s="40"/>
      <c r="L396" s="44"/>
      <c r="M396" s="243"/>
      <c r="N396" s="244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159</v>
      </c>
      <c r="AU396" s="17" t="s">
        <v>82</v>
      </c>
    </row>
    <row r="397" spans="1:65" s="2" customFormat="1" ht="12">
      <c r="A397" s="38"/>
      <c r="B397" s="39"/>
      <c r="C397" s="227" t="s">
        <v>834</v>
      </c>
      <c r="D397" s="227" t="s">
        <v>152</v>
      </c>
      <c r="E397" s="228" t="s">
        <v>1261</v>
      </c>
      <c r="F397" s="229" t="s">
        <v>1262</v>
      </c>
      <c r="G397" s="230" t="s">
        <v>155</v>
      </c>
      <c r="H397" s="231">
        <v>4</v>
      </c>
      <c r="I397" s="232"/>
      <c r="J397" s="233">
        <f>ROUND(I397*H397,2)</f>
        <v>0</v>
      </c>
      <c r="K397" s="229" t="s">
        <v>156</v>
      </c>
      <c r="L397" s="44"/>
      <c r="M397" s="234" t="s">
        <v>1</v>
      </c>
      <c r="N397" s="235" t="s">
        <v>38</v>
      </c>
      <c r="O397" s="91"/>
      <c r="P397" s="236">
        <f>O397*H397</f>
        <v>0</v>
      </c>
      <c r="Q397" s="236">
        <v>0.36966</v>
      </c>
      <c r="R397" s="236">
        <f>Q397*H397</f>
        <v>1.47864</v>
      </c>
      <c r="S397" s="236">
        <v>0</v>
      </c>
      <c r="T397" s="23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8" t="s">
        <v>157</v>
      </c>
      <c r="AT397" s="238" t="s">
        <v>152</v>
      </c>
      <c r="AU397" s="238" t="s">
        <v>82</v>
      </c>
      <c r="AY397" s="17" t="s">
        <v>150</v>
      </c>
      <c r="BE397" s="239">
        <f>IF(N397="základní",J397,0)</f>
        <v>0</v>
      </c>
      <c r="BF397" s="239">
        <f>IF(N397="snížená",J397,0)</f>
        <v>0</v>
      </c>
      <c r="BG397" s="239">
        <f>IF(N397="zákl. přenesená",J397,0)</f>
        <v>0</v>
      </c>
      <c r="BH397" s="239">
        <f>IF(N397="sníž. přenesená",J397,0)</f>
        <v>0</v>
      </c>
      <c r="BI397" s="239">
        <f>IF(N397="nulová",J397,0)</f>
        <v>0</v>
      </c>
      <c r="BJ397" s="17" t="s">
        <v>80</v>
      </c>
      <c r="BK397" s="239">
        <f>ROUND(I397*H397,2)</f>
        <v>0</v>
      </c>
      <c r="BL397" s="17" t="s">
        <v>157</v>
      </c>
      <c r="BM397" s="238" t="s">
        <v>1263</v>
      </c>
    </row>
    <row r="398" spans="1:47" s="2" customFormat="1" ht="12">
      <c r="A398" s="38"/>
      <c r="B398" s="39"/>
      <c r="C398" s="40"/>
      <c r="D398" s="240" t="s">
        <v>159</v>
      </c>
      <c r="E398" s="40"/>
      <c r="F398" s="241" t="s">
        <v>1264</v>
      </c>
      <c r="G398" s="40"/>
      <c r="H398" s="40"/>
      <c r="I398" s="242"/>
      <c r="J398" s="40"/>
      <c r="K398" s="40"/>
      <c r="L398" s="44"/>
      <c r="M398" s="243"/>
      <c r="N398" s="244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159</v>
      </c>
      <c r="AU398" s="17" t="s">
        <v>82</v>
      </c>
    </row>
    <row r="399" spans="1:65" s="2" customFormat="1" ht="33" customHeight="1">
      <c r="A399" s="38"/>
      <c r="B399" s="39"/>
      <c r="C399" s="227" t="s">
        <v>837</v>
      </c>
      <c r="D399" s="227" t="s">
        <v>152</v>
      </c>
      <c r="E399" s="228" t="s">
        <v>1265</v>
      </c>
      <c r="F399" s="229" t="s">
        <v>1266</v>
      </c>
      <c r="G399" s="230" t="s">
        <v>177</v>
      </c>
      <c r="H399" s="231">
        <v>75</v>
      </c>
      <c r="I399" s="232"/>
      <c r="J399" s="233">
        <f>ROUND(I399*H399,2)</f>
        <v>0</v>
      </c>
      <c r="K399" s="229" t="s">
        <v>156</v>
      </c>
      <c r="L399" s="44"/>
      <c r="M399" s="234" t="s">
        <v>1</v>
      </c>
      <c r="N399" s="235" t="s">
        <v>38</v>
      </c>
      <c r="O399" s="91"/>
      <c r="P399" s="236">
        <f>O399*H399</f>
        <v>0</v>
      </c>
      <c r="Q399" s="236">
        <v>0</v>
      </c>
      <c r="R399" s="236">
        <f>Q399*H399</f>
        <v>0</v>
      </c>
      <c r="S399" s="236">
        <v>0</v>
      </c>
      <c r="T399" s="237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8" t="s">
        <v>157</v>
      </c>
      <c r="AT399" s="238" t="s">
        <v>152</v>
      </c>
      <c r="AU399" s="238" t="s">
        <v>82</v>
      </c>
      <c r="AY399" s="17" t="s">
        <v>150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7" t="s">
        <v>80</v>
      </c>
      <c r="BK399" s="239">
        <f>ROUND(I399*H399,2)</f>
        <v>0</v>
      </c>
      <c r="BL399" s="17" t="s">
        <v>157</v>
      </c>
      <c r="BM399" s="238" t="s">
        <v>1267</v>
      </c>
    </row>
    <row r="400" spans="1:47" s="2" customFormat="1" ht="12">
      <c r="A400" s="38"/>
      <c r="B400" s="39"/>
      <c r="C400" s="40"/>
      <c r="D400" s="240" t="s">
        <v>159</v>
      </c>
      <c r="E400" s="40"/>
      <c r="F400" s="241" t="s">
        <v>1268</v>
      </c>
      <c r="G400" s="40"/>
      <c r="H400" s="40"/>
      <c r="I400" s="242"/>
      <c r="J400" s="40"/>
      <c r="K400" s="40"/>
      <c r="L400" s="44"/>
      <c r="M400" s="243"/>
      <c r="N400" s="244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159</v>
      </c>
      <c r="AU400" s="17" t="s">
        <v>82</v>
      </c>
    </row>
    <row r="401" spans="1:51" s="13" customFormat="1" ht="12">
      <c r="A401" s="13"/>
      <c r="B401" s="246"/>
      <c r="C401" s="247"/>
      <c r="D401" s="240" t="s">
        <v>172</v>
      </c>
      <c r="E401" s="248" t="s">
        <v>1</v>
      </c>
      <c r="F401" s="249" t="s">
        <v>1269</v>
      </c>
      <c r="G401" s="247"/>
      <c r="H401" s="248" t="s">
        <v>1</v>
      </c>
      <c r="I401" s="250"/>
      <c r="J401" s="247"/>
      <c r="K401" s="247"/>
      <c r="L401" s="251"/>
      <c r="M401" s="252"/>
      <c r="N401" s="253"/>
      <c r="O401" s="253"/>
      <c r="P401" s="253"/>
      <c r="Q401" s="253"/>
      <c r="R401" s="253"/>
      <c r="S401" s="253"/>
      <c r="T401" s="25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5" t="s">
        <v>172</v>
      </c>
      <c r="AU401" s="255" t="s">
        <v>82</v>
      </c>
      <c r="AV401" s="13" t="s">
        <v>80</v>
      </c>
      <c r="AW401" s="13" t="s">
        <v>30</v>
      </c>
      <c r="AX401" s="13" t="s">
        <v>73</v>
      </c>
      <c r="AY401" s="255" t="s">
        <v>150</v>
      </c>
    </row>
    <row r="402" spans="1:51" s="14" customFormat="1" ht="12">
      <c r="A402" s="14"/>
      <c r="B402" s="256"/>
      <c r="C402" s="257"/>
      <c r="D402" s="240" t="s">
        <v>172</v>
      </c>
      <c r="E402" s="258" t="s">
        <v>1</v>
      </c>
      <c r="F402" s="259" t="s">
        <v>1270</v>
      </c>
      <c r="G402" s="257"/>
      <c r="H402" s="260">
        <v>26.4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6" t="s">
        <v>172</v>
      </c>
      <c r="AU402" s="266" t="s">
        <v>82</v>
      </c>
      <c r="AV402" s="14" t="s">
        <v>82</v>
      </c>
      <c r="AW402" s="14" t="s">
        <v>30</v>
      </c>
      <c r="AX402" s="14" t="s">
        <v>73</v>
      </c>
      <c r="AY402" s="266" t="s">
        <v>150</v>
      </c>
    </row>
    <row r="403" spans="1:51" s="13" customFormat="1" ht="12">
      <c r="A403" s="13"/>
      <c r="B403" s="246"/>
      <c r="C403" s="247"/>
      <c r="D403" s="240" t="s">
        <v>172</v>
      </c>
      <c r="E403" s="248" t="s">
        <v>1</v>
      </c>
      <c r="F403" s="249" t="s">
        <v>1271</v>
      </c>
      <c r="G403" s="247"/>
      <c r="H403" s="248" t="s">
        <v>1</v>
      </c>
      <c r="I403" s="250"/>
      <c r="J403" s="247"/>
      <c r="K403" s="247"/>
      <c r="L403" s="251"/>
      <c r="M403" s="252"/>
      <c r="N403" s="253"/>
      <c r="O403" s="253"/>
      <c r="P403" s="253"/>
      <c r="Q403" s="253"/>
      <c r="R403" s="253"/>
      <c r="S403" s="253"/>
      <c r="T403" s="25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5" t="s">
        <v>172</v>
      </c>
      <c r="AU403" s="255" t="s">
        <v>82</v>
      </c>
      <c r="AV403" s="13" t="s">
        <v>80</v>
      </c>
      <c r="AW403" s="13" t="s">
        <v>30</v>
      </c>
      <c r="AX403" s="13" t="s">
        <v>73</v>
      </c>
      <c r="AY403" s="255" t="s">
        <v>150</v>
      </c>
    </row>
    <row r="404" spans="1:51" s="14" customFormat="1" ht="12">
      <c r="A404" s="14"/>
      <c r="B404" s="256"/>
      <c r="C404" s="257"/>
      <c r="D404" s="240" t="s">
        <v>172</v>
      </c>
      <c r="E404" s="258" t="s">
        <v>1</v>
      </c>
      <c r="F404" s="259" t="s">
        <v>1207</v>
      </c>
      <c r="G404" s="257"/>
      <c r="H404" s="260">
        <v>33.6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6" t="s">
        <v>172</v>
      </c>
      <c r="AU404" s="266" t="s">
        <v>82</v>
      </c>
      <c r="AV404" s="14" t="s">
        <v>82</v>
      </c>
      <c r="AW404" s="14" t="s">
        <v>30</v>
      </c>
      <c r="AX404" s="14" t="s">
        <v>73</v>
      </c>
      <c r="AY404" s="266" t="s">
        <v>150</v>
      </c>
    </row>
    <row r="405" spans="1:51" s="14" customFormat="1" ht="12">
      <c r="A405" s="14"/>
      <c r="B405" s="256"/>
      <c r="C405" s="257"/>
      <c r="D405" s="240" t="s">
        <v>172</v>
      </c>
      <c r="E405" s="258" t="s">
        <v>1</v>
      </c>
      <c r="F405" s="259" t="s">
        <v>1272</v>
      </c>
      <c r="G405" s="257"/>
      <c r="H405" s="260">
        <v>15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6" t="s">
        <v>172</v>
      </c>
      <c r="AU405" s="266" t="s">
        <v>82</v>
      </c>
      <c r="AV405" s="14" t="s">
        <v>82</v>
      </c>
      <c r="AW405" s="14" t="s">
        <v>30</v>
      </c>
      <c r="AX405" s="14" t="s">
        <v>73</v>
      </c>
      <c r="AY405" s="266" t="s">
        <v>150</v>
      </c>
    </row>
    <row r="406" spans="1:51" s="15" customFormat="1" ht="12">
      <c r="A406" s="15"/>
      <c r="B406" s="267"/>
      <c r="C406" s="268"/>
      <c r="D406" s="240" t="s">
        <v>172</v>
      </c>
      <c r="E406" s="269" t="s">
        <v>1</v>
      </c>
      <c r="F406" s="270" t="s">
        <v>204</v>
      </c>
      <c r="G406" s="268"/>
      <c r="H406" s="271">
        <v>75</v>
      </c>
      <c r="I406" s="272"/>
      <c r="J406" s="268"/>
      <c r="K406" s="268"/>
      <c r="L406" s="273"/>
      <c r="M406" s="274"/>
      <c r="N406" s="275"/>
      <c r="O406" s="275"/>
      <c r="P406" s="275"/>
      <c r="Q406" s="275"/>
      <c r="R406" s="275"/>
      <c r="S406" s="275"/>
      <c r="T406" s="27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7" t="s">
        <v>172</v>
      </c>
      <c r="AU406" s="277" t="s">
        <v>82</v>
      </c>
      <c r="AV406" s="15" t="s">
        <v>157</v>
      </c>
      <c r="AW406" s="15" t="s">
        <v>30</v>
      </c>
      <c r="AX406" s="15" t="s">
        <v>80</v>
      </c>
      <c r="AY406" s="277" t="s">
        <v>150</v>
      </c>
    </row>
    <row r="407" spans="1:65" s="2" customFormat="1" ht="33" customHeight="1">
      <c r="A407" s="38"/>
      <c r="B407" s="39"/>
      <c r="C407" s="227" t="s">
        <v>840</v>
      </c>
      <c r="D407" s="227" t="s">
        <v>152</v>
      </c>
      <c r="E407" s="228" t="s">
        <v>1273</v>
      </c>
      <c r="F407" s="229" t="s">
        <v>1274</v>
      </c>
      <c r="G407" s="230" t="s">
        <v>177</v>
      </c>
      <c r="H407" s="231">
        <v>2250</v>
      </c>
      <c r="I407" s="232"/>
      <c r="J407" s="233">
        <f>ROUND(I407*H407,2)</f>
        <v>0</v>
      </c>
      <c r="K407" s="229" t="s">
        <v>156</v>
      </c>
      <c r="L407" s="44"/>
      <c r="M407" s="234" t="s">
        <v>1</v>
      </c>
      <c r="N407" s="235" t="s">
        <v>38</v>
      </c>
      <c r="O407" s="91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8" t="s">
        <v>157</v>
      </c>
      <c r="AT407" s="238" t="s">
        <v>152</v>
      </c>
      <c r="AU407" s="238" t="s">
        <v>82</v>
      </c>
      <c r="AY407" s="17" t="s">
        <v>150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7" t="s">
        <v>80</v>
      </c>
      <c r="BK407" s="239">
        <f>ROUND(I407*H407,2)</f>
        <v>0</v>
      </c>
      <c r="BL407" s="17" t="s">
        <v>157</v>
      </c>
      <c r="BM407" s="238" t="s">
        <v>1275</v>
      </c>
    </row>
    <row r="408" spans="1:47" s="2" customFormat="1" ht="12">
      <c r="A408" s="38"/>
      <c r="B408" s="39"/>
      <c r="C408" s="40"/>
      <c r="D408" s="240" t="s">
        <v>159</v>
      </c>
      <c r="E408" s="40"/>
      <c r="F408" s="241" t="s">
        <v>1276</v>
      </c>
      <c r="G408" s="40"/>
      <c r="H408" s="40"/>
      <c r="I408" s="242"/>
      <c r="J408" s="40"/>
      <c r="K408" s="40"/>
      <c r="L408" s="44"/>
      <c r="M408" s="243"/>
      <c r="N408" s="244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159</v>
      </c>
      <c r="AU408" s="17" t="s">
        <v>82</v>
      </c>
    </row>
    <row r="409" spans="1:51" s="14" customFormat="1" ht="12">
      <c r="A409" s="14"/>
      <c r="B409" s="256"/>
      <c r="C409" s="257"/>
      <c r="D409" s="240" t="s">
        <v>172</v>
      </c>
      <c r="E409" s="258" t="s">
        <v>1</v>
      </c>
      <c r="F409" s="259" t="s">
        <v>1277</v>
      </c>
      <c r="G409" s="257"/>
      <c r="H409" s="260">
        <v>2250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6" t="s">
        <v>172</v>
      </c>
      <c r="AU409" s="266" t="s">
        <v>82</v>
      </c>
      <c r="AV409" s="14" t="s">
        <v>82</v>
      </c>
      <c r="AW409" s="14" t="s">
        <v>30</v>
      </c>
      <c r="AX409" s="14" t="s">
        <v>73</v>
      </c>
      <c r="AY409" s="266" t="s">
        <v>150</v>
      </c>
    </row>
    <row r="410" spans="1:51" s="15" customFormat="1" ht="12">
      <c r="A410" s="15"/>
      <c r="B410" s="267"/>
      <c r="C410" s="268"/>
      <c r="D410" s="240" t="s">
        <v>172</v>
      </c>
      <c r="E410" s="269" t="s">
        <v>1</v>
      </c>
      <c r="F410" s="270" t="s">
        <v>204</v>
      </c>
      <c r="G410" s="268"/>
      <c r="H410" s="271">
        <v>2250</v>
      </c>
      <c r="I410" s="272"/>
      <c r="J410" s="268"/>
      <c r="K410" s="268"/>
      <c r="L410" s="273"/>
      <c r="M410" s="274"/>
      <c r="N410" s="275"/>
      <c r="O410" s="275"/>
      <c r="P410" s="275"/>
      <c r="Q410" s="275"/>
      <c r="R410" s="275"/>
      <c r="S410" s="275"/>
      <c r="T410" s="276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7" t="s">
        <v>172</v>
      </c>
      <c r="AU410" s="277" t="s">
        <v>82</v>
      </c>
      <c r="AV410" s="15" t="s">
        <v>157</v>
      </c>
      <c r="AW410" s="15" t="s">
        <v>30</v>
      </c>
      <c r="AX410" s="15" t="s">
        <v>80</v>
      </c>
      <c r="AY410" s="277" t="s">
        <v>150</v>
      </c>
    </row>
    <row r="411" spans="1:65" s="2" customFormat="1" ht="33" customHeight="1">
      <c r="A411" s="38"/>
      <c r="B411" s="39"/>
      <c r="C411" s="227" t="s">
        <v>843</v>
      </c>
      <c r="D411" s="227" t="s">
        <v>152</v>
      </c>
      <c r="E411" s="228" t="s">
        <v>1278</v>
      </c>
      <c r="F411" s="229" t="s">
        <v>1279</v>
      </c>
      <c r="G411" s="230" t="s">
        <v>177</v>
      </c>
      <c r="H411" s="231">
        <v>75</v>
      </c>
      <c r="I411" s="232"/>
      <c r="J411" s="233">
        <f>ROUND(I411*H411,2)</f>
        <v>0</v>
      </c>
      <c r="K411" s="229" t="s">
        <v>156</v>
      </c>
      <c r="L411" s="44"/>
      <c r="M411" s="234" t="s">
        <v>1</v>
      </c>
      <c r="N411" s="235" t="s">
        <v>38</v>
      </c>
      <c r="O411" s="91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8" t="s">
        <v>157</v>
      </c>
      <c r="AT411" s="238" t="s">
        <v>152</v>
      </c>
      <c r="AU411" s="238" t="s">
        <v>82</v>
      </c>
      <c r="AY411" s="17" t="s">
        <v>150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7" t="s">
        <v>80</v>
      </c>
      <c r="BK411" s="239">
        <f>ROUND(I411*H411,2)</f>
        <v>0</v>
      </c>
      <c r="BL411" s="17" t="s">
        <v>157</v>
      </c>
      <c r="BM411" s="238" t="s">
        <v>1280</v>
      </c>
    </row>
    <row r="412" spans="1:47" s="2" customFormat="1" ht="12">
      <c r="A412" s="38"/>
      <c r="B412" s="39"/>
      <c r="C412" s="40"/>
      <c r="D412" s="240" t="s">
        <v>159</v>
      </c>
      <c r="E412" s="40"/>
      <c r="F412" s="241" t="s">
        <v>1281</v>
      </c>
      <c r="G412" s="40"/>
      <c r="H412" s="40"/>
      <c r="I412" s="242"/>
      <c r="J412" s="40"/>
      <c r="K412" s="40"/>
      <c r="L412" s="44"/>
      <c r="M412" s="243"/>
      <c r="N412" s="244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159</v>
      </c>
      <c r="AU412" s="17" t="s">
        <v>82</v>
      </c>
    </row>
    <row r="413" spans="1:65" s="2" customFormat="1" ht="21.75" customHeight="1">
      <c r="A413" s="38"/>
      <c r="B413" s="39"/>
      <c r="C413" s="227" t="s">
        <v>845</v>
      </c>
      <c r="D413" s="227" t="s">
        <v>152</v>
      </c>
      <c r="E413" s="228" t="s">
        <v>1282</v>
      </c>
      <c r="F413" s="229" t="s">
        <v>1283</v>
      </c>
      <c r="G413" s="230" t="s">
        <v>155</v>
      </c>
      <c r="H413" s="231">
        <v>32</v>
      </c>
      <c r="I413" s="232"/>
      <c r="J413" s="233">
        <f>ROUND(I413*H413,2)</f>
        <v>0</v>
      </c>
      <c r="K413" s="229" t="s">
        <v>156</v>
      </c>
      <c r="L413" s="44"/>
      <c r="M413" s="234" t="s">
        <v>1</v>
      </c>
      <c r="N413" s="235" t="s">
        <v>38</v>
      </c>
      <c r="O413" s="91"/>
      <c r="P413" s="236">
        <f>O413*H413</f>
        <v>0</v>
      </c>
      <c r="Q413" s="236">
        <v>0.00039</v>
      </c>
      <c r="R413" s="236">
        <f>Q413*H413</f>
        <v>0.01248</v>
      </c>
      <c r="S413" s="236">
        <v>0</v>
      </c>
      <c r="T413" s="237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8" t="s">
        <v>157</v>
      </c>
      <c r="AT413" s="238" t="s">
        <v>152</v>
      </c>
      <c r="AU413" s="238" t="s">
        <v>82</v>
      </c>
      <c r="AY413" s="17" t="s">
        <v>150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7" t="s">
        <v>80</v>
      </c>
      <c r="BK413" s="239">
        <f>ROUND(I413*H413,2)</f>
        <v>0</v>
      </c>
      <c r="BL413" s="17" t="s">
        <v>157</v>
      </c>
      <c r="BM413" s="238" t="s">
        <v>1284</v>
      </c>
    </row>
    <row r="414" spans="1:47" s="2" customFormat="1" ht="12">
      <c r="A414" s="38"/>
      <c r="B414" s="39"/>
      <c r="C414" s="40"/>
      <c r="D414" s="240" t="s">
        <v>159</v>
      </c>
      <c r="E414" s="40"/>
      <c r="F414" s="241" t="s">
        <v>1285</v>
      </c>
      <c r="G414" s="40"/>
      <c r="H414" s="40"/>
      <c r="I414" s="242"/>
      <c r="J414" s="40"/>
      <c r="K414" s="40"/>
      <c r="L414" s="44"/>
      <c r="M414" s="243"/>
      <c r="N414" s="244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159</v>
      </c>
      <c r="AU414" s="17" t="s">
        <v>82</v>
      </c>
    </row>
    <row r="415" spans="1:51" s="13" customFormat="1" ht="12">
      <c r="A415" s="13"/>
      <c r="B415" s="246"/>
      <c r="C415" s="247"/>
      <c r="D415" s="240" t="s">
        <v>172</v>
      </c>
      <c r="E415" s="248" t="s">
        <v>1</v>
      </c>
      <c r="F415" s="249" t="s">
        <v>1286</v>
      </c>
      <c r="G415" s="247"/>
      <c r="H415" s="248" t="s">
        <v>1</v>
      </c>
      <c r="I415" s="250"/>
      <c r="J415" s="247"/>
      <c r="K415" s="247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172</v>
      </c>
      <c r="AU415" s="255" t="s">
        <v>82</v>
      </c>
      <c r="AV415" s="13" t="s">
        <v>80</v>
      </c>
      <c r="AW415" s="13" t="s">
        <v>30</v>
      </c>
      <c r="AX415" s="13" t="s">
        <v>73</v>
      </c>
      <c r="AY415" s="255" t="s">
        <v>150</v>
      </c>
    </row>
    <row r="416" spans="1:51" s="14" customFormat="1" ht="12">
      <c r="A416" s="14"/>
      <c r="B416" s="256"/>
      <c r="C416" s="257"/>
      <c r="D416" s="240" t="s">
        <v>172</v>
      </c>
      <c r="E416" s="258" t="s">
        <v>1</v>
      </c>
      <c r="F416" s="259" t="s">
        <v>507</v>
      </c>
      <c r="G416" s="257"/>
      <c r="H416" s="260">
        <v>32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6" t="s">
        <v>172</v>
      </c>
      <c r="AU416" s="266" t="s">
        <v>82</v>
      </c>
      <c r="AV416" s="14" t="s">
        <v>82</v>
      </c>
      <c r="AW416" s="14" t="s">
        <v>30</v>
      </c>
      <c r="AX416" s="14" t="s">
        <v>80</v>
      </c>
      <c r="AY416" s="266" t="s">
        <v>150</v>
      </c>
    </row>
    <row r="417" spans="1:65" s="2" customFormat="1" ht="12">
      <c r="A417" s="38"/>
      <c r="B417" s="39"/>
      <c r="C417" s="227" t="s">
        <v>852</v>
      </c>
      <c r="D417" s="227" t="s">
        <v>152</v>
      </c>
      <c r="E417" s="228" t="s">
        <v>1287</v>
      </c>
      <c r="F417" s="229" t="s">
        <v>1288</v>
      </c>
      <c r="G417" s="230" t="s">
        <v>594</v>
      </c>
      <c r="H417" s="231">
        <v>433.085</v>
      </c>
      <c r="I417" s="232"/>
      <c r="J417" s="233">
        <f>ROUND(I417*H417,2)</f>
        <v>0</v>
      </c>
      <c r="K417" s="229" t="s">
        <v>156</v>
      </c>
      <c r="L417" s="44"/>
      <c r="M417" s="234" t="s">
        <v>1</v>
      </c>
      <c r="N417" s="235" t="s">
        <v>38</v>
      </c>
      <c r="O417" s="91"/>
      <c r="P417" s="236">
        <f>O417*H417</f>
        <v>0</v>
      </c>
      <c r="Q417" s="236">
        <v>0</v>
      </c>
      <c r="R417" s="236">
        <f>Q417*H417</f>
        <v>0</v>
      </c>
      <c r="S417" s="236">
        <v>0.001</v>
      </c>
      <c r="T417" s="237">
        <f>S417*H417</f>
        <v>0.433085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8" t="s">
        <v>157</v>
      </c>
      <c r="AT417" s="238" t="s">
        <v>152</v>
      </c>
      <c r="AU417" s="238" t="s">
        <v>82</v>
      </c>
      <c r="AY417" s="17" t="s">
        <v>150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7" t="s">
        <v>80</v>
      </c>
      <c r="BK417" s="239">
        <f>ROUND(I417*H417,2)</f>
        <v>0</v>
      </c>
      <c r="BL417" s="17" t="s">
        <v>157</v>
      </c>
      <c r="BM417" s="238" t="s">
        <v>1289</v>
      </c>
    </row>
    <row r="418" spans="1:47" s="2" customFormat="1" ht="12">
      <c r="A418" s="38"/>
      <c r="B418" s="39"/>
      <c r="C418" s="40"/>
      <c r="D418" s="240" t="s">
        <v>159</v>
      </c>
      <c r="E418" s="40"/>
      <c r="F418" s="241" t="s">
        <v>1290</v>
      </c>
      <c r="G418" s="40"/>
      <c r="H418" s="40"/>
      <c r="I418" s="242"/>
      <c r="J418" s="40"/>
      <c r="K418" s="40"/>
      <c r="L418" s="44"/>
      <c r="M418" s="243"/>
      <c r="N418" s="244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159</v>
      </c>
      <c r="AU418" s="17" t="s">
        <v>82</v>
      </c>
    </row>
    <row r="419" spans="1:47" s="2" customFormat="1" ht="12">
      <c r="A419" s="38"/>
      <c r="B419" s="39"/>
      <c r="C419" s="40"/>
      <c r="D419" s="240" t="s">
        <v>170</v>
      </c>
      <c r="E419" s="40"/>
      <c r="F419" s="245" t="s">
        <v>1291</v>
      </c>
      <c r="G419" s="40"/>
      <c r="H419" s="40"/>
      <c r="I419" s="242"/>
      <c r="J419" s="40"/>
      <c r="K419" s="40"/>
      <c r="L419" s="44"/>
      <c r="M419" s="243"/>
      <c r="N419" s="244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170</v>
      </c>
      <c r="AU419" s="17" t="s">
        <v>82</v>
      </c>
    </row>
    <row r="420" spans="1:51" s="13" customFormat="1" ht="12">
      <c r="A420" s="13"/>
      <c r="B420" s="246"/>
      <c r="C420" s="247"/>
      <c r="D420" s="240" t="s">
        <v>172</v>
      </c>
      <c r="E420" s="248" t="s">
        <v>1</v>
      </c>
      <c r="F420" s="249" t="s">
        <v>1076</v>
      </c>
      <c r="G420" s="247"/>
      <c r="H420" s="248" t="s">
        <v>1</v>
      </c>
      <c r="I420" s="250"/>
      <c r="J420" s="247"/>
      <c r="K420" s="247"/>
      <c r="L420" s="251"/>
      <c r="M420" s="252"/>
      <c r="N420" s="253"/>
      <c r="O420" s="253"/>
      <c r="P420" s="253"/>
      <c r="Q420" s="253"/>
      <c r="R420" s="253"/>
      <c r="S420" s="253"/>
      <c r="T420" s="25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5" t="s">
        <v>172</v>
      </c>
      <c r="AU420" s="255" t="s">
        <v>82</v>
      </c>
      <c r="AV420" s="13" t="s">
        <v>80</v>
      </c>
      <c r="AW420" s="13" t="s">
        <v>30</v>
      </c>
      <c r="AX420" s="13" t="s">
        <v>73</v>
      </c>
      <c r="AY420" s="255" t="s">
        <v>150</v>
      </c>
    </row>
    <row r="421" spans="1:51" s="14" customFormat="1" ht="12">
      <c r="A421" s="14"/>
      <c r="B421" s="256"/>
      <c r="C421" s="257"/>
      <c r="D421" s="240" t="s">
        <v>172</v>
      </c>
      <c r="E421" s="258" t="s">
        <v>1</v>
      </c>
      <c r="F421" s="259" t="s">
        <v>1077</v>
      </c>
      <c r="G421" s="257"/>
      <c r="H421" s="260">
        <v>433.085</v>
      </c>
      <c r="I421" s="261"/>
      <c r="J421" s="257"/>
      <c r="K421" s="257"/>
      <c r="L421" s="262"/>
      <c r="M421" s="263"/>
      <c r="N421" s="264"/>
      <c r="O421" s="264"/>
      <c r="P421" s="264"/>
      <c r="Q421" s="264"/>
      <c r="R421" s="264"/>
      <c r="S421" s="264"/>
      <c r="T421" s="26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6" t="s">
        <v>172</v>
      </c>
      <c r="AU421" s="266" t="s">
        <v>82</v>
      </c>
      <c r="AV421" s="14" t="s">
        <v>82</v>
      </c>
      <c r="AW421" s="14" t="s">
        <v>30</v>
      </c>
      <c r="AX421" s="14" t="s">
        <v>80</v>
      </c>
      <c r="AY421" s="266" t="s">
        <v>150</v>
      </c>
    </row>
    <row r="422" spans="1:65" s="2" customFormat="1" ht="16.5" customHeight="1">
      <c r="A422" s="38"/>
      <c r="B422" s="39"/>
      <c r="C422" s="227" t="s">
        <v>862</v>
      </c>
      <c r="D422" s="227" t="s">
        <v>152</v>
      </c>
      <c r="E422" s="228" t="s">
        <v>1292</v>
      </c>
      <c r="F422" s="229" t="s">
        <v>1293</v>
      </c>
      <c r="G422" s="230" t="s">
        <v>516</v>
      </c>
      <c r="H422" s="231">
        <v>4.2</v>
      </c>
      <c r="I422" s="232"/>
      <c r="J422" s="233">
        <f>ROUND(I422*H422,2)</f>
        <v>0</v>
      </c>
      <c r="K422" s="229" t="s">
        <v>156</v>
      </c>
      <c r="L422" s="44"/>
      <c r="M422" s="234" t="s">
        <v>1</v>
      </c>
      <c r="N422" s="235" t="s">
        <v>38</v>
      </c>
      <c r="O422" s="91"/>
      <c r="P422" s="236">
        <f>O422*H422</f>
        <v>0</v>
      </c>
      <c r="Q422" s="236">
        <v>8.36E-05</v>
      </c>
      <c r="R422" s="236">
        <f>Q422*H422</f>
        <v>0.00035112</v>
      </c>
      <c r="S422" s="236">
        <v>0.018</v>
      </c>
      <c r="T422" s="237">
        <f>S422*H422</f>
        <v>0.0756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8" t="s">
        <v>157</v>
      </c>
      <c r="AT422" s="238" t="s">
        <v>152</v>
      </c>
      <c r="AU422" s="238" t="s">
        <v>82</v>
      </c>
      <c r="AY422" s="17" t="s">
        <v>150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7" t="s">
        <v>80</v>
      </c>
      <c r="BK422" s="239">
        <f>ROUND(I422*H422,2)</f>
        <v>0</v>
      </c>
      <c r="BL422" s="17" t="s">
        <v>157</v>
      </c>
      <c r="BM422" s="238" t="s">
        <v>1294</v>
      </c>
    </row>
    <row r="423" spans="1:47" s="2" customFormat="1" ht="12">
      <c r="A423" s="38"/>
      <c r="B423" s="39"/>
      <c r="C423" s="40"/>
      <c r="D423" s="240" t="s">
        <v>159</v>
      </c>
      <c r="E423" s="40"/>
      <c r="F423" s="241" t="s">
        <v>1295</v>
      </c>
      <c r="G423" s="40"/>
      <c r="H423" s="40"/>
      <c r="I423" s="242"/>
      <c r="J423" s="40"/>
      <c r="K423" s="40"/>
      <c r="L423" s="44"/>
      <c r="M423" s="243"/>
      <c r="N423" s="244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159</v>
      </c>
      <c r="AU423" s="17" t="s">
        <v>82</v>
      </c>
    </row>
    <row r="424" spans="1:47" s="2" customFormat="1" ht="12">
      <c r="A424" s="38"/>
      <c r="B424" s="39"/>
      <c r="C424" s="40"/>
      <c r="D424" s="240" t="s">
        <v>170</v>
      </c>
      <c r="E424" s="40"/>
      <c r="F424" s="245" t="s">
        <v>1296</v>
      </c>
      <c r="G424" s="40"/>
      <c r="H424" s="40"/>
      <c r="I424" s="242"/>
      <c r="J424" s="40"/>
      <c r="K424" s="40"/>
      <c r="L424" s="44"/>
      <c r="M424" s="243"/>
      <c r="N424" s="244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170</v>
      </c>
      <c r="AU424" s="17" t="s">
        <v>82</v>
      </c>
    </row>
    <row r="425" spans="1:51" s="14" customFormat="1" ht="12">
      <c r="A425" s="14"/>
      <c r="B425" s="256"/>
      <c r="C425" s="257"/>
      <c r="D425" s="240" t="s">
        <v>172</v>
      </c>
      <c r="E425" s="258" t="s">
        <v>1</v>
      </c>
      <c r="F425" s="259" t="s">
        <v>1213</v>
      </c>
      <c r="G425" s="257"/>
      <c r="H425" s="260">
        <v>4.2</v>
      </c>
      <c r="I425" s="261"/>
      <c r="J425" s="257"/>
      <c r="K425" s="257"/>
      <c r="L425" s="262"/>
      <c r="M425" s="263"/>
      <c r="N425" s="264"/>
      <c r="O425" s="264"/>
      <c r="P425" s="264"/>
      <c r="Q425" s="264"/>
      <c r="R425" s="264"/>
      <c r="S425" s="264"/>
      <c r="T425" s="26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6" t="s">
        <v>172</v>
      </c>
      <c r="AU425" s="266" t="s">
        <v>82</v>
      </c>
      <c r="AV425" s="14" t="s">
        <v>82</v>
      </c>
      <c r="AW425" s="14" t="s">
        <v>30</v>
      </c>
      <c r="AX425" s="14" t="s">
        <v>80</v>
      </c>
      <c r="AY425" s="266" t="s">
        <v>150</v>
      </c>
    </row>
    <row r="426" spans="1:65" s="2" customFormat="1" ht="12">
      <c r="A426" s="38"/>
      <c r="B426" s="39"/>
      <c r="C426" s="227" t="s">
        <v>868</v>
      </c>
      <c r="D426" s="227" t="s">
        <v>152</v>
      </c>
      <c r="E426" s="228" t="s">
        <v>219</v>
      </c>
      <c r="F426" s="229" t="s">
        <v>220</v>
      </c>
      <c r="G426" s="230" t="s">
        <v>177</v>
      </c>
      <c r="H426" s="231">
        <v>77.32</v>
      </c>
      <c r="I426" s="232"/>
      <c r="J426" s="233">
        <f>ROUND(I426*H426,2)</f>
        <v>0</v>
      </c>
      <c r="K426" s="229" t="s">
        <v>156</v>
      </c>
      <c r="L426" s="44"/>
      <c r="M426" s="234" t="s">
        <v>1</v>
      </c>
      <c r="N426" s="235" t="s">
        <v>38</v>
      </c>
      <c r="O426" s="91"/>
      <c r="P426" s="236">
        <f>O426*H426</f>
        <v>0</v>
      </c>
      <c r="Q426" s="236">
        <v>0</v>
      </c>
      <c r="R426" s="236">
        <f>Q426*H426</f>
        <v>0</v>
      </c>
      <c r="S426" s="236">
        <v>0</v>
      </c>
      <c r="T426" s="237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8" t="s">
        <v>157</v>
      </c>
      <c r="AT426" s="238" t="s">
        <v>152</v>
      </c>
      <c r="AU426" s="238" t="s">
        <v>82</v>
      </c>
      <c r="AY426" s="17" t="s">
        <v>150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7" t="s">
        <v>80</v>
      </c>
      <c r="BK426" s="239">
        <f>ROUND(I426*H426,2)</f>
        <v>0</v>
      </c>
      <c r="BL426" s="17" t="s">
        <v>157</v>
      </c>
      <c r="BM426" s="238" t="s">
        <v>1297</v>
      </c>
    </row>
    <row r="427" spans="1:47" s="2" customFormat="1" ht="12">
      <c r="A427" s="38"/>
      <c r="B427" s="39"/>
      <c r="C427" s="40"/>
      <c r="D427" s="240" t="s">
        <v>159</v>
      </c>
      <c r="E427" s="40"/>
      <c r="F427" s="241" t="s">
        <v>220</v>
      </c>
      <c r="G427" s="40"/>
      <c r="H427" s="40"/>
      <c r="I427" s="242"/>
      <c r="J427" s="40"/>
      <c r="K427" s="40"/>
      <c r="L427" s="44"/>
      <c r="M427" s="243"/>
      <c r="N427" s="244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159</v>
      </c>
      <c r="AU427" s="17" t="s">
        <v>82</v>
      </c>
    </row>
    <row r="428" spans="1:51" s="13" customFormat="1" ht="12">
      <c r="A428" s="13"/>
      <c r="B428" s="246"/>
      <c r="C428" s="247"/>
      <c r="D428" s="240" t="s">
        <v>172</v>
      </c>
      <c r="E428" s="248" t="s">
        <v>1</v>
      </c>
      <c r="F428" s="249" t="s">
        <v>1298</v>
      </c>
      <c r="G428" s="247"/>
      <c r="H428" s="248" t="s">
        <v>1</v>
      </c>
      <c r="I428" s="250"/>
      <c r="J428" s="247"/>
      <c r="K428" s="247"/>
      <c r="L428" s="251"/>
      <c r="M428" s="252"/>
      <c r="N428" s="253"/>
      <c r="O428" s="253"/>
      <c r="P428" s="253"/>
      <c r="Q428" s="253"/>
      <c r="R428" s="253"/>
      <c r="S428" s="253"/>
      <c r="T428" s="25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5" t="s">
        <v>172</v>
      </c>
      <c r="AU428" s="255" t="s">
        <v>82</v>
      </c>
      <c r="AV428" s="13" t="s">
        <v>80</v>
      </c>
      <c r="AW428" s="13" t="s">
        <v>30</v>
      </c>
      <c r="AX428" s="13" t="s">
        <v>73</v>
      </c>
      <c r="AY428" s="255" t="s">
        <v>150</v>
      </c>
    </row>
    <row r="429" spans="1:51" s="14" customFormat="1" ht="12">
      <c r="A429" s="14"/>
      <c r="B429" s="256"/>
      <c r="C429" s="257"/>
      <c r="D429" s="240" t="s">
        <v>172</v>
      </c>
      <c r="E429" s="258" t="s">
        <v>1</v>
      </c>
      <c r="F429" s="259" t="s">
        <v>1299</v>
      </c>
      <c r="G429" s="257"/>
      <c r="H429" s="260">
        <v>7.7</v>
      </c>
      <c r="I429" s="261"/>
      <c r="J429" s="257"/>
      <c r="K429" s="257"/>
      <c r="L429" s="262"/>
      <c r="M429" s="263"/>
      <c r="N429" s="264"/>
      <c r="O429" s="264"/>
      <c r="P429" s="264"/>
      <c r="Q429" s="264"/>
      <c r="R429" s="264"/>
      <c r="S429" s="264"/>
      <c r="T429" s="26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6" t="s">
        <v>172</v>
      </c>
      <c r="AU429" s="266" t="s">
        <v>82</v>
      </c>
      <c r="AV429" s="14" t="s">
        <v>82</v>
      </c>
      <c r="AW429" s="14" t="s">
        <v>30</v>
      </c>
      <c r="AX429" s="14" t="s">
        <v>73</v>
      </c>
      <c r="AY429" s="266" t="s">
        <v>150</v>
      </c>
    </row>
    <row r="430" spans="1:51" s="14" customFormat="1" ht="12">
      <c r="A430" s="14"/>
      <c r="B430" s="256"/>
      <c r="C430" s="257"/>
      <c r="D430" s="240" t="s">
        <v>172</v>
      </c>
      <c r="E430" s="258" t="s">
        <v>1</v>
      </c>
      <c r="F430" s="259" t="s">
        <v>1299</v>
      </c>
      <c r="G430" s="257"/>
      <c r="H430" s="260">
        <v>7.7</v>
      </c>
      <c r="I430" s="261"/>
      <c r="J430" s="257"/>
      <c r="K430" s="257"/>
      <c r="L430" s="262"/>
      <c r="M430" s="263"/>
      <c r="N430" s="264"/>
      <c r="O430" s="264"/>
      <c r="P430" s="264"/>
      <c r="Q430" s="264"/>
      <c r="R430" s="264"/>
      <c r="S430" s="264"/>
      <c r="T430" s="26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6" t="s">
        <v>172</v>
      </c>
      <c r="AU430" s="266" t="s">
        <v>82</v>
      </c>
      <c r="AV430" s="14" t="s">
        <v>82</v>
      </c>
      <c r="AW430" s="14" t="s">
        <v>30</v>
      </c>
      <c r="AX430" s="14" t="s">
        <v>73</v>
      </c>
      <c r="AY430" s="266" t="s">
        <v>150</v>
      </c>
    </row>
    <row r="431" spans="1:51" s="13" customFormat="1" ht="12">
      <c r="A431" s="13"/>
      <c r="B431" s="246"/>
      <c r="C431" s="247"/>
      <c r="D431" s="240" t="s">
        <v>172</v>
      </c>
      <c r="E431" s="248" t="s">
        <v>1</v>
      </c>
      <c r="F431" s="249" t="s">
        <v>1300</v>
      </c>
      <c r="G431" s="247"/>
      <c r="H431" s="248" t="s">
        <v>1</v>
      </c>
      <c r="I431" s="250"/>
      <c r="J431" s="247"/>
      <c r="K431" s="247"/>
      <c r="L431" s="251"/>
      <c r="M431" s="252"/>
      <c r="N431" s="253"/>
      <c r="O431" s="253"/>
      <c r="P431" s="253"/>
      <c r="Q431" s="253"/>
      <c r="R431" s="253"/>
      <c r="S431" s="253"/>
      <c r="T431" s="25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5" t="s">
        <v>172</v>
      </c>
      <c r="AU431" s="255" t="s">
        <v>82</v>
      </c>
      <c r="AV431" s="13" t="s">
        <v>80</v>
      </c>
      <c r="AW431" s="13" t="s">
        <v>30</v>
      </c>
      <c r="AX431" s="13" t="s">
        <v>73</v>
      </c>
      <c r="AY431" s="255" t="s">
        <v>150</v>
      </c>
    </row>
    <row r="432" spans="1:51" s="14" customFormat="1" ht="12">
      <c r="A432" s="14"/>
      <c r="B432" s="256"/>
      <c r="C432" s="257"/>
      <c r="D432" s="240" t="s">
        <v>172</v>
      </c>
      <c r="E432" s="258" t="s">
        <v>1</v>
      </c>
      <c r="F432" s="259" t="s">
        <v>1299</v>
      </c>
      <c r="G432" s="257"/>
      <c r="H432" s="260">
        <v>7.7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6" t="s">
        <v>172</v>
      </c>
      <c r="AU432" s="266" t="s">
        <v>82</v>
      </c>
      <c r="AV432" s="14" t="s">
        <v>82</v>
      </c>
      <c r="AW432" s="14" t="s">
        <v>30</v>
      </c>
      <c r="AX432" s="14" t="s">
        <v>73</v>
      </c>
      <c r="AY432" s="266" t="s">
        <v>150</v>
      </c>
    </row>
    <row r="433" spans="1:51" s="14" customFormat="1" ht="12">
      <c r="A433" s="14"/>
      <c r="B433" s="256"/>
      <c r="C433" s="257"/>
      <c r="D433" s="240" t="s">
        <v>172</v>
      </c>
      <c r="E433" s="258" t="s">
        <v>1</v>
      </c>
      <c r="F433" s="259" t="s">
        <v>1301</v>
      </c>
      <c r="G433" s="257"/>
      <c r="H433" s="260">
        <v>5.5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6" t="s">
        <v>172</v>
      </c>
      <c r="AU433" s="266" t="s">
        <v>82</v>
      </c>
      <c r="AV433" s="14" t="s">
        <v>82</v>
      </c>
      <c r="AW433" s="14" t="s">
        <v>30</v>
      </c>
      <c r="AX433" s="14" t="s">
        <v>73</v>
      </c>
      <c r="AY433" s="266" t="s">
        <v>150</v>
      </c>
    </row>
    <row r="434" spans="1:51" s="13" customFormat="1" ht="12">
      <c r="A434" s="13"/>
      <c r="B434" s="246"/>
      <c r="C434" s="247"/>
      <c r="D434" s="240" t="s">
        <v>172</v>
      </c>
      <c r="E434" s="248" t="s">
        <v>1</v>
      </c>
      <c r="F434" s="249" t="s">
        <v>1302</v>
      </c>
      <c r="G434" s="247"/>
      <c r="H434" s="248" t="s">
        <v>1</v>
      </c>
      <c r="I434" s="250"/>
      <c r="J434" s="247"/>
      <c r="K434" s="247"/>
      <c r="L434" s="251"/>
      <c r="M434" s="252"/>
      <c r="N434" s="253"/>
      <c r="O434" s="253"/>
      <c r="P434" s="253"/>
      <c r="Q434" s="253"/>
      <c r="R434" s="253"/>
      <c r="S434" s="253"/>
      <c r="T434" s="25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5" t="s">
        <v>172</v>
      </c>
      <c r="AU434" s="255" t="s">
        <v>82</v>
      </c>
      <c r="AV434" s="13" t="s">
        <v>80</v>
      </c>
      <c r="AW434" s="13" t="s">
        <v>30</v>
      </c>
      <c r="AX434" s="13" t="s">
        <v>73</v>
      </c>
      <c r="AY434" s="255" t="s">
        <v>150</v>
      </c>
    </row>
    <row r="435" spans="1:51" s="14" customFormat="1" ht="12">
      <c r="A435" s="14"/>
      <c r="B435" s="256"/>
      <c r="C435" s="257"/>
      <c r="D435" s="240" t="s">
        <v>172</v>
      </c>
      <c r="E435" s="258" t="s">
        <v>1</v>
      </c>
      <c r="F435" s="259" t="s">
        <v>1303</v>
      </c>
      <c r="G435" s="257"/>
      <c r="H435" s="260">
        <v>19.8</v>
      </c>
      <c r="I435" s="261"/>
      <c r="J435" s="257"/>
      <c r="K435" s="257"/>
      <c r="L435" s="262"/>
      <c r="M435" s="263"/>
      <c r="N435" s="264"/>
      <c r="O435" s="264"/>
      <c r="P435" s="264"/>
      <c r="Q435" s="264"/>
      <c r="R435" s="264"/>
      <c r="S435" s="264"/>
      <c r="T435" s="26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6" t="s">
        <v>172</v>
      </c>
      <c r="AU435" s="266" t="s">
        <v>82</v>
      </c>
      <c r="AV435" s="14" t="s">
        <v>82</v>
      </c>
      <c r="AW435" s="14" t="s">
        <v>30</v>
      </c>
      <c r="AX435" s="14" t="s">
        <v>73</v>
      </c>
      <c r="AY435" s="266" t="s">
        <v>150</v>
      </c>
    </row>
    <row r="436" spans="1:51" s="13" customFormat="1" ht="12">
      <c r="A436" s="13"/>
      <c r="B436" s="246"/>
      <c r="C436" s="247"/>
      <c r="D436" s="240" t="s">
        <v>172</v>
      </c>
      <c r="E436" s="248" t="s">
        <v>1</v>
      </c>
      <c r="F436" s="249" t="s">
        <v>1304</v>
      </c>
      <c r="G436" s="247"/>
      <c r="H436" s="248" t="s">
        <v>1</v>
      </c>
      <c r="I436" s="250"/>
      <c r="J436" s="247"/>
      <c r="K436" s="247"/>
      <c r="L436" s="251"/>
      <c r="M436" s="252"/>
      <c r="N436" s="253"/>
      <c r="O436" s="253"/>
      <c r="P436" s="253"/>
      <c r="Q436" s="253"/>
      <c r="R436" s="253"/>
      <c r="S436" s="253"/>
      <c r="T436" s="25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5" t="s">
        <v>172</v>
      </c>
      <c r="AU436" s="255" t="s">
        <v>82</v>
      </c>
      <c r="AV436" s="13" t="s">
        <v>80</v>
      </c>
      <c r="AW436" s="13" t="s">
        <v>30</v>
      </c>
      <c r="AX436" s="13" t="s">
        <v>73</v>
      </c>
      <c r="AY436" s="255" t="s">
        <v>150</v>
      </c>
    </row>
    <row r="437" spans="1:51" s="14" customFormat="1" ht="12">
      <c r="A437" s="14"/>
      <c r="B437" s="256"/>
      <c r="C437" s="257"/>
      <c r="D437" s="240" t="s">
        <v>172</v>
      </c>
      <c r="E437" s="258" t="s">
        <v>1</v>
      </c>
      <c r="F437" s="259" t="s">
        <v>1305</v>
      </c>
      <c r="G437" s="257"/>
      <c r="H437" s="260">
        <v>18.36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172</v>
      </c>
      <c r="AU437" s="266" t="s">
        <v>82</v>
      </c>
      <c r="AV437" s="14" t="s">
        <v>82</v>
      </c>
      <c r="AW437" s="14" t="s">
        <v>30</v>
      </c>
      <c r="AX437" s="14" t="s">
        <v>73</v>
      </c>
      <c r="AY437" s="266" t="s">
        <v>150</v>
      </c>
    </row>
    <row r="438" spans="1:51" s="14" customFormat="1" ht="12">
      <c r="A438" s="14"/>
      <c r="B438" s="256"/>
      <c r="C438" s="257"/>
      <c r="D438" s="240" t="s">
        <v>172</v>
      </c>
      <c r="E438" s="258" t="s">
        <v>1</v>
      </c>
      <c r="F438" s="259" t="s">
        <v>1306</v>
      </c>
      <c r="G438" s="257"/>
      <c r="H438" s="260">
        <v>10.56</v>
      </c>
      <c r="I438" s="261"/>
      <c r="J438" s="257"/>
      <c r="K438" s="257"/>
      <c r="L438" s="262"/>
      <c r="M438" s="263"/>
      <c r="N438" s="264"/>
      <c r="O438" s="264"/>
      <c r="P438" s="264"/>
      <c r="Q438" s="264"/>
      <c r="R438" s="264"/>
      <c r="S438" s="264"/>
      <c r="T438" s="26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6" t="s">
        <v>172</v>
      </c>
      <c r="AU438" s="266" t="s">
        <v>82</v>
      </c>
      <c r="AV438" s="14" t="s">
        <v>82</v>
      </c>
      <c r="AW438" s="14" t="s">
        <v>30</v>
      </c>
      <c r="AX438" s="14" t="s">
        <v>73</v>
      </c>
      <c r="AY438" s="266" t="s">
        <v>150</v>
      </c>
    </row>
    <row r="439" spans="1:51" s="15" customFormat="1" ht="12">
      <c r="A439" s="15"/>
      <c r="B439" s="267"/>
      <c r="C439" s="268"/>
      <c r="D439" s="240" t="s">
        <v>172</v>
      </c>
      <c r="E439" s="269" t="s">
        <v>1</v>
      </c>
      <c r="F439" s="270" t="s">
        <v>204</v>
      </c>
      <c r="G439" s="268"/>
      <c r="H439" s="271">
        <v>77.32</v>
      </c>
      <c r="I439" s="272"/>
      <c r="J439" s="268"/>
      <c r="K439" s="268"/>
      <c r="L439" s="273"/>
      <c r="M439" s="274"/>
      <c r="N439" s="275"/>
      <c r="O439" s="275"/>
      <c r="P439" s="275"/>
      <c r="Q439" s="275"/>
      <c r="R439" s="275"/>
      <c r="S439" s="275"/>
      <c r="T439" s="27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7" t="s">
        <v>172</v>
      </c>
      <c r="AU439" s="277" t="s">
        <v>82</v>
      </c>
      <c r="AV439" s="15" t="s">
        <v>157</v>
      </c>
      <c r="AW439" s="15" t="s">
        <v>30</v>
      </c>
      <c r="AX439" s="15" t="s">
        <v>80</v>
      </c>
      <c r="AY439" s="277" t="s">
        <v>150</v>
      </c>
    </row>
    <row r="440" spans="1:65" s="2" customFormat="1" ht="12">
      <c r="A440" s="38"/>
      <c r="B440" s="39"/>
      <c r="C440" s="227" t="s">
        <v>874</v>
      </c>
      <c r="D440" s="227" t="s">
        <v>152</v>
      </c>
      <c r="E440" s="228" t="s">
        <v>234</v>
      </c>
      <c r="F440" s="229" t="s">
        <v>235</v>
      </c>
      <c r="G440" s="230" t="s">
        <v>177</v>
      </c>
      <c r="H440" s="231">
        <v>77.32</v>
      </c>
      <c r="I440" s="232"/>
      <c r="J440" s="233">
        <f>ROUND(I440*H440,2)</f>
        <v>0</v>
      </c>
      <c r="K440" s="229" t="s">
        <v>156</v>
      </c>
      <c r="L440" s="44"/>
      <c r="M440" s="234" t="s">
        <v>1</v>
      </c>
      <c r="N440" s="235" t="s">
        <v>38</v>
      </c>
      <c r="O440" s="91"/>
      <c r="P440" s="236">
        <f>O440*H440</f>
        <v>0</v>
      </c>
      <c r="Q440" s="236">
        <v>0.048</v>
      </c>
      <c r="R440" s="236">
        <f>Q440*H440</f>
        <v>3.7113599999999995</v>
      </c>
      <c r="S440" s="236">
        <v>0.048</v>
      </c>
      <c r="T440" s="237">
        <f>S440*H440</f>
        <v>3.7113599999999995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8" t="s">
        <v>157</v>
      </c>
      <c r="AT440" s="238" t="s">
        <v>152</v>
      </c>
      <c r="AU440" s="238" t="s">
        <v>82</v>
      </c>
      <c r="AY440" s="17" t="s">
        <v>150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7" t="s">
        <v>80</v>
      </c>
      <c r="BK440" s="239">
        <f>ROUND(I440*H440,2)</f>
        <v>0</v>
      </c>
      <c r="BL440" s="17" t="s">
        <v>157</v>
      </c>
      <c r="BM440" s="238" t="s">
        <v>1307</v>
      </c>
    </row>
    <row r="441" spans="1:47" s="2" customFormat="1" ht="12">
      <c r="A441" s="38"/>
      <c r="B441" s="39"/>
      <c r="C441" s="40"/>
      <c r="D441" s="240" t="s">
        <v>159</v>
      </c>
      <c r="E441" s="40"/>
      <c r="F441" s="241" t="s">
        <v>237</v>
      </c>
      <c r="G441" s="40"/>
      <c r="H441" s="40"/>
      <c r="I441" s="242"/>
      <c r="J441" s="40"/>
      <c r="K441" s="40"/>
      <c r="L441" s="44"/>
      <c r="M441" s="243"/>
      <c r="N441" s="244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159</v>
      </c>
      <c r="AU441" s="17" t="s">
        <v>82</v>
      </c>
    </row>
    <row r="442" spans="1:51" s="13" customFormat="1" ht="12">
      <c r="A442" s="13"/>
      <c r="B442" s="246"/>
      <c r="C442" s="247"/>
      <c r="D442" s="240" t="s">
        <v>172</v>
      </c>
      <c r="E442" s="248" t="s">
        <v>1</v>
      </c>
      <c r="F442" s="249" t="s">
        <v>1298</v>
      </c>
      <c r="G442" s="247"/>
      <c r="H442" s="248" t="s">
        <v>1</v>
      </c>
      <c r="I442" s="250"/>
      <c r="J442" s="247"/>
      <c r="K442" s="247"/>
      <c r="L442" s="251"/>
      <c r="M442" s="252"/>
      <c r="N442" s="253"/>
      <c r="O442" s="253"/>
      <c r="P442" s="253"/>
      <c r="Q442" s="253"/>
      <c r="R442" s="253"/>
      <c r="S442" s="253"/>
      <c r="T442" s="25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5" t="s">
        <v>172</v>
      </c>
      <c r="AU442" s="255" t="s">
        <v>82</v>
      </c>
      <c r="AV442" s="13" t="s">
        <v>80</v>
      </c>
      <c r="AW442" s="13" t="s">
        <v>30</v>
      </c>
      <c r="AX442" s="13" t="s">
        <v>73</v>
      </c>
      <c r="AY442" s="255" t="s">
        <v>150</v>
      </c>
    </row>
    <row r="443" spans="1:51" s="14" customFormat="1" ht="12">
      <c r="A443" s="14"/>
      <c r="B443" s="256"/>
      <c r="C443" s="257"/>
      <c r="D443" s="240" t="s">
        <v>172</v>
      </c>
      <c r="E443" s="258" t="s">
        <v>1</v>
      </c>
      <c r="F443" s="259" t="s">
        <v>1299</v>
      </c>
      <c r="G443" s="257"/>
      <c r="H443" s="260">
        <v>7.7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6" t="s">
        <v>172</v>
      </c>
      <c r="AU443" s="266" t="s">
        <v>82</v>
      </c>
      <c r="AV443" s="14" t="s">
        <v>82</v>
      </c>
      <c r="AW443" s="14" t="s">
        <v>30</v>
      </c>
      <c r="AX443" s="14" t="s">
        <v>73</v>
      </c>
      <c r="AY443" s="266" t="s">
        <v>150</v>
      </c>
    </row>
    <row r="444" spans="1:51" s="14" customFormat="1" ht="12">
      <c r="A444" s="14"/>
      <c r="B444" s="256"/>
      <c r="C444" s="257"/>
      <c r="D444" s="240" t="s">
        <v>172</v>
      </c>
      <c r="E444" s="258" t="s">
        <v>1</v>
      </c>
      <c r="F444" s="259" t="s">
        <v>1299</v>
      </c>
      <c r="G444" s="257"/>
      <c r="H444" s="260">
        <v>7.7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6" t="s">
        <v>172</v>
      </c>
      <c r="AU444" s="266" t="s">
        <v>82</v>
      </c>
      <c r="AV444" s="14" t="s">
        <v>82</v>
      </c>
      <c r="AW444" s="14" t="s">
        <v>30</v>
      </c>
      <c r="AX444" s="14" t="s">
        <v>73</v>
      </c>
      <c r="AY444" s="266" t="s">
        <v>150</v>
      </c>
    </row>
    <row r="445" spans="1:51" s="13" customFormat="1" ht="12">
      <c r="A445" s="13"/>
      <c r="B445" s="246"/>
      <c r="C445" s="247"/>
      <c r="D445" s="240" t="s">
        <v>172</v>
      </c>
      <c r="E445" s="248" t="s">
        <v>1</v>
      </c>
      <c r="F445" s="249" t="s">
        <v>1300</v>
      </c>
      <c r="G445" s="247"/>
      <c r="H445" s="248" t="s">
        <v>1</v>
      </c>
      <c r="I445" s="250"/>
      <c r="J445" s="247"/>
      <c r="K445" s="247"/>
      <c r="L445" s="251"/>
      <c r="M445" s="252"/>
      <c r="N445" s="253"/>
      <c r="O445" s="253"/>
      <c r="P445" s="253"/>
      <c r="Q445" s="253"/>
      <c r="R445" s="253"/>
      <c r="S445" s="253"/>
      <c r="T445" s="25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5" t="s">
        <v>172</v>
      </c>
      <c r="AU445" s="255" t="s">
        <v>82</v>
      </c>
      <c r="AV445" s="13" t="s">
        <v>80</v>
      </c>
      <c r="AW445" s="13" t="s">
        <v>30</v>
      </c>
      <c r="AX445" s="13" t="s">
        <v>73</v>
      </c>
      <c r="AY445" s="255" t="s">
        <v>150</v>
      </c>
    </row>
    <row r="446" spans="1:51" s="14" customFormat="1" ht="12">
      <c r="A446" s="14"/>
      <c r="B446" s="256"/>
      <c r="C446" s="257"/>
      <c r="D446" s="240" t="s">
        <v>172</v>
      </c>
      <c r="E446" s="258" t="s">
        <v>1</v>
      </c>
      <c r="F446" s="259" t="s">
        <v>1299</v>
      </c>
      <c r="G446" s="257"/>
      <c r="H446" s="260">
        <v>7.7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6" t="s">
        <v>172</v>
      </c>
      <c r="AU446" s="266" t="s">
        <v>82</v>
      </c>
      <c r="AV446" s="14" t="s">
        <v>82</v>
      </c>
      <c r="AW446" s="14" t="s">
        <v>30</v>
      </c>
      <c r="AX446" s="14" t="s">
        <v>73</v>
      </c>
      <c r="AY446" s="266" t="s">
        <v>150</v>
      </c>
    </row>
    <row r="447" spans="1:51" s="14" customFormat="1" ht="12">
      <c r="A447" s="14"/>
      <c r="B447" s="256"/>
      <c r="C447" s="257"/>
      <c r="D447" s="240" t="s">
        <v>172</v>
      </c>
      <c r="E447" s="258" t="s">
        <v>1</v>
      </c>
      <c r="F447" s="259" t="s">
        <v>1301</v>
      </c>
      <c r="G447" s="257"/>
      <c r="H447" s="260">
        <v>5.5</v>
      </c>
      <c r="I447" s="261"/>
      <c r="J447" s="257"/>
      <c r="K447" s="257"/>
      <c r="L447" s="262"/>
      <c r="M447" s="263"/>
      <c r="N447" s="264"/>
      <c r="O447" s="264"/>
      <c r="P447" s="264"/>
      <c r="Q447" s="264"/>
      <c r="R447" s="264"/>
      <c r="S447" s="264"/>
      <c r="T447" s="26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6" t="s">
        <v>172</v>
      </c>
      <c r="AU447" s="266" t="s">
        <v>82</v>
      </c>
      <c r="AV447" s="14" t="s">
        <v>82</v>
      </c>
      <c r="AW447" s="14" t="s">
        <v>30</v>
      </c>
      <c r="AX447" s="14" t="s">
        <v>73</v>
      </c>
      <c r="AY447" s="266" t="s">
        <v>150</v>
      </c>
    </row>
    <row r="448" spans="1:51" s="13" customFormat="1" ht="12">
      <c r="A448" s="13"/>
      <c r="B448" s="246"/>
      <c r="C448" s="247"/>
      <c r="D448" s="240" t="s">
        <v>172</v>
      </c>
      <c r="E448" s="248" t="s">
        <v>1</v>
      </c>
      <c r="F448" s="249" t="s">
        <v>1302</v>
      </c>
      <c r="G448" s="247"/>
      <c r="H448" s="248" t="s">
        <v>1</v>
      </c>
      <c r="I448" s="250"/>
      <c r="J448" s="247"/>
      <c r="K448" s="247"/>
      <c r="L448" s="251"/>
      <c r="M448" s="252"/>
      <c r="N448" s="253"/>
      <c r="O448" s="253"/>
      <c r="P448" s="253"/>
      <c r="Q448" s="253"/>
      <c r="R448" s="253"/>
      <c r="S448" s="253"/>
      <c r="T448" s="25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5" t="s">
        <v>172</v>
      </c>
      <c r="AU448" s="255" t="s">
        <v>82</v>
      </c>
      <c r="AV448" s="13" t="s">
        <v>80</v>
      </c>
      <c r="AW448" s="13" t="s">
        <v>30</v>
      </c>
      <c r="AX448" s="13" t="s">
        <v>73</v>
      </c>
      <c r="AY448" s="255" t="s">
        <v>150</v>
      </c>
    </row>
    <row r="449" spans="1:51" s="14" customFormat="1" ht="12">
      <c r="A449" s="14"/>
      <c r="B449" s="256"/>
      <c r="C449" s="257"/>
      <c r="D449" s="240" t="s">
        <v>172</v>
      </c>
      <c r="E449" s="258" t="s">
        <v>1</v>
      </c>
      <c r="F449" s="259" t="s">
        <v>1303</v>
      </c>
      <c r="G449" s="257"/>
      <c r="H449" s="260">
        <v>19.8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6" t="s">
        <v>172</v>
      </c>
      <c r="AU449" s="266" t="s">
        <v>82</v>
      </c>
      <c r="AV449" s="14" t="s">
        <v>82</v>
      </c>
      <c r="AW449" s="14" t="s">
        <v>30</v>
      </c>
      <c r="AX449" s="14" t="s">
        <v>73</v>
      </c>
      <c r="AY449" s="266" t="s">
        <v>150</v>
      </c>
    </row>
    <row r="450" spans="1:51" s="13" customFormat="1" ht="12">
      <c r="A450" s="13"/>
      <c r="B450" s="246"/>
      <c r="C450" s="247"/>
      <c r="D450" s="240" t="s">
        <v>172</v>
      </c>
      <c r="E450" s="248" t="s">
        <v>1</v>
      </c>
      <c r="F450" s="249" t="s">
        <v>1304</v>
      </c>
      <c r="G450" s="247"/>
      <c r="H450" s="248" t="s">
        <v>1</v>
      </c>
      <c r="I450" s="250"/>
      <c r="J450" s="247"/>
      <c r="K450" s="247"/>
      <c r="L450" s="251"/>
      <c r="M450" s="252"/>
      <c r="N450" s="253"/>
      <c r="O450" s="253"/>
      <c r="P450" s="253"/>
      <c r="Q450" s="253"/>
      <c r="R450" s="253"/>
      <c r="S450" s="253"/>
      <c r="T450" s="25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5" t="s">
        <v>172</v>
      </c>
      <c r="AU450" s="255" t="s">
        <v>82</v>
      </c>
      <c r="AV450" s="13" t="s">
        <v>80</v>
      </c>
      <c r="AW450" s="13" t="s">
        <v>30</v>
      </c>
      <c r="AX450" s="13" t="s">
        <v>73</v>
      </c>
      <c r="AY450" s="255" t="s">
        <v>150</v>
      </c>
    </row>
    <row r="451" spans="1:51" s="14" customFormat="1" ht="12">
      <c r="A451" s="14"/>
      <c r="B451" s="256"/>
      <c r="C451" s="257"/>
      <c r="D451" s="240" t="s">
        <v>172</v>
      </c>
      <c r="E451" s="258" t="s">
        <v>1</v>
      </c>
      <c r="F451" s="259" t="s">
        <v>1305</v>
      </c>
      <c r="G451" s="257"/>
      <c r="H451" s="260">
        <v>18.36</v>
      </c>
      <c r="I451" s="261"/>
      <c r="J451" s="257"/>
      <c r="K451" s="257"/>
      <c r="L451" s="262"/>
      <c r="M451" s="263"/>
      <c r="N451" s="264"/>
      <c r="O451" s="264"/>
      <c r="P451" s="264"/>
      <c r="Q451" s="264"/>
      <c r="R451" s="264"/>
      <c r="S451" s="264"/>
      <c r="T451" s="26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6" t="s">
        <v>172</v>
      </c>
      <c r="AU451" s="266" t="s">
        <v>82</v>
      </c>
      <c r="AV451" s="14" t="s">
        <v>82</v>
      </c>
      <c r="AW451" s="14" t="s">
        <v>30</v>
      </c>
      <c r="AX451" s="14" t="s">
        <v>73</v>
      </c>
      <c r="AY451" s="266" t="s">
        <v>150</v>
      </c>
    </row>
    <row r="452" spans="1:51" s="14" customFormat="1" ht="12">
      <c r="A452" s="14"/>
      <c r="B452" s="256"/>
      <c r="C452" s="257"/>
      <c r="D452" s="240" t="s">
        <v>172</v>
      </c>
      <c r="E452" s="258" t="s">
        <v>1</v>
      </c>
      <c r="F452" s="259" t="s">
        <v>1306</v>
      </c>
      <c r="G452" s="257"/>
      <c r="H452" s="260">
        <v>10.56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6" t="s">
        <v>172</v>
      </c>
      <c r="AU452" s="266" t="s">
        <v>82</v>
      </c>
      <c r="AV452" s="14" t="s">
        <v>82</v>
      </c>
      <c r="AW452" s="14" t="s">
        <v>30</v>
      </c>
      <c r="AX452" s="14" t="s">
        <v>73</v>
      </c>
      <c r="AY452" s="266" t="s">
        <v>150</v>
      </c>
    </row>
    <row r="453" spans="1:51" s="15" customFormat="1" ht="12">
      <c r="A453" s="15"/>
      <c r="B453" s="267"/>
      <c r="C453" s="268"/>
      <c r="D453" s="240" t="s">
        <v>172</v>
      </c>
      <c r="E453" s="269" t="s">
        <v>1</v>
      </c>
      <c r="F453" s="270" t="s">
        <v>204</v>
      </c>
      <c r="G453" s="268"/>
      <c r="H453" s="271">
        <v>77.32</v>
      </c>
      <c r="I453" s="272"/>
      <c r="J453" s="268"/>
      <c r="K453" s="268"/>
      <c r="L453" s="273"/>
      <c r="M453" s="274"/>
      <c r="N453" s="275"/>
      <c r="O453" s="275"/>
      <c r="P453" s="275"/>
      <c r="Q453" s="275"/>
      <c r="R453" s="275"/>
      <c r="S453" s="275"/>
      <c r="T453" s="27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7" t="s">
        <v>172</v>
      </c>
      <c r="AU453" s="277" t="s">
        <v>82</v>
      </c>
      <c r="AV453" s="15" t="s">
        <v>157</v>
      </c>
      <c r="AW453" s="15" t="s">
        <v>30</v>
      </c>
      <c r="AX453" s="15" t="s">
        <v>80</v>
      </c>
      <c r="AY453" s="277" t="s">
        <v>150</v>
      </c>
    </row>
    <row r="454" spans="1:65" s="2" customFormat="1" ht="12">
      <c r="A454" s="38"/>
      <c r="B454" s="39"/>
      <c r="C454" s="227" t="s">
        <v>880</v>
      </c>
      <c r="D454" s="227" t="s">
        <v>152</v>
      </c>
      <c r="E454" s="228" t="s">
        <v>239</v>
      </c>
      <c r="F454" s="229" t="s">
        <v>240</v>
      </c>
      <c r="G454" s="230" t="s">
        <v>177</v>
      </c>
      <c r="H454" s="231">
        <v>19.92</v>
      </c>
      <c r="I454" s="232"/>
      <c r="J454" s="233">
        <f>ROUND(I454*H454,2)</f>
        <v>0</v>
      </c>
      <c r="K454" s="229" t="s">
        <v>156</v>
      </c>
      <c r="L454" s="44"/>
      <c r="M454" s="234" t="s">
        <v>1</v>
      </c>
      <c r="N454" s="235" t="s">
        <v>38</v>
      </c>
      <c r="O454" s="91"/>
      <c r="P454" s="236">
        <f>O454*H454</f>
        <v>0</v>
      </c>
      <c r="Q454" s="236">
        <v>0</v>
      </c>
      <c r="R454" s="236">
        <f>Q454*H454</f>
        <v>0</v>
      </c>
      <c r="S454" s="236">
        <v>0.0233</v>
      </c>
      <c r="T454" s="237">
        <f>S454*H454</f>
        <v>0.46413600000000005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8" t="s">
        <v>157</v>
      </c>
      <c r="AT454" s="238" t="s">
        <v>152</v>
      </c>
      <c r="AU454" s="238" t="s">
        <v>82</v>
      </c>
      <c r="AY454" s="17" t="s">
        <v>150</v>
      </c>
      <c r="BE454" s="239">
        <f>IF(N454="základní",J454,0)</f>
        <v>0</v>
      </c>
      <c r="BF454" s="239">
        <f>IF(N454="snížená",J454,0)</f>
        <v>0</v>
      </c>
      <c r="BG454" s="239">
        <f>IF(N454="zákl. přenesená",J454,0)</f>
        <v>0</v>
      </c>
      <c r="BH454" s="239">
        <f>IF(N454="sníž. přenesená",J454,0)</f>
        <v>0</v>
      </c>
      <c r="BI454" s="239">
        <f>IF(N454="nulová",J454,0)</f>
        <v>0</v>
      </c>
      <c r="BJ454" s="17" t="s">
        <v>80</v>
      </c>
      <c r="BK454" s="239">
        <f>ROUND(I454*H454,2)</f>
        <v>0</v>
      </c>
      <c r="BL454" s="17" t="s">
        <v>157</v>
      </c>
      <c r="BM454" s="238" t="s">
        <v>1308</v>
      </c>
    </row>
    <row r="455" spans="1:47" s="2" customFormat="1" ht="12">
      <c r="A455" s="38"/>
      <c r="B455" s="39"/>
      <c r="C455" s="40"/>
      <c r="D455" s="240" t="s">
        <v>159</v>
      </c>
      <c r="E455" s="40"/>
      <c r="F455" s="241" t="s">
        <v>242</v>
      </c>
      <c r="G455" s="40"/>
      <c r="H455" s="40"/>
      <c r="I455" s="242"/>
      <c r="J455" s="40"/>
      <c r="K455" s="40"/>
      <c r="L455" s="44"/>
      <c r="M455" s="243"/>
      <c r="N455" s="244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159</v>
      </c>
      <c r="AU455" s="17" t="s">
        <v>82</v>
      </c>
    </row>
    <row r="456" spans="1:47" s="2" customFormat="1" ht="12">
      <c r="A456" s="38"/>
      <c r="B456" s="39"/>
      <c r="C456" s="40"/>
      <c r="D456" s="240" t="s">
        <v>170</v>
      </c>
      <c r="E456" s="40"/>
      <c r="F456" s="245" t="s">
        <v>1309</v>
      </c>
      <c r="G456" s="40"/>
      <c r="H456" s="40"/>
      <c r="I456" s="242"/>
      <c r="J456" s="40"/>
      <c r="K456" s="40"/>
      <c r="L456" s="44"/>
      <c r="M456" s="243"/>
      <c r="N456" s="244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170</v>
      </c>
      <c r="AU456" s="17" t="s">
        <v>82</v>
      </c>
    </row>
    <row r="457" spans="1:51" s="13" customFormat="1" ht="12">
      <c r="A457" s="13"/>
      <c r="B457" s="246"/>
      <c r="C457" s="247"/>
      <c r="D457" s="240" t="s">
        <v>172</v>
      </c>
      <c r="E457" s="248" t="s">
        <v>1</v>
      </c>
      <c r="F457" s="249" t="s">
        <v>1310</v>
      </c>
      <c r="G457" s="247"/>
      <c r="H457" s="248" t="s">
        <v>1</v>
      </c>
      <c r="I457" s="250"/>
      <c r="J457" s="247"/>
      <c r="K457" s="247"/>
      <c r="L457" s="251"/>
      <c r="M457" s="252"/>
      <c r="N457" s="253"/>
      <c r="O457" s="253"/>
      <c r="P457" s="253"/>
      <c r="Q457" s="253"/>
      <c r="R457" s="253"/>
      <c r="S457" s="253"/>
      <c r="T457" s="25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5" t="s">
        <v>172</v>
      </c>
      <c r="AU457" s="255" t="s">
        <v>82</v>
      </c>
      <c r="AV457" s="13" t="s">
        <v>80</v>
      </c>
      <c r="AW457" s="13" t="s">
        <v>30</v>
      </c>
      <c r="AX457" s="13" t="s">
        <v>73</v>
      </c>
      <c r="AY457" s="255" t="s">
        <v>150</v>
      </c>
    </row>
    <row r="458" spans="1:51" s="14" customFormat="1" ht="12">
      <c r="A458" s="14"/>
      <c r="B458" s="256"/>
      <c r="C458" s="257"/>
      <c r="D458" s="240" t="s">
        <v>172</v>
      </c>
      <c r="E458" s="258" t="s">
        <v>1</v>
      </c>
      <c r="F458" s="259" t="s">
        <v>1311</v>
      </c>
      <c r="G458" s="257"/>
      <c r="H458" s="260">
        <v>2.2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6" t="s">
        <v>172</v>
      </c>
      <c r="AU458" s="266" t="s">
        <v>82</v>
      </c>
      <c r="AV458" s="14" t="s">
        <v>82</v>
      </c>
      <c r="AW458" s="14" t="s">
        <v>30</v>
      </c>
      <c r="AX458" s="14" t="s">
        <v>73</v>
      </c>
      <c r="AY458" s="266" t="s">
        <v>150</v>
      </c>
    </row>
    <row r="459" spans="1:51" s="13" customFormat="1" ht="12">
      <c r="A459" s="13"/>
      <c r="B459" s="246"/>
      <c r="C459" s="247"/>
      <c r="D459" s="240" t="s">
        <v>172</v>
      </c>
      <c r="E459" s="248" t="s">
        <v>1</v>
      </c>
      <c r="F459" s="249" t="s">
        <v>1312</v>
      </c>
      <c r="G459" s="247"/>
      <c r="H459" s="248" t="s">
        <v>1</v>
      </c>
      <c r="I459" s="250"/>
      <c r="J459" s="247"/>
      <c r="K459" s="247"/>
      <c r="L459" s="251"/>
      <c r="M459" s="252"/>
      <c r="N459" s="253"/>
      <c r="O459" s="253"/>
      <c r="P459" s="253"/>
      <c r="Q459" s="253"/>
      <c r="R459" s="253"/>
      <c r="S459" s="253"/>
      <c r="T459" s="25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5" t="s">
        <v>172</v>
      </c>
      <c r="AU459" s="255" t="s">
        <v>82</v>
      </c>
      <c r="AV459" s="13" t="s">
        <v>80</v>
      </c>
      <c r="AW459" s="13" t="s">
        <v>30</v>
      </c>
      <c r="AX459" s="13" t="s">
        <v>73</v>
      </c>
      <c r="AY459" s="255" t="s">
        <v>150</v>
      </c>
    </row>
    <row r="460" spans="1:51" s="14" customFormat="1" ht="12">
      <c r="A460" s="14"/>
      <c r="B460" s="256"/>
      <c r="C460" s="257"/>
      <c r="D460" s="240" t="s">
        <v>172</v>
      </c>
      <c r="E460" s="258" t="s">
        <v>1</v>
      </c>
      <c r="F460" s="259" t="s">
        <v>1313</v>
      </c>
      <c r="G460" s="257"/>
      <c r="H460" s="260">
        <v>9.9</v>
      </c>
      <c r="I460" s="261"/>
      <c r="J460" s="257"/>
      <c r="K460" s="257"/>
      <c r="L460" s="262"/>
      <c r="M460" s="263"/>
      <c r="N460" s="264"/>
      <c r="O460" s="264"/>
      <c r="P460" s="264"/>
      <c r="Q460" s="264"/>
      <c r="R460" s="264"/>
      <c r="S460" s="264"/>
      <c r="T460" s="26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6" t="s">
        <v>172</v>
      </c>
      <c r="AU460" s="266" t="s">
        <v>82</v>
      </c>
      <c r="AV460" s="14" t="s">
        <v>82</v>
      </c>
      <c r="AW460" s="14" t="s">
        <v>30</v>
      </c>
      <c r="AX460" s="14" t="s">
        <v>73</v>
      </c>
      <c r="AY460" s="266" t="s">
        <v>150</v>
      </c>
    </row>
    <row r="461" spans="1:51" s="13" customFormat="1" ht="12">
      <c r="A461" s="13"/>
      <c r="B461" s="246"/>
      <c r="C461" s="247"/>
      <c r="D461" s="240" t="s">
        <v>172</v>
      </c>
      <c r="E461" s="248" t="s">
        <v>1</v>
      </c>
      <c r="F461" s="249" t="s">
        <v>1314</v>
      </c>
      <c r="G461" s="247"/>
      <c r="H461" s="248" t="s">
        <v>1</v>
      </c>
      <c r="I461" s="250"/>
      <c r="J461" s="247"/>
      <c r="K461" s="247"/>
      <c r="L461" s="251"/>
      <c r="M461" s="252"/>
      <c r="N461" s="253"/>
      <c r="O461" s="253"/>
      <c r="P461" s="253"/>
      <c r="Q461" s="253"/>
      <c r="R461" s="253"/>
      <c r="S461" s="253"/>
      <c r="T461" s="25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5" t="s">
        <v>172</v>
      </c>
      <c r="AU461" s="255" t="s">
        <v>82</v>
      </c>
      <c r="AV461" s="13" t="s">
        <v>80</v>
      </c>
      <c r="AW461" s="13" t="s">
        <v>30</v>
      </c>
      <c r="AX461" s="13" t="s">
        <v>73</v>
      </c>
      <c r="AY461" s="255" t="s">
        <v>150</v>
      </c>
    </row>
    <row r="462" spans="1:51" s="14" customFormat="1" ht="12">
      <c r="A462" s="14"/>
      <c r="B462" s="256"/>
      <c r="C462" s="257"/>
      <c r="D462" s="240" t="s">
        <v>172</v>
      </c>
      <c r="E462" s="258" t="s">
        <v>1</v>
      </c>
      <c r="F462" s="259" t="s">
        <v>1315</v>
      </c>
      <c r="G462" s="257"/>
      <c r="H462" s="260">
        <v>7.82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6" t="s">
        <v>172</v>
      </c>
      <c r="AU462" s="266" t="s">
        <v>82</v>
      </c>
      <c r="AV462" s="14" t="s">
        <v>82</v>
      </c>
      <c r="AW462" s="14" t="s">
        <v>30</v>
      </c>
      <c r="AX462" s="14" t="s">
        <v>73</v>
      </c>
      <c r="AY462" s="266" t="s">
        <v>150</v>
      </c>
    </row>
    <row r="463" spans="1:51" s="15" customFormat="1" ht="12">
      <c r="A463" s="15"/>
      <c r="B463" s="267"/>
      <c r="C463" s="268"/>
      <c r="D463" s="240" t="s">
        <v>172</v>
      </c>
      <c r="E463" s="269" t="s">
        <v>1</v>
      </c>
      <c r="F463" s="270" t="s">
        <v>204</v>
      </c>
      <c r="G463" s="268"/>
      <c r="H463" s="271">
        <v>19.92</v>
      </c>
      <c r="I463" s="272"/>
      <c r="J463" s="268"/>
      <c r="K463" s="268"/>
      <c r="L463" s="273"/>
      <c r="M463" s="274"/>
      <c r="N463" s="275"/>
      <c r="O463" s="275"/>
      <c r="P463" s="275"/>
      <c r="Q463" s="275"/>
      <c r="R463" s="275"/>
      <c r="S463" s="275"/>
      <c r="T463" s="276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77" t="s">
        <v>172</v>
      </c>
      <c r="AU463" s="277" t="s">
        <v>82</v>
      </c>
      <c r="AV463" s="15" t="s">
        <v>157</v>
      </c>
      <c r="AW463" s="15" t="s">
        <v>30</v>
      </c>
      <c r="AX463" s="15" t="s">
        <v>80</v>
      </c>
      <c r="AY463" s="277" t="s">
        <v>150</v>
      </c>
    </row>
    <row r="464" spans="1:65" s="2" customFormat="1" ht="12">
      <c r="A464" s="38"/>
      <c r="B464" s="39"/>
      <c r="C464" s="227" t="s">
        <v>1316</v>
      </c>
      <c r="D464" s="227" t="s">
        <v>152</v>
      </c>
      <c r="E464" s="228" t="s">
        <v>261</v>
      </c>
      <c r="F464" s="229" t="s">
        <v>262</v>
      </c>
      <c r="G464" s="230" t="s">
        <v>167</v>
      </c>
      <c r="H464" s="231">
        <v>0.48</v>
      </c>
      <c r="I464" s="232"/>
      <c r="J464" s="233">
        <f>ROUND(I464*H464,2)</f>
        <v>0</v>
      </c>
      <c r="K464" s="229" t="s">
        <v>156</v>
      </c>
      <c r="L464" s="44"/>
      <c r="M464" s="234" t="s">
        <v>1</v>
      </c>
      <c r="N464" s="235" t="s">
        <v>38</v>
      </c>
      <c r="O464" s="91"/>
      <c r="P464" s="236">
        <f>O464*H464</f>
        <v>0</v>
      </c>
      <c r="Q464" s="236">
        <v>0.50375</v>
      </c>
      <c r="R464" s="236">
        <f>Q464*H464</f>
        <v>0.24180000000000001</v>
      </c>
      <c r="S464" s="236">
        <v>2.5</v>
      </c>
      <c r="T464" s="237">
        <f>S464*H464</f>
        <v>1.2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8" t="s">
        <v>157</v>
      </c>
      <c r="AT464" s="238" t="s">
        <v>152</v>
      </c>
      <c r="AU464" s="238" t="s">
        <v>82</v>
      </c>
      <c r="AY464" s="17" t="s">
        <v>150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7" t="s">
        <v>80</v>
      </c>
      <c r="BK464" s="239">
        <f>ROUND(I464*H464,2)</f>
        <v>0</v>
      </c>
      <c r="BL464" s="17" t="s">
        <v>157</v>
      </c>
      <c r="BM464" s="238" t="s">
        <v>1317</v>
      </c>
    </row>
    <row r="465" spans="1:47" s="2" customFormat="1" ht="12">
      <c r="A465" s="38"/>
      <c r="B465" s="39"/>
      <c r="C465" s="40"/>
      <c r="D465" s="240" t="s">
        <v>159</v>
      </c>
      <c r="E465" s="40"/>
      <c r="F465" s="241" t="s">
        <v>264</v>
      </c>
      <c r="G465" s="40"/>
      <c r="H465" s="40"/>
      <c r="I465" s="242"/>
      <c r="J465" s="40"/>
      <c r="K465" s="40"/>
      <c r="L465" s="44"/>
      <c r="M465" s="243"/>
      <c r="N465" s="244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159</v>
      </c>
      <c r="AU465" s="17" t="s">
        <v>82</v>
      </c>
    </row>
    <row r="466" spans="1:47" s="2" customFormat="1" ht="12">
      <c r="A466" s="38"/>
      <c r="B466" s="39"/>
      <c r="C466" s="40"/>
      <c r="D466" s="240" t="s">
        <v>170</v>
      </c>
      <c r="E466" s="40"/>
      <c r="F466" s="245" t="s">
        <v>1318</v>
      </c>
      <c r="G466" s="40"/>
      <c r="H466" s="40"/>
      <c r="I466" s="242"/>
      <c r="J466" s="40"/>
      <c r="K466" s="40"/>
      <c r="L466" s="44"/>
      <c r="M466" s="243"/>
      <c r="N466" s="244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170</v>
      </c>
      <c r="AU466" s="17" t="s">
        <v>82</v>
      </c>
    </row>
    <row r="467" spans="1:51" s="13" customFormat="1" ht="12">
      <c r="A467" s="13"/>
      <c r="B467" s="246"/>
      <c r="C467" s="247"/>
      <c r="D467" s="240" t="s">
        <v>172</v>
      </c>
      <c r="E467" s="248" t="s">
        <v>1</v>
      </c>
      <c r="F467" s="249" t="s">
        <v>1319</v>
      </c>
      <c r="G467" s="247"/>
      <c r="H467" s="248" t="s">
        <v>1</v>
      </c>
      <c r="I467" s="250"/>
      <c r="J467" s="247"/>
      <c r="K467" s="247"/>
      <c r="L467" s="251"/>
      <c r="M467" s="252"/>
      <c r="N467" s="253"/>
      <c r="O467" s="253"/>
      <c r="P467" s="253"/>
      <c r="Q467" s="253"/>
      <c r="R467" s="253"/>
      <c r="S467" s="253"/>
      <c r="T467" s="25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5" t="s">
        <v>172</v>
      </c>
      <c r="AU467" s="255" t="s">
        <v>82</v>
      </c>
      <c r="AV467" s="13" t="s">
        <v>80</v>
      </c>
      <c r="AW467" s="13" t="s">
        <v>30</v>
      </c>
      <c r="AX467" s="13" t="s">
        <v>73</v>
      </c>
      <c r="AY467" s="255" t="s">
        <v>150</v>
      </c>
    </row>
    <row r="468" spans="1:51" s="14" customFormat="1" ht="12">
      <c r="A468" s="14"/>
      <c r="B468" s="256"/>
      <c r="C468" s="257"/>
      <c r="D468" s="240" t="s">
        <v>172</v>
      </c>
      <c r="E468" s="258" t="s">
        <v>1</v>
      </c>
      <c r="F468" s="259" t="s">
        <v>1320</v>
      </c>
      <c r="G468" s="257"/>
      <c r="H468" s="260">
        <v>0.48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6" t="s">
        <v>172</v>
      </c>
      <c r="AU468" s="266" t="s">
        <v>82</v>
      </c>
      <c r="AV468" s="14" t="s">
        <v>82</v>
      </c>
      <c r="AW468" s="14" t="s">
        <v>30</v>
      </c>
      <c r="AX468" s="14" t="s">
        <v>80</v>
      </c>
      <c r="AY468" s="266" t="s">
        <v>150</v>
      </c>
    </row>
    <row r="469" spans="1:65" s="2" customFormat="1" ht="16.5" customHeight="1">
      <c r="A469" s="38"/>
      <c r="B469" s="39"/>
      <c r="C469" s="278" t="s">
        <v>1321</v>
      </c>
      <c r="D469" s="278" t="s">
        <v>268</v>
      </c>
      <c r="E469" s="279" t="s">
        <v>1322</v>
      </c>
      <c r="F469" s="280" t="s">
        <v>1323</v>
      </c>
      <c r="G469" s="281" t="s">
        <v>184</v>
      </c>
      <c r="H469" s="282">
        <v>0.672</v>
      </c>
      <c r="I469" s="283"/>
      <c r="J469" s="284">
        <f>ROUND(I469*H469,2)</f>
        <v>0</v>
      </c>
      <c r="K469" s="280" t="s">
        <v>156</v>
      </c>
      <c r="L469" s="285"/>
      <c r="M469" s="286" t="s">
        <v>1</v>
      </c>
      <c r="N469" s="287" t="s">
        <v>38</v>
      </c>
      <c r="O469" s="91"/>
      <c r="P469" s="236">
        <f>O469*H469</f>
        <v>0</v>
      </c>
      <c r="Q469" s="236">
        <v>1</v>
      </c>
      <c r="R469" s="236">
        <f>Q469*H469</f>
        <v>0.672</v>
      </c>
      <c r="S469" s="236">
        <v>0</v>
      </c>
      <c r="T469" s="23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8" t="s">
        <v>213</v>
      </c>
      <c r="AT469" s="238" t="s">
        <v>268</v>
      </c>
      <c r="AU469" s="238" t="s">
        <v>82</v>
      </c>
      <c r="AY469" s="17" t="s">
        <v>150</v>
      </c>
      <c r="BE469" s="239">
        <f>IF(N469="základní",J469,0)</f>
        <v>0</v>
      </c>
      <c r="BF469" s="239">
        <f>IF(N469="snížená",J469,0)</f>
        <v>0</v>
      </c>
      <c r="BG469" s="239">
        <f>IF(N469="zákl. přenesená",J469,0)</f>
        <v>0</v>
      </c>
      <c r="BH469" s="239">
        <f>IF(N469="sníž. přenesená",J469,0)</f>
        <v>0</v>
      </c>
      <c r="BI469" s="239">
        <f>IF(N469="nulová",J469,0)</f>
        <v>0</v>
      </c>
      <c r="BJ469" s="17" t="s">
        <v>80</v>
      </c>
      <c r="BK469" s="239">
        <f>ROUND(I469*H469,2)</f>
        <v>0</v>
      </c>
      <c r="BL469" s="17" t="s">
        <v>157</v>
      </c>
      <c r="BM469" s="238" t="s">
        <v>1324</v>
      </c>
    </row>
    <row r="470" spans="1:47" s="2" customFormat="1" ht="12">
      <c r="A470" s="38"/>
      <c r="B470" s="39"/>
      <c r="C470" s="40"/>
      <c r="D470" s="240" t="s">
        <v>159</v>
      </c>
      <c r="E470" s="40"/>
      <c r="F470" s="241" t="s">
        <v>1323</v>
      </c>
      <c r="G470" s="40"/>
      <c r="H470" s="40"/>
      <c r="I470" s="242"/>
      <c r="J470" s="40"/>
      <c r="K470" s="40"/>
      <c r="L470" s="44"/>
      <c r="M470" s="243"/>
      <c r="N470" s="244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159</v>
      </c>
      <c r="AU470" s="17" t="s">
        <v>82</v>
      </c>
    </row>
    <row r="471" spans="1:51" s="13" customFormat="1" ht="12">
      <c r="A471" s="13"/>
      <c r="B471" s="246"/>
      <c r="C471" s="247"/>
      <c r="D471" s="240" t="s">
        <v>172</v>
      </c>
      <c r="E471" s="248" t="s">
        <v>1</v>
      </c>
      <c r="F471" s="249" t="s">
        <v>1325</v>
      </c>
      <c r="G471" s="247"/>
      <c r="H471" s="248" t="s">
        <v>1</v>
      </c>
      <c r="I471" s="250"/>
      <c r="J471" s="247"/>
      <c r="K471" s="247"/>
      <c r="L471" s="251"/>
      <c r="M471" s="252"/>
      <c r="N471" s="253"/>
      <c r="O471" s="253"/>
      <c r="P471" s="253"/>
      <c r="Q471" s="253"/>
      <c r="R471" s="253"/>
      <c r="S471" s="253"/>
      <c r="T471" s="25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5" t="s">
        <v>172</v>
      </c>
      <c r="AU471" s="255" t="s">
        <v>82</v>
      </c>
      <c r="AV471" s="13" t="s">
        <v>80</v>
      </c>
      <c r="AW471" s="13" t="s">
        <v>30</v>
      </c>
      <c r="AX471" s="13" t="s">
        <v>73</v>
      </c>
      <c r="AY471" s="255" t="s">
        <v>150</v>
      </c>
    </row>
    <row r="472" spans="1:51" s="14" customFormat="1" ht="12">
      <c r="A472" s="14"/>
      <c r="B472" s="256"/>
      <c r="C472" s="257"/>
      <c r="D472" s="240" t="s">
        <v>172</v>
      </c>
      <c r="E472" s="258" t="s">
        <v>1</v>
      </c>
      <c r="F472" s="259" t="s">
        <v>1326</v>
      </c>
      <c r="G472" s="257"/>
      <c r="H472" s="260">
        <v>0.672</v>
      </c>
      <c r="I472" s="261"/>
      <c r="J472" s="257"/>
      <c r="K472" s="257"/>
      <c r="L472" s="262"/>
      <c r="M472" s="263"/>
      <c r="N472" s="264"/>
      <c r="O472" s="264"/>
      <c r="P472" s="264"/>
      <c r="Q472" s="264"/>
      <c r="R472" s="264"/>
      <c r="S472" s="264"/>
      <c r="T472" s="26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6" t="s">
        <v>172</v>
      </c>
      <c r="AU472" s="266" t="s">
        <v>82</v>
      </c>
      <c r="AV472" s="14" t="s">
        <v>82</v>
      </c>
      <c r="AW472" s="14" t="s">
        <v>30</v>
      </c>
      <c r="AX472" s="14" t="s">
        <v>80</v>
      </c>
      <c r="AY472" s="266" t="s">
        <v>150</v>
      </c>
    </row>
    <row r="473" spans="1:65" s="2" customFormat="1" ht="12">
      <c r="A473" s="38"/>
      <c r="B473" s="39"/>
      <c r="C473" s="227" t="s">
        <v>1327</v>
      </c>
      <c r="D473" s="227" t="s">
        <v>152</v>
      </c>
      <c r="E473" s="228" t="s">
        <v>276</v>
      </c>
      <c r="F473" s="229" t="s">
        <v>277</v>
      </c>
      <c r="G473" s="230" t="s">
        <v>177</v>
      </c>
      <c r="H473" s="231">
        <v>19.92</v>
      </c>
      <c r="I473" s="232"/>
      <c r="J473" s="233">
        <f>ROUND(I473*H473,2)</f>
        <v>0</v>
      </c>
      <c r="K473" s="229" t="s">
        <v>156</v>
      </c>
      <c r="L473" s="44"/>
      <c r="M473" s="234" t="s">
        <v>1</v>
      </c>
      <c r="N473" s="235" t="s">
        <v>38</v>
      </c>
      <c r="O473" s="91"/>
      <c r="P473" s="236">
        <f>O473*H473</f>
        <v>0</v>
      </c>
      <c r="Q473" s="236">
        <v>0.0232444</v>
      </c>
      <c r="R473" s="236">
        <f>Q473*H473</f>
        <v>0.463028448</v>
      </c>
      <c r="S473" s="236">
        <v>0</v>
      </c>
      <c r="T473" s="237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8" t="s">
        <v>157</v>
      </c>
      <c r="AT473" s="238" t="s">
        <v>152</v>
      </c>
      <c r="AU473" s="238" t="s">
        <v>82</v>
      </c>
      <c r="AY473" s="17" t="s">
        <v>150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7" t="s">
        <v>80</v>
      </c>
      <c r="BK473" s="239">
        <f>ROUND(I473*H473,2)</f>
        <v>0</v>
      </c>
      <c r="BL473" s="17" t="s">
        <v>157</v>
      </c>
      <c r="BM473" s="238" t="s">
        <v>1328</v>
      </c>
    </row>
    <row r="474" spans="1:47" s="2" customFormat="1" ht="12">
      <c r="A474" s="38"/>
      <c r="B474" s="39"/>
      <c r="C474" s="40"/>
      <c r="D474" s="240" t="s">
        <v>159</v>
      </c>
      <c r="E474" s="40"/>
      <c r="F474" s="241" t="s">
        <v>279</v>
      </c>
      <c r="G474" s="40"/>
      <c r="H474" s="40"/>
      <c r="I474" s="242"/>
      <c r="J474" s="40"/>
      <c r="K474" s="40"/>
      <c r="L474" s="44"/>
      <c r="M474" s="243"/>
      <c r="N474" s="244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159</v>
      </c>
      <c r="AU474" s="17" t="s">
        <v>82</v>
      </c>
    </row>
    <row r="475" spans="1:47" s="2" customFormat="1" ht="12">
      <c r="A475" s="38"/>
      <c r="B475" s="39"/>
      <c r="C475" s="40"/>
      <c r="D475" s="240" t="s">
        <v>170</v>
      </c>
      <c r="E475" s="40"/>
      <c r="F475" s="245" t="s">
        <v>1309</v>
      </c>
      <c r="G475" s="40"/>
      <c r="H475" s="40"/>
      <c r="I475" s="242"/>
      <c r="J475" s="40"/>
      <c r="K475" s="40"/>
      <c r="L475" s="44"/>
      <c r="M475" s="243"/>
      <c r="N475" s="244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170</v>
      </c>
      <c r="AU475" s="17" t="s">
        <v>82</v>
      </c>
    </row>
    <row r="476" spans="1:51" s="13" customFormat="1" ht="12">
      <c r="A476" s="13"/>
      <c r="B476" s="246"/>
      <c r="C476" s="247"/>
      <c r="D476" s="240" t="s">
        <v>172</v>
      </c>
      <c r="E476" s="248" t="s">
        <v>1</v>
      </c>
      <c r="F476" s="249" t="s">
        <v>1310</v>
      </c>
      <c r="G476" s="247"/>
      <c r="H476" s="248" t="s">
        <v>1</v>
      </c>
      <c r="I476" s="250"/>
      <c r="J476" s="247"/>
      <c r="K476" s="247"/>
      <c r="L476" s="251"/>
      <c r="M476" s="252"/>
      <c r="N476" s="253"/>
      <c r="O476" s="253"/>
      <c r="P476" s="253"/>
      <c r="Q476" s="253"/>
      <c r="R476" s="253"/>
      <c r="S476" s="253"/>
      <c r="T476" s="25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5" t="s">
        <v>172</v>
      </c>
      <c r="AU476" s="255" t="s">
        <v>82</v>
      </c>
      <c r="AV476" s="13" t="s">
        <v>80</v>
      </c>
      <c r="AW476" s="13" t="s">
        <v>30</v>
      </c>
      <c r="AX476" s="13" t="s">
        <v>73</v>
      </c>
      <c r="AY476" s="255" t="s">
        <v>150</v>
      </c>
    </row>
    <row r="477" spans="1:51" s="14" customFormat="1" ht="12">
      <c r="A477" s="14"/>
      <c r="B477" s="256"/>
      <c r="C477" s="257"/>
      <c r="D477" s="240" t="s">
        <v>172</v>
      </c>
      <c r="E477" s="258" t="s">
        <v>1</v>
      </c>
      <c r="F477" s="259" t="s">
        <v>1311</v>
      </c>
      <c r="G477" s="257"/>
      <c r="H477" s="260">
        <v>2.2</v>
      </c>
      <c r="I477" s="261"/>
      <c r="J477" s="257"/>
      <c r="K477" s="257"/>
      <c r="L477" s="262"/>
      <c r="M477" s="263"/>
      <c r="N477" s="264"/>
      <c r="O477" s="264"/>
      <c r="P477" s="264"/>
      <c r="Q477" s="264"/>
      <c r="R477" s="264"/>
      <c r="S477" s="264"/>
      <c r="T477" s="26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6" t="s">
        <v>172</v>
      </c>
      <c r="AU477" s="266" t="s">
        <v>82</v>
      </c>
      <c r="AV477" s="14" t="s">
        <v>82</v>
      </c>
      <c r="AW477" s="14" t="s">
        <v>30</v>
      </c>
      <c r="AX477" s="14" t="s">
        <v>73</v>
      </c>
      <c r="AY477" s="266" t="s">
        <v>150</v>
      </c>
    </row>
    <row r="478" spans="1:51" s="13" customFormat="1" ht="12">
      <c r="A478" s="13"/>
      <c r="B478" s="246"/>
      <c r="C478" s="247"/>
      <c r="D478" s="240" t="s">
        <v>172</v>
      </c>
      <c r="E478" s="248" t="s">
        <v>1</v>
      </c>
      <c r="F478" s="249" t="s">
        <v>1312</v>
      </c>
      <c r="G478" s="247"/>
      <c r="H478" s="248" t="s">
        <v>1</v>
      </c>
      <c r="I478" s="250"/>
      <c r="J478" s="247"/>
      <c r="K478" s="247"/>
      <c r="L478" s="251"/>
      <c r="M478" s="252"/>
      <c r="N478" s="253"/>
      <c r="O478" s="253"/>
      <c r="P478" s="253"/>
      <c r="Q478" s="253"/>
      <c r="R478" s="253"/>
      <c r="S478" s="253"/>
      <c r="T478" s="25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5" t="s">
        <v>172</v>
      </c>
      <c r="AU478" s="255" t="s">
        <v>82</v>
      </c>
      <c r="AV478" s="13" t="s">
        <v>80</v>
      </c>
      <c r="AW478" s="13" t="s">
        <v>30</v>
      </c>
      <c r="AX478" s="13" t="s">
        <v>73</v>
      </c>
      <c r="AY478" s="255" t="s">
        <v>150</v>
      </c>
    </row>
    <row r="479" spans="1:51" s="14" customFormat="1" ht="12">
      <c r="A479" s="14"/>
      <c r="B479" s="256"/>
      <c r="C479" s="257"/>
      <c r="D479" s="240" t="s">
        <v>172</v>
      </c>
      <c r="E479" s="258" t="s">
        <v>1</v>
      </c>
      <c r="F479" s="259" t="s">
        <v>1313</v>
      </c>
      <c r="G479" s="257"/>
      <c r="H479" s="260">
        <v>9.9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6" t="s">
        <v>172</v>
      </c>
      <c r="AU479" s="266" t="s">
        <v>82</v>
      </c>
      <c r="AV479" s="14" t="s">
        <v>82</v>
      </c>
      <c r="AW479" s="14" t="s">
        <v>30</v>
      </c>
      <c r="AX479" s="14" t="s">
        <v>73</v>
      </c>
      <c r="AY479" s="266" t="s">
        <v>150</v>
      </c>
    </row>
    <row r="480" spans="1:51" s="13" customFormat="1" ht="12">
      <c r="A480" s="13"/>
      <c r="B480" s="246"/>
      <c r="C480" s="247"/>
      <c r="D480" s="240" t="s">
        <v>172</v>
      </c>
      <c r="E480" s="248" t="s">
        <v>1</v>
      </c>
      <c r="F480" s="249" t="s">
        <v>1314</v>
      </c>
      <c r="G480" s="247"/>
      <c r="H480" s="248" t="s">
        <v>1</v>
      </c>
      <c r="I480" s="250"/>
      <c r="J480" s="247"/>
      <c r="K480" s="247"/>
      <c r="L480" s="251"/>
      <c r="M480" s="252"/>
      <c r="N480" s="253"/>
      <c r="O480" s="253"/>
      <c r="P480" s="253"/>
      <c r="Q480" s="253"/>
      <c r="R480" s="253"/>
      <c r="S480" s="253"/>
      <c r="T480" s="25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5" t="s">
        <v>172</v>
      </c>
      <c r="AU480" s="255" t="s">
        <v>82</v>
      </c>
      <c r="AV480" s="13" t="s">
        <v>80</v>
      </c>
      <c r="AW480" s="13" t="s">
        <v>30</v>
      </c>
      <c r="AX480" s="13" t="s">
        <v>73</v>
      </c>
      <c r="AY480" s="255" t="s">
        <v>150</v>
      </c>
    </row>
    <row r="481" spans="1:51" s="14" customFormat="1" ht="12">
      <c r="A481" s="14"/>
      <c r="B481" s="256"/>
      <c r="C481" s="257"/>
      <c r="D481" s="240" t="s">
        <v>172</v>
      </c>
      <c r="E481" s="258" t="s">
        <v>1</v>
      </c>
      <c r="F481" s="259" t="s">
        <v>1315</v>
      </c>
      <c r="G481" s="257"/>
      <c r="H481" s="260">
        <v>7.82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6" t="s">
        <v>172</v>
      </c>
      <c r="AU481" s="266" t="s">
        <v>82</v>
      </c>
      <c r="AV481" s="14" t="s">
        <v>82</v>
      </c>
      <c r="AW481" s="14" t="s">
        <v>30</v>
      </c>
      <c r="AX481" s="14" t="s">
        <v>73</v>
      </c>
      <c r="AY481" s="266" t="s">
        <v>150</v>
      </c>
    </row>
    <row r="482" spans="1:51" s="15" customFormat="1" ht="12">
      <c r="A482" s="15"/>
      <c r="B482" s="267"/>
      <c r="C482" s="268"/>
      <c r="D482" s="240" t="s">
        <v>172</v>
      </c>
      <c r="E482" s="269" t="s">
        <v>1</v>
      </c>
      <c r="F482" s="270" t="s">
        <v>204</v>
      </c>
      <c r="G482" s="268"/>
      <c r="H482" s="271">
        <v>19.92</v>
      </c>
      <c r="I482" s="272"/>
      <c r="J482" s="268"/>
      <c r="K482" s="268"/>
      <c r="L482" s="273"/>
      <c r="M482" s="274"/>
      <c r="N482" s="275"/>
      <c r="O482" s="275"/>
      <c r="P482" s="275"/>
      <c r="Q482" s="275"/>
      <c r="R482" s="275"/>
      <c r="S482" s="275"/>
      <c r="T482" s="27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7" t="s">
        <v>172</v>
      </c>
      <c r="AU482" s="277" t="s">
        <v>82</v>
      </c>
      <c r="AV482" s="15" t="s">
        <v>157</v>
      </c>
      <c r="AW482" s="15" t="s">
        <v>30</v>
      </c>
      <c r="AX482" s="15" t="s">
        <v>80</v>
      </c>
      <c r="AY482" s="277" t="s">
        <v>150</v>
      </c>
    </row>
    <row r="483" spans="1:65" s="2" customFormat="1" ht="12">
      <c r="A483" s="38"/>
      <c r="B483" s="39"/>
      <c r="C483" s="227" t="s">
        <v>1329</v>
      </c>
      <c r="D483" s="227" t="s">
        <v>152</v>
      </c>
      <c r="E483" s="228" t="s">
        <v>297</v>
      </c>
      <c r="F483" s="229" t="s">
        <v>298</v>
      </c>
      <c r="G483" s="230" t="s">
        <v>177</v>
      </c>
      <c r="H483" s="231">
        <v>19.92</v>
      </c>
      <c r="I483" s="232"/>
      <c r="J483" s="233">
        <f>ROUND(I483*H483,2)</f>
        <v>0</v>
      </c>
      <c r="K483" s="229" t="s">
        <v>156</v>
      </c>
      <c r="L483" s="44"/>
      <c r="M483" s="234" t="s">
        <v>1</v>
      </c>
      <c r="N483" s="235" t="s">
        <v>38</v>
      </c>
      <c r="O483" s="91"/>
      <c r="P483" s="236">
        <f>O483*H483</f>
        <v>0</v>
      </c>
      <c r="Q483" s="236">
        <v>0</v>
      </c>
      <c r="R483" s="236">
        <f>Q483*H483</f>
        <v>0</v>
      </c>
      <c r="S483" s="236">
        <v>0</v>
      </c>
      <c r="T483" s="237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38" t="s">
        <v>157</v>
      </c>
      <c r="AT483" s="238" t="s">
        <v>152</v>
      </c>
      <c r="AU483" s="238" t="s">
        <v>82</v>
      </c>
      <c r="AY483" s="17" t="s">
        <v>150</v>
      </c>
      <c r="BE483" s="239">
        <f>IF(N483="základní",J483,0)</f>
        <v>0</v>
      </c>
      <c r="BF483" s="239">
        <f>IF(N483="snížená",J483,0)</f>
        <v>0</v>
      </c>
      <c r="BG483" s="239">
        <f>IF(N483="zákl. přenesená",J483,0)</f>
        <v>0</v>
      </c>
      <c r="BH483" s="239">
        <f>IF(N483="sníž. přenesená",J483,0)</f>
        <v>0</v>
      </c>
      <c r="BI483" s="239">
        <f>IF(N483="nulová",J483,0)</f>
        <v>0</v>
      </c>
      <c r="BJ483" s="17" t="s">
        <v>80</v>
      </c>
      <c r="BK483" s="239">
        <f>ROUND(I483*H483,2)</f>
        <v>0</v>
      </c>
      <c r="BL483" s="17" t="s">
        <v>157</v>
      </c>
      <c r="BM483" s="238" t="s">
        <v>1330</v>
      </c>
    </row>
    <row r="484" spans="1:47" s="2" customFormat="1" ht="12">
      <c r="A484" s="38"/>
      <c r="B484" s="39"/>
      <c r="C484" s="40"/>
      <c r="D484" s="240" t="s">
        <v>159</v>
      </c>
      <c r="E484" s="40"/>
      <c r="F484" s="241" t="s">
        <v>300</v>
      </c>
      <c r="G484" s="40"/>
      <c r="H484" s="40"/>
      <c r="I484" s="242"/>
      <c r="J484" s="40"/>
      <c r="K484" s="40"/>
      <c r="L484" s="44"/>
      <c r="M484" s="243"/>
      <c r="N484" s="244"/>
      <c r="O484" s="91"/>
      <c r="P484" s="91"/>
      <c r="Q484" s="91"/>
      <c r="R484" s="91"/>
      <c r="S484" s="91"/>
      <c r="T484" s="92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159</v>
      </c>
      <c r="AU484" s="17" t="s">
        <v>82</v>
      </c>
    </row>
    <row r="485" spans="1:65" s="2" customFormat="1" ht="12">
      <c r="A485" s="38"/>
      <c r="B485" s="39"/>
      <c r="C485" s="227" t="s">
        <v>1331</v>
      </c>
      <c r="D485" s="227" t="s">
        <v>152</v>
      </c>
      <c r="E485" s="228" t="s">
        <v>1332</v>
      </c>
      <c r="F485" s="229" t="s">
        <v>1333</v>
      </c>
      <c r="G485" s="230" t="s">
        <v>177</v>
      </c>
      <c r="H485" s="231">
        <v>37.488</v>
      </c>
      <c r="I485" s="232"/>
      <c r="J485" s="233">
        <f>ROUND(I485*H485,2)</f>
        <v>0</v>
      </c>
      <c r="K485" s="229" t="s">
        <v>156</v>
      </c>
      <c r="L485" s="44"/>
      <c r="M485" s="234" t="s">
        <v>1</v>
      </c>
      <c r="N485" s="235" t="s">
        <v>38</v>
      </c>
      <c r="O485" s="91"/>
      <c r="P485" s="236">
        <f>O485*H485</f>
        <v>0</v>
      </c>
      <c r="Q485" s="236">
        <v>0.01995</v>
      </c>
      <c r="R485" s="236">
        <f>Q485*H485</f>
        <v>0.7478855999999999</v>
      </c>
      <c r="S485" s="236">
        <v>0</v>
      </c>
      <c r="T485" s="23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8" t="s">
        <v>157</v>
      </c>
      <c r="AT485" s="238" t="s">
        <v>152</v>
      </c>
      <c r="AU485" s="238" t="s">
        <v>82</v>
      </c>
      <c r="AY485" s="17" t="s">
        <v>150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7" t="s">
        <v>80</v>
      </c>
      <c r="BK485" s="239">
        <f>ROUND(I485*H485,2)</f>
        <v>0</v>
      </c>
      <c r="BL485" s="17" t="s">
        <v>157</v>
      </c>
      <c r="BM485" s="238" t="s">
        <v>1334</v>
      </c>
    </row>
    <row r="486" spans="1:47" s="2" customFormat="1" ht="12">
      <c r="A486" s="38"/>
      <c r="B486" s="39"/>
      <c r="C486" s="40"/>
      <c r="D486" s="240" t="s">
        <v>159</v>
      </c>
      <c r="E486" s="40"/>
      <c r="F486" s="241" t="s">
        <v>1335</v>
      </c>
      <c r="G486" s="40"/>
      <c r="H486" s="40"/>
      <c r="I486" s="242"/>
      <c r="J486" s="40"/>
      <c r="K486" s="40"/>
      <c r="L486" s="44"/>
      <c r="M486" s="243"/>
      <c r="N486" s="244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159</v>
      </c>
      <c r="AU486" s="17" t="s">
        <v>82</v>
      </c>
    </row>
    <row r="487" spans="1:47" s="2" customFormat="1" ht="12">
      <c r="A487" s="38"/>
      <c r="B487" s="39"/>
      <c r="C487" s="40"/>
      <c r="D487" s="240" t="s">
        <v>170</v>
      </c>
      <c r="E487" s="40"/>
      <c r="F487" s="245" t="s">
        <v>1336</v>
      </c>
      <c r="G487" s="40"/>
      <c r="H487" s="40"/>
      <c r="I487" s="242"/>
      <c r="J487" s="40"/>
      <c r="K487" s="40"/>
      <c r="L487" s="44"/>
      <c r="M487" s="243"/>
      <c r="N487" s="244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170</v>
      </c>
      <c r="AU487" s="17" t="s">
        <v>82</v>
      </c>
    </row>
    <row r="488" spans="1:51" s="13" customFormat="1" ht="12">
      <c r="A488" s="13"/>
      <c r="B488" s="246"/>
      <c r="C488" s="247"/>
      <c r="D488" s="240" t="s">
        <v>172</v>
      </c>
      <c r="E488" s="248" t="s">
        <v>1</v>
      </c>
      <c r="F488" s="249" t="s">
        <v>1298</v>
      </c>
      <c r="G488" s="247"/>
      <c r="H488" s="248" t="s">
        <v>1</v>
      </c>
      <c r="I488" s="250"/>
      <c r="J488" s="247"/>
      <c r="K488" s="247"/>
      <c r="L488" s="251"/>
      <c r="M488" s="252"/>
      <c r="N488" s="253"/>
      <c r="O488" s="253"/>
      <c r="P488" s="253"/>
      <c r="Q488" s="253"/>
      <c r="R488" s="253"/>
      <c r="S488" s="253"/>
      <c r="T488" s="25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5" t="s">
        <v>172</v>
      </c>
      <c r="AU488" s="255" t="s">
        <v>82</v>
      </c>
      <c r="AV488" s="13" t="s">
        <v>80</v>
      </c>
      <c r="AW488" s="13" t="s">
        <v>30</v>
      </c>
      <c r="AX488" s="13" t="s">
        <v>73</v>
      </c>
      <c r="AY488" s="255" t="s">
        <v>150</v>
      </c>
    </row>
    <row r="489" spans="1:51" s="14" customFormat="1" ht="12">
      <c r="A489" s="14"/>
      <c r="B489" s="256"/>
      <c r="C489" s="257"/>
      <c r="D489" s="240" t="s">
        <v>172</v>
      </c>
      <c r="E489" s="258" t="s">
        <v>1</v>
      </c>
      <c r="F489" s="259" t="s">
        <v>1299</v>
      </c>
      <c r="G489" s="257"/>
      <c r="H489" s="260">
        <v>7.7</v>
      </c>
      <c r="I489" s="261"/>
      <c r="J489" s="257"/>
      <c r="K489" s="257"/>
      <c r="L489" s="262"/>
      <c r="M489" s="263"/>
      <c r="N489" s="264"/>
      <c r="O489" s="264"/>
      <c r="P489" s="264"/>
      <c r="Q489" s="264"/>
      <c r="R489" s="264"/>
      <c r="S489" s="264"/>
      <c r="T489" s="26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6" t="s">
        <v>172</v>
      </c>
      <c r="AU489" s="266" t="s">
        <v>82</v>
      </c>
      <c r="AV489" s="14" t="s">
        <v>82</v>
      </c>
      <c r="AW489" s="14" t="s">
        <v>30</v>
      </c>
      <c r="AX489" s="14" t="s">
        <v>73</v>
      </c>
      <c r="AY489" s="266" t="s">
        <v>150</v>
      </c>
    </row>
    <row r="490" spans="1:51" s="13" customFormat="1" ht="12">
      <c r="A490" s="13"/>
      <c r="B490" s="246"/>
      <c r="C490" s="247"/>
      <c r="D490" s="240" t="s">
        <v>172</v>
      </c>
      <c r="E490" s="248" t="s">
        <v>1</v>
      </c>
      <c r="F490" s="249" t="s">
        <v>1300</v>
      </c>
      <c r="G490" s="247"/>
      <c r="H490" s="248" t="s">
        <v>1</v>
      </c>
      <c r="I490" s="250"/>
      <c r="J490" s="247"/>
      <c r="K490" s="247"/>
      <c r="L490" s="251"/>
      <c r="M490" s="252"/>
      <c r="N490" s="253"/>
      <c r="O490" s="253"/>
      <c r="P490" s="253"/>
      <c r="Q490" s="253"/>
      <c r="R490" s="253"/>
      <c r="S490" s="253"/>
      <c r="T490" s="25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5" t="s">
        <v>172</v>
      </c>
      <c r="AU490" s="255" t="s">
        <v>82</v>
      </c>
      <c r="AV490" s="13" t="s">
        <v>80</v>
      </c>
      <c r="AW490" s="13" t="s">
        <v>30</v>
      </c>
      <c r="AX490" s="13" t="s">
        <v>73</v>
      </c>
      <c r="AY490" s="255" t="s">
        <v>150</v>
      </c>
    </row>
    <row r="491" spans="1:51" s="14" customFormat="1" ht="12">
      <c r="A491" s="14"/>
      <c r="B491" s="256"/>
      <c r="C491" s="257"/>
      <c r="D491" s="240" t="s">
        <v>172</v>
      </c>
      <c r="E491" s="258" t="s">
        <v>1</v>
      </c>
      <c r="F491" s="259" t="s">
        <v>1299</v>
      </c>
      <c r="G491" s="257"/>
      <c r="H491" s="260">
        <v>7.7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6" t="s">
        <v>172</v>
      </c>
      <c r="AU491" s="266" t="s">
        <v>82</v>
      </c>
      <c r="AV491" s="14" t="s">
        <v>82</v>
      </c>
      <c r="AW491" s="14" t="s">
        <v>30</v>
      </c>
      <c r="AX491" s="14" t="s">
        <v>73</v>
      </c>
      <c r="AY491" s="266" t="s">
        <v>150</v>
      </c>
    </row>
    <row r="492" spans="1:51" s="14" customFormat="1" ht="12">
      <c r="A492" s="14"/>
      <c r="B492" s="256"/>
      <c r="C492" s="257"/>
      <c r="D492" s="240" t="s">
        <v>172</v>
      </c>
      <c r="E492" s="258" t="s">
        <v>1</v>
      </c>
      <c r="F492" s="259" t="s">
        <v>1301</v>
      </c>
      <c r="G492" s="257"/>
      <c r="H492" s="260">
        <v>5.5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6" t="s">
        <v>172</v>
      </c>
      <c r="AU492" s="266" t="s">
        <v>82</v>
      </c>
      <c r="AV492" s="14" t="s">
        <v>82</v>
      </c>
      <c r="AW492" s="14" t="s">
        <v>30</v>
      </c>
      <c r="AX492" s="14" t="s">
        <v>73</v>
      </c>
      <c r="AY492" s="266" t="s">
        <v>150</v>
      </c>
    </row>
    <row r="493" spans="1:51" s="13" customFormat="1" ht="12">
      <c r="A493" s="13"/>
      <c r="B493" s="246"/>
      <c r="C493" s="247"/>
      <c r="D493" s="240" t="s">
        <v>172</v>
      </c>
      <c r="E493" s="248" t="s">
        <v>1</v>
      </c>
      <c r="F493" s="249" t="s">
        <v>1304</v>
      </c>
      <c r="G493" s="247"/>
      <c r="H493" s="248" t="s">
        <v>1</v>
      </c>
      <c r="I493" s="250"/>
      <c r="J493" s="247"/>
      <c r="K493" s="247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172</v>
      </c>
      <c r="AU493" s="255" t="s">
        <v>82</v>
      </c>
      <c r="AV493" s="13" t="s">
        <v>80</v>
      </c>
      <c r="AW493" s="13" t="s">
        <v>30</v>
      </c>
      <c r="AX493" s="13" t="s">
        <v>73</v>
      </c>
      <c r="AY493" s="255" t="s">
        <v>150</v>
      </c>
    </row>
    <row r="494" spans="1:51" s="14" customFormat="1" ht="12">
      <c r="A494" s="14"/>
      <c r="B494" s="256"/>
      <c r="C494" s="257"/>
      <c r="D494" s="240" t="s">
        <v>172</v>
      </c>
      <c r="E494" s="258" t="s">
        <v>1</v>
      </c>
      <c r="F494" s="259" t="s">
        <v>1337</v>
      </c>
      <c r="G494" s="257"/>
      <c r="H494" s="260">
        <v>16.588</v>
      </c>
      <c r="I494" s="261"/>
      <c r="J494" s="257"/>
      <c r="K494" s="257"/>
      <c r="L494" s="262"/>
      <c r="M494" s="263"/>
      <c r="N494" s="264"/>
      <c r="O494" s="264"/>
      <c r="P494" s="264"/>
      <c r="Q494" s="264"/>
      <c r="R494" s="264"/>
      <c r="S494" s="264"/>
      <c r="T494" s="26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6" t="s">
        <v>172</v>
      </c>
      <c r="AU494" s="266" t="s">
        <v>82</v>
      </c>
      <c r="AV494" s="14" t="s">
        <v>82</v>
      </c>
      <c r="AW494" s="14" t="s">
        <v>30</v>
      </c>
      <c r="AX494" s="14" t="s">
        <v>73</v>
      </c>
      <c r="AY494" s="266" t="s">
        <v>150</v>
      </c>
    </row>
    <row r="495" spans="1:51" s="15" customFormat="1" ht="12">
      <c r="A495" s="15"/>
      <c r="B495" s="267"/>
      <c r="C495" s="268"/>
      <c r="D495" s="240" t="s">
        <v>172</v>
      </c>
      <c r="E495" s="269" t="s">
        <v>1</v>
      </c>
      <c r="F495" s="270" t="s">
        <v>204</v>
      </c>
      <c r="G495" s="268"/>
      <c r="H495" s="271">
        <v>37.488</v>
      </c>
      <c r="I495" s="272"/>
      <c r="J495" s="268"/>
      <c r="K495" s="268"/>
      <c r="L495" s="273"/>
      <c r="M495" s="274"/>
      <c r="N495" s="275"/>
      <c r="O495" s="275"/>
      <c r="P495" s="275"/>
      <c r="Q495" s="275"/>
      <c r="R495" s="275"/>
      <c r="S495" s="275"/>
      <c r="T495" s="276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7" t="s">
        <v>172</v>
      </c>
      <c r="AU495" s="277" t="s">
        <v>82</v>
      </c>
      <c r="AV495" s="15" t="s">
        <v>157</v>
      </c>
      <c r="AW495" s="15" t="s">
        <v>30</v>
      </c>
      <c r="AX495" s="15" t="s">
        <v>80</v>
      </c>
      <c r="AY495" s="277" t="s">
        <v>150</v>
      </c>
    </row>
    <row r="496" spans="1:65" s="2" customFormat="1" ht="12">
      <c r="A496" s="38"/>
      <c r="B496" s="39"/>
      <c r="C496" s="227" t="s">
        <v>1338</v>
      </c>
      <c r="D496" s="227" t="s">
        <v>152</v>
      </c>
      <c r="E496" s="228" t="s">
        <v>323</v>
      </c>
      <c r="F496" s="229" t="s">
        <v>324</v>
      </c>
      <c r="G496" s="230" t="s">
        <v>177</v>
      </c>
      <c r="H496" s="231">
        <v>37.488</v>
      </c>
      <c r="I496" s="232"/>
      <c r="J496" s="233">
        <f>ROUND(I496*H496,2)</f>
        <v>0</v>
      </c>
      <c r="K496" s="229" t="s">
        <v>156</v>
      </c>
      <c r="L496" s="44"/>
      <c r="M496" s="234" t="s">
        <v>1</v>
      </c>
      <c r="N496" s="235" t="s">
        <v>38</v>
      </c>
      <c r="O496" s="91"/>
      <c r="P496" s="236">
        <f>O496*H496</f>
        <v>0</v>
      </c>
      <c r="Q496" s="236">
        <v>0.00158</v>
      </c>
      <c r="R496" s="236">
        <f>Q496*H496</f>
        <v>0.05923104</v>
      </c>
      <c r="S496" s="236">
        <v>0</v>
      </c>
      <c r="T496" s="237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38" t="s">
        <v>157</v>
      </c>
      <c r="AT496" s="238" t="s">
        <v>152</v>
      </c>
      <c r="AU496" s="238" t="s">
        <v>82</v>
      </c>
      <c r="AY496" s="17" t="s">
        <v>150</v>
      </c>
      <c r="BE496" s="239">
        <f>IF(N496="základní",J496,0)</f>
        <v>0</v>
      </c>
      <c r="BF496" s="239">
        <f>IF(N496="snížená",J496,0)</f>
        <v>0</v>
      </c>
      <c r="BG496" s="239">
        <f>IF(N496="zákl. přenesená",J496,0)</f>
        <v>0</v>
      </c>
      <c r="BH496" s="239">
        <f>IF(N496="sníž. přenesená",J496,0)</f>
        <v>0</v>
      </c>
      <c r="BI496" s="239">
        <f>IF(N496="nulová",J496,0)</f>
        <v>0</v>
      </c>
      <c r="BJ496" s="17" t="s">
        <v>80</v>
      </c>
      <c r="BK496" s="239">
        <f>ROUND(I496*H496,2)</f>
        <v>0</v>
      </c>
      <c r="BL496" s="17" t="s">
        <v>157</v>
      </c>
      <c r="BM496" s="238" t="s">
        <v>1339</v>
      </c>
    </row>
    <row r="497" spans="1:47" s="2" customFormat="1" ht="12">
      <c r="A497" s="38"/>
      <c r="B497" s="39"/>
      <c r="C497" s="40"/>
      <c r="D497" s="240" t="s">
        <v>159</v>
      </c>
      <c r="E497" s="40"/>
      <c r="F497" s="241" t="s">
        <v>326</v>
      </c>
      <c r="G497" s="40"/>
      <c r="H497" s="40"/>
      <c r="I497" s="242"/>
      <c r="J497" s="40"/>
      <c r="K497" s="40"/>
      <c r="L497" s="44"/>
      <c r="M497" s="243"/>
      <c r="N497" s="244"/>
      <c r="O497" s="91"/>
      <c r="P497" s="91"/>
      <c r="Q497" s="91"/>
      <c r="R497" s="91"/>
      <c r="S497" s="91"/>
      <c r="T497" s="92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159</v>
      </c>
      <c r="AU497" s="17" t="s">
        <v>82</v>
      </c>
    </row>
    <row r="498" spans="1:47" s="2" customFormat="1" ht="12">
      <c r="A498" s="38"/>
      <c r="B498" s="39"/>
      <c r="C498" s="40"/>
      <c r="D498" s="240" t="s">
        <v>170</v>
      </c>
      <c r="E498" s="40"/>
      <c r="F498" s="245" t="s">
        <v>1336</v>
      </c>
      <c r="G498" s="40"/>
      <c r="H498" s="40"/>
      <c r="I498" s="242"/>
      <c r="J498" s="40"/>
      <c r="K498" s="40"/>
      <c r="L498" s="44"/>
      <c r="M498" s="243"/>
      <c r="N498" s="244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170</v>
      </c>
      <c r="AU498" s="17" t="s">
        <v>82</v>
      </c>
    </row>
    <row r="499" spans="1:51" s="13" customFormat="1" ht="12">
      <c r="A499" s="13"/>
      <c r="B499" s="246"/>
      <c r="C499" s="247"/>
      <c r="D499" s="240" t="s">
        <v>172</v>
      </c>
      <c r="E499" s="248" t="s">
        <v>1</v>
      </c>
      <c r="F499" s="249" t="s">
        <v>1298</v>
      </c>
      <c r="G499" s="247"/>
      <c r="H499" s="248" t="s">
        <v>1</v>
      </c>
      <c r="I499" s="250"/>
      <c r="J499" s="247"/>
      <c r="K499" s="247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172</v>
      </c>
      <c r="AU499" s="255" t="s">
        <v>82</v>
      </c>
      <c r="AV499" s="13" t="s">
        <v>80</v>
      </c>
      <c r="AW499" s="13" t="s">
        <v>30</v>
      </c>
      <c r="AX499" s="13" t="s">
        <v>73</v>
      </c>
      <c r="AY499" s="255" t="s">
        <v>150</v>
      </c>
    </row>
    <row r="500" spans="1:51" s="14" customFormat="1" ht="12">
      <c r="A500" s="14"/>
      <c r="B500" s="256"/>
      <c r="C500" s="257"/>
      <c r="D500" s="240" t="s">
        <v>172</v>
      </c>
      <c r="E500" s="258" t="s">
        <v>1</v>
      </c>
      <c r="F500" s="259" t="s">
        <v>1299</v>
      </c>
      <c r="G500" s="257"/>
      <c r="H500" s="260">
        <v>7.7</v>
      </c>
      <c r="I500" s="261"/>
      <c r="J500" s="257"/>
      <c r="K500" s="257"/>
      <c r="L500" s="262"/>
      <c r="M500" s="263"/>
      <c r="N500" s="264"/>
      <c r="O500" s="264"/>
      <c r="P500" s="264"/>
      <c r="Q500" s="264"/>
      <c r="R500" s="264"/>
      <c r="S500" s="264"/>
      <c r="T500" s="26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6" t="s">
        <v>172</v>
      </c>
      <c r="AU500" s="266" t="s">
        <v>82</v>
      </c>
      <c r="AV500" s="14" t="s">
        <v>82</v>
      </c>
      <c r="AW500" s="14" t="s">
        <v>30</v>
      </c>
      <c r="AX500" s="14" t="s">
        <v>73</v>
      </c>
      <c r="AY500" s="266" t="s">
        <v>150</v>
      </c>
    </row>
    <row r="501" spans="1:51" s="13" customFormat="1" ht="12">
      <c r="A501" s="13"/>
      <c r="B501" s="246"/>
      <c r="C501" s="247"/>
      <c r="D501" s="240" t="s">
        <v>172</v>
      </c>
      <c r="E501" s="248" t="s">
        <v>1</v>
      </c>
      <c r="F501" s="249" t="s">
        <v>1300</v>
      </c>
      <c r="G501" s="247"/>
      <c r="H501" s="248" t="s">
        <v>1</v>
      </c>
      <c r="I501" s="250"/>
      <c r="J501" s="247"/>
      <c r="K501" s="247"/>
      <c r="L501" s="251"/>
      <c r="M501" s="252"/>
      <c r="N501" s="253"/>
      <c r="O501" s="253"/>
      <c r="P501" s="253"/>
      <c r="Q501" s="253"/>
      <c r="R501" s="253"/>
      <c r="S501" s="253"/>
      <c r="T501" s="25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5" t="s">
        <v>172</v>
      </c>
      <c r="AU501" s="255" t="s">
        <v>82</v>
      </c>
      <c r="AV501" s="13" t="s">
        <v>80</v>
      </c>
      <c r="AW501" s="13" t="s">
        <v>30</v>
      </c>
      <c r="AX501" s="13" t="s">
        <v>73</v>
      </c>
      <c r="AY501" s="255" t="s">
        <v>150</v>
      </c>
    </row>
    <row r="502" spans="1:51" s="14" customFormat="1" ht="12">
      <c r="A502" s="14"/>
      <c r="B502" s="256"/>
      <c r="C502" s="257"/>
      <c r="D502" s="240" t="s">
        <v>172</v>
      </c>
      <c r="E502" s="258" t="s">
        <v>1</v>
      </c>
      <c r="F502" s="259" t="s">
        <v>1299</v>
      </c>
      <c r="G502" s="257"/>
      <c r="H502" s="260">
        <v>7.7</v>
      </c>
      <c r="I502" s="261"/>
      <c r="J502" s="257"/>
      <c r="K502" s="257"/>
      <c r="L502" s="262"/>
      <c r="M502" s="263"/>
      <c r="N502" s="264"/>
      <c r="O502" s="264"/>
      <c r="P502" s="264"/>
      <c r="Q502" s="264"/>
      <c r="R502" s="264"/>
      <c r="S502" s="264"/>
      <c r="T502" s="26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6" t="s">
        <v>172</v>
      </c>
      <c r="AU502" s="266" t="s">
        <v>82</v>
      </c>
      <c r="AV502" s="14" t="s">
        <v>82</v>
      </c>
      <c r="AW502" s="14" t="s">
        <v>30</v>
      </c>
      <c r="AX502" s="14" t="s">
        <v>73</v>
      </c>
      <c r="AY502" s="266" t="s">
        <v>150</v>
      </c>
    </row>
    <row r="503" spans="1:51" s="14" customFormat="1" ht="12">
      <c r="A503" s="14"/>
      <c r="B503" s="256"/>
      <c r="C503" s="257"/>
      <c r="D503" s="240" t="s">
        <v>172</v>
      </c>
      <c r="E503" s="258" t="s">
        <v>1</v>
      </c>
      <c r="F503" s="259" t="s">
        <v>1301</v>
      </c>
      <c r="G503" s="257"/>
      <c r="H503" s="260">
        <v>5.5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6" t="s">
        <v>172</v>
      </c>
      <c r="AU503" s="266" t="s">
        <v>82</v>
      </c>
      <c r="AV503" s="14" t="s">
        <v>82</v>
      </c>
      <c r="AW503" s="14" t="s">
        <v>30</v>
      </c>
      <c r="AX503" s="14" t="s">
        <v>73</v>
      </c>
      <c r="AY503" s="266" t="s">
        <v>150</v>
      </c>
    </row>
    <row r="504" spans="1:51" s="13" customFormat="1" ht="12">
      <c r="A504" s="13"/>
      <c r="B504" s="246"/>
      <c r="C504" s="247"/>
      <c r="D504" s="240" t="s">
        <v>172</v>
      </c>
      <c r="E504" s="248" t="s">
        <v>1</v>
      </c>
      <c r="F504" s="249" t="s">
        <v>1304</v>
      </c>
      <c r="G504" s="247"/>
      <c r="H504" s="248" t="s">
        <v>1</v>
      </c>
      <c r="I504" s="250"/>
      <c r="J504" s="247"/>
      <c r="K504" s="247"/>
      <c r="L504" s="251"/>
      <c r="M504" s="252"/>
      <c r="N504" s="253"/>
      <c r="O504" s="253"/>
      <c r="P504" s="253"/>
      <c r="Q504" s="253"/>
      <c r="R504" s="253"/>
      <c r="S504" s="253"/>
      <c r="T504" s="25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5" t="s">
        <v>172</v>
      </c>
      <c r="AU504" s="255" t="s">
        <v>82</v>
      </c>
      <c r="AV504" s="13" t="s">
        <v>80</v>
      </c>
      <c r="AW504" s="13" t="s">
        <v>30</v>
      </c>
      <c r="AX504" s="13" t="s">
        <v>73</v>
      </c>
      <c r="AY504" s="255" t="s">
        <v>150</v>
      </c>
    </row>
    <row r="505" spans="1:51" s="14" customFormat="1" ht="12">
      <c r="A505" s="14"/>
      <c r="B505" s="256"/>
      <c r="C505" s="257"/>
      <c r="D505" s="240" t="s">
        <v>172</v>
      </c>
      <c r="E505" s="258" t="s">
        <v>1</v>
      </c>
      <c r="F505" s="259" t="s">
        <v>1337</v>
      </c>
      <c r="G505" s="257"/>
      <c r="H505" s="260">
        <v>16.588</v>
      </c>
      <c r="I505" s="261"/>
      <c r="J505" s="257"/>
      <c r="K505" s="257"/>
      <c r="L505" s="262"/>
      <c r="M505" s="263"/>
      <c r="N505" s="264"/>
      <c r="O505" s="264"/>
      <c r="P505" s="264"/>
      <c r="Q505" s="264"/>
      <c r="R505" s="264"/>
      <c r="S505" s="264"/>
      <c r="T505" s="26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6" t="s">
        <v>172</v>
      </c>
      <c r="AU505" s="266" t="s">
        <v>82</v>
      </c>
      <c r="AV505" s="14" t="s">
        <v>82</v>
      </c>
      <c r="AW505" s="14" t="s">
        <v>30</v>
      </c>
      <c r="AX505" s="14" t="s">
        <v>73</v>
      </c>
      <c r="AY505" s="266" t="s">
        <v>150</v>
      </c>
    </row>
    <row r="506" spans="1:51" s="15" customFormat="1" ht="12">
      <c r="A506" s="15"/>
      <c r="B506" s="267"/>
      <c r="C506" s="268"/>
      <c r="D506" s="240" t="s">
        <v>172</v>
      </c>
      <c r="E506" s="269" t="s">
        <v>1</v>
      </c>
      <c r="F506" s="270" t="s">
        <v>204</v>
      </c>
      <c r="G506" s="268"/>
      <c r="H506" s="271">
        <v>37.488</v>
      </c>
      <c r="I506" s="272"/>
      <c r="J506" s="268"/>
      <c r="K506" s="268"/>
      <c r="L506" s="273"/>
      <c r="M506" s="274"/>
      <c r="N506" s="275"/>
      <c r="O506" s="275"/>
      <c r="P506" s="275"/>
      <c r="Q506" s="275"/>
      <c r="R506" s="275"/>
      <c r="S506" s="275"/>
      <c r="T506" s="27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7" t="s">
        <v>172</v>
      </c>
      <c r="AU506" s="277" t="s">
        <v>82</v>
      </c>
      <c r="AV506" s="15" t="s">
        <v>157</v>
      </c>
      <c r="AW506" s="15" t="s">
        <v>30</v>
      </c>
      <c r="AX506" s="15" t="s">
        <v>80</v>
      </c>
      <c r="AY506" s="277" t="s">
        <v>150</v>
      </c>
    </row>
    <row r="507" spans="1:63" s="12" customFormat="1" ht="22.8" customHeight="1">
      <c r="A507" s="12"/>
      <c r="B507" s="211"/>
      <c r="C507" s="212"/>
      <c r="D507" s="213" t="s">
        <v>72</v>
      </c>
      <c r="E507" s="225" t="s">
        <v>332</v>
      </c>
      <c r="F507" s="225" t="s">
        <v>333</v>
      </c>
      <c r="G507" s="212"/>
      <c r="H507" s="212"/>
      <c r="I507" s="215"/>
      <c r="J507" s="226">
        <f>BK507</f>
        <v>0</v>
      </c>
      <c r="K507" s="212"/>
      <c r="L507" s="217"/>
      <c r="M507" s="218"/>
      <c r="N507" s="219"/>
      <c r="O507" s="219"/>
      <c r="P507" s="220">
        <f>SUM(P508:P536)</f>
        <v>0</v>
      </c>
      <c r="Q507" s="219"/>
      <c r="R507" s="220">
        <f>SUM(R508:R536)</f>
        <v>0</v>
      </c>
      <c r="S507" s="219"/>
      <c r="T507" s="221">
        <f>SUM(T508:T536)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22" t="s">
        <v>80</v>
      </c>
      <c r="AT507" s="223" t="s">
        <v>72</v>
      </c>
      <c r="AU507" s="223" t="s">
        <v>80</v>
      </c>
      <c r="AY507" s="222" t="s">
        <v>150</v>
      </c>
      <c r="BK507" s="224">
        <f>SUM(BK508:BK536)</f>
        <v>0</v>
      </c>
    </row>
    <row r="508" spans="1:65" s="2" customFormat="1" ht="12">
      <c r="A508" s="38"/>
      <c r="B508" s="39"/>
      <c r="C508" s="227" t="s">
        <v>1340</v>
      </c>
      <c r="D508" s="227" t="s">
        <v>152</v>
      </c>
      <c r="E508" s="228" t="s">
        <v>1341</v>
      </c>
      <c r="F508" s="229" t="s">
        <v>1342</v>
      </c>
      <c r="G508" s="230" t="s">
        <v>184</v>
      </c>
      <c r="H508" s="231">
        <v>22.896</v>
      </c>
      <c r="I508" s="232"/>
      <c r="J508" s="233">
        <f>ROUND(I508*H508,2)</f>
        <v>0</v>
      </c>
      <c r="K508" s="229" t="s">
        <v>156</v>
      </c>
      <c r="L508" s="44"/>
      <c r="M508" s="234" t="s">
        <v>1</v>
      </c>
      <c r="N508" s="235" t="s">
        <v>38</v>
      </c>
      <c r="O508" s="91"/>
      <c r="P508" s="236">
        <f>O508*H508</f>
        <v>0</v>
      </c>
      <c r="Q508" s="236">
        <v>0</v>
      </c>
      <c r="R508" s="236">
        <f>Q508*H508</f>
        <v>0</v>
      </c>
      <c r="S508" s="236">
        <v>0</v>
      </c>
      <c r="T508" s="237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8" t="s">
        <v>157</v>
      </c>
      <c r="AT508" s="238" t="s">
        <v>152</v>
      </c>
      <c r="AU508" s="238" t="s">
        <v>82</v>
      </c>
      <c r="AY508" s="17" t="s">
        <v>150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7" t="s">
        <v>80</v>
      </c>
      <c r="BK508" s="239">
        <f>ROUND(I508*H508,2)</f>
        <v>0</v>
      </c>
      <c r="BL508" s="17" t="s">
        <v>157</v>
      </c>
      <c r="BM508" s="238" t="s">
        <v>1343</v>
      </c>
    </row>
    <row r="509" spans="1:47" s="2" customFormat="1" ht="12">
      <c r="A509" s="38"/>
      <c r="B509" s="39"/>
      <c r="C509" s="40"/>
      <c r="D509" s="240" t="s">
        <v>159</v>
      </c>
      <c r="E509" s="40"/>
      <c r="F509" s="241" t="s">
        <v>1344</v>
      </c>
      <c r="G509" s="40"/>
      <c r="H509" s="40"/>
      <c r="I509" s="242"/>
      <c r="J509" s="40"/>
      <c r="K509" s="40"/>
      <c r="L509" s="44"/>
      <c r="M509" s="243"/>
      <c r="N509" s="244"/>
      <c r="O509" s="91"/>
      <c r="P509" s="91"/>
      <c r="Q509" s="91"/>
      <c r="R509" s="91"/>
      <c r="S509" s="91"/>
      <c r="T509" s="92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159</v>
      </c>
      <c r="AU509" s="17" t="s">
        <v>82</v>
      </c>
    </row>
    <row r="510" spans="1:51" s="13" customFormat="1" ht="12">
      <c r="A510" s="13"/>
      <c r="B510" s="246"/>
      <c r="C510" s="247"/>
      <c r="D510" s="240" t="s">
        <v>172</v>
      </c>
      <c r="E510" s="248" t="s">
        <v>1</v>
      </c>
      <c r="F510" s="249" t="s">
        <v>1345</v>
      </c>
      <c r="G510" s="247"/>
      <c r="H510" s="248" t="s">
        <v>1</v>
      </c>
      <c r="I510" s="250"/>
      <c r="J510" s="247"/>
      <c r="K510" s="247"/>
      <c r="L510" s="251"/>
      <c r="M510" s="252"/>
      <c r="N510" s="253"/>
      <c r="O510" s="253"/>
      <c r="P510" s="253"/>
      <c r="Q510" s="253"/>
      <c r="R510" s="253"/>
      <c r="S510" s="253"/>
      <c r="T510" s="25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5" t="s">
        <v>172</v>
      </c>
      <c r="AU510" s="255" t="s">
        <v>82</v>
      </c>
      <c r="AV510" s="13" t="s">
        <v>80</v>
      </c>
      <c r="AW510" s="13" t="s">
        <v>30</v>
      </c>
      <c r="AX510" s="13" t="s">
        <v>73</v>
      </c>
      <c r="AY510" s="255" t="s">
        <v>150</v>
      </c>
    </row>
    <row r="511" spans="1:51" s="14" customFormat="1" ht="12">
      <c r="A511" s="14"/>
      <c r="B511" s="256"/>
      <c r="C511" s="257"/>
      <c r="D511" s="240" t="s">
        <v>172</v>
      </c>
      <c r="E511" s="258" t="s">
        <v>1</v>
      </c>
      <c r="F511" s="259" t="s">
        <v>1346</v>
      </c>
      <c r="G511" s="257"/>
      <c r="H511" s="260">
        <v>22.896</v>
      </c>
      <c r="I511" s="261"/>
      <c r="J511" s="257"/>
      <c r="K511" s="257"/>
      <c r="L511" s="262"/>
      <c r="M511" s="263"/>
      <c r="N511" s="264"/>
      <c r="O511" s="264"/>
      <c r="P511" s="264"/>
      <c r="Q511" s="264"/>
      <c r="R511" s="264"/>
      <c r="S511" s="264"/>
      <c r="T511" s="26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6" t="s">
        <v>172</v>
      </c>
      <c r="AU511" s="266" t="s">
        <v>82</v>
      </c>
      <c r="AV511" s="14" t="s">
        <v>82</v>
      </c>
      <c r="AW511" s="14" t="s">
        <v>30</v>
      </c>
      <c r="AX511" s="14" t="s">
        <v>80</v>
      </c>
      <c r="AY511" s="266" t="s">
        <v>150</v>
      </c>
    </row>
    <row r="512" spans="1:65" s="2" customFormat="1" ht="44.25" customHeight="1">
      <c r="A512" s="38"/>
      <c r="B512" s="39"/>
      <c r="C512" s="227" t="s">
        <v>1347</v>
      </c>
      <c r="D512" s="227" t="s">
        <v>152</v>
      </c>
      <c r="E512" s="228" t="s">
        <v>335</v>
      </c>
      <c r="F512" s="229" t="s">
        <v>336</v>
      </c>
      <c r="G512" s="230" t="s">
        <v>184</v>
      </c>
      <c r="H512" s="231">
        <v>17.447</v>
      </c>
      <c r="I512" s="232"/>
      <c r="J512" s="233">
        <f>ROUND(I512*H512,2)</f>
        <v>0</v>
      </c>
      <c r="K512" s="229" t="s">
        <v>156</v>
      </c>
      <c r="L512" s="44"/>
      <c r="M512" s="234" t="s">
        <v>1</v>
      </c>
      <c r="N512" s="235" t="s">
        <v>38</v>
      </c>
      <c r="O512" s="91"/>
      <c r="P512" s="236">
        <f>O512*H512</f>
        <v>0</v>
      </c>
      <c r="Q512" s="236">
        <v>0</v>
      </c>
      <c r="R512" s="236">
        <f>Q512*H512</f>
        <v>0</v>
      </c>
      <c r="S512" s="236">
        <v>0</v>
      </c>
      <c r="T512" s="237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8" t="s">
        <v>157</v>
      </c>
      <c r="AT512" s="238" t="s">
        <v>152</v>
      </c>
      <c r="AU512" s="238" t="s">
        <v>82</v>
      </c>
      <c r="AY512" s="17" t="s">
        <v>150</v>
      </c>
      <c r="BE512" s="239">
        <f>IF(N512="základní",J512,0)</f>
        <v>0</v>
      </c>
      <c r="BF512" s="239">
        <f>IF(N512="snížená",J512,0)</f>
        <v>0</v>
      </c>
      <c r="BG512" s="239">
        <f>IF(N512="zákl. přenesená",J512,0)</f>
        <v>0</v>
      </c>
      <c r="BH512" s="239">
        <f>IF(N512="sníž. přenesená",J512,0)</f>
        <v>0</v>
      </c>
      <c r="BI512" s="239">
        <f>IF(N512="nulová",J512,0)</f>
        <v>0</v>
      </c>
      <c r="BJ512" s="17" t="s">
        <v>80</v>
      </c>
      <c r="BK512" s="239">
        <f>ROUND(I512*H512,2)</f>
        <v>0</v>
      </c>
      <c r="BL512" s="17" t="s">
        <v>157</v>
      </c>
      <c r="BM512" s="238" t="s">
        <v>1348</v>
      </c>
    </row>
    <row r="513" spans="1:47" s="2" customFormat="1" ht="12">
      <c r="A513" s="38"/>
      <c r="B513" s="39"/>
      <c r="C513" s="40"/>
      <c r="D513" s="240" t="s">
        <v>159</v>
      </c>
      <c r="E513" s="40"/>
      <c r="F513" s="241" t="s">
        <v>336</v>
      </c>
      <c r="G513" s="40"/>
      <c r="H513" s="40"/>
      <c r="I513" s="242"/>
      <c r="J513" s="40"/>
      <c r="K513" s="40"/>
      <c r="L513" s="44"/>
      <c r="M513" s="243"/>
      <c r="N513" s="244"/>
      <c r="O513" s="91"/>
      <c r="P513" s="91"/>
      <c r="Q513" s="91"/>
      <c r="R513" s="91"/>
      <c r="S513" s="91"/>
      <c r="T513" s="92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159</v>
      </c>
      <c r="AU513" s="17" t="s">
        <v>82</v>
      </c>
    </row>
    <row r="514" spans="1:51" s="13" customFormat="1" ht="12">
      <c r="A514" s="13"/>
      <c r="B514" s="246"/>
      <c r="C514" s="247"/>
      <c r="D514" s="240" t="s">
        <v>172</v>
      </c>
      <c r="E514" s="248" t="s">
        <v>1</v>
      </c>
      <c r="F514" s="249" t="s">
        <v>1349</v>
      </c>
      <c r="G514" s="247"/>
      <c r="H514" s="248" t="s">
        <v>1</v>
      </c>
      <c r="I514" s="250"/>
      <c r="J514" s="247"/>
      <c r="K514" s="247"/>
      <c r="L514" s="251"/>
      <c r="M514" s="252"/>
      <c r="N514" s="253"/>
      <c r="O514" s="253"/>
      <c r="P514" s="253"/>
      <c r="Q514" s="253"/>
      <c r="R514" s="253"/>
      <c r="S514" s="253"/>
      <c r="T514" s="25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5" t="s">
        <v>172</v>
      </c>
      <c r="AU514" s="255" t="s">
        <v>82</v>
      </c>
      <c r="AV514" s="13" t="s">
        <v>80</v>
      </c>
      <c r="AW514" s="13" t="s">
        <v>30</v>
      </c>
      <c r="AX514" s="13" t="s">
        <v>73</v>
      </c>
      <c r="AY514" s="255" t="s">
        <v>150</v>
      </c>
    </row>
    <row r="515" spans="1:51" s="14" customFormat="1" ht="12">
      <c r="A515" s="14"/>
      <c r="B515" s="256"/>
      <c r="C515" s="257"/>
      <c r="D515" s="240" t="s">
        <v>172</v>
      </c>
      <c r="E515" s="258" t="s">
        <v>1</v>
      </c>
      <c r="F515" s="259" t="s">
        <v>1350</v>
      </c>
      <c r="G515" s="257"/>
      <c r="H515" s="260">
        <v>12.672</v>
      </c>
      <c r="I515" s="261"/>
      <c r="J515" s="257"/>
      <c r="K515" s="257"/>
      <c r="L515" s="262"/>
      <c r="M515" s="263"/>
      <c r="N515" s="264"/>
      <c r="O515" s="264"/>
      <c r="P515" s="264"/>
      <c r="Q515" s="264"/>
      <c r="R515" s="264"/>
      <c r="S515" s="264"/>
      <c r="T515" s="26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6" t="s">
        <v>172</v>
      </c>
      <c r="AU515" s="266" t="s">
        <v>82</v>
      </c>
      <c r="AV515" s="14" t="s">
        <v>82</v>
      </c>
      <c r="AW515" s="14" t="s">
        <v>30</v>
      </c>
      <c r="AX515" s="14" t="s">
        <v>73</v>
      </c>
      <c r="AY515" s="266" t="s">
        <v>150</v>
      </c>
    </row>
    <row r="516" spans="1:51" s="13" customFormat="1" ht="12">
      <c r="A516" s="13"/>
      <c r="B516" s="246"/>
      <c r="C516" s="247"/>
      <c r="D516" s="240" t="s">
        <v>172</v>
      </c>
      <c r="E516" s="248" t="s">
        <v>1</v>
      </c>
      <c r="F516" s="249" t="s">
        <v>1351</v>
      </c>
      <c r="G516" s="247"/>
      <c r="H516" s="248" t="s">
        <v>1</v>
      </c>
      <c r="I516" s="250"/>
      <c r="J516" s="247"/>
      <c r="K516" s="247"/>
      <c r="L516" s="251"/>
      <c r="M516" s="252"/>
      <c r="N516" s="253"/>
      <c r="O516" s="253"/>
      <c r="P516" s="253"/>
      <c r="Q516" s="253"/>
      <c r="R516" s="253"/>
      <c r="S516" s="253"/>
      <c r="T516" s="25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5" t="s">
        <v>172</v>
      </c>
      <c r="AU516" s="255" t="s">
        <v>82</v>
      </c>
      <c r="AV516" s="13" t="s">
        <v>80</v>
      </c>
      <c r="AW516" s="13" t="s">
        <v>30</v>
      </c>
      <c r="AX516" s="13" t="s">
        <v>73</v>
      </c>
      <c r="AY516" s="255" t="s">
        <v>150</v>
      </c>
    </row>
    <row r="517" spans="1:51" s="14" customFormat="1" ht="12">
      <c r="A517" s="14"/>
      <c r="B517" s="256"/>
      <c r="C517" s="257"/>
      <c r="D517" s="240" t="s">
        <v>172</v>
      </c>
      <c r="E517" s="258" t="s">
        <v>1</v>
      </c>
      <c r="F517" s="259" t="s">
        <v>1352</v>
      </c>
      <c r="G517" s="257"/>
      <c r="H517" s="260">
        <v>0.6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6" t="s">
        <v>172</v>
      </c>
      <c r="AU517" s="266" t="s">
        <v>82</v>
      </c>
      <c r="AV517" s="14" t="s">
        <v>82</v>
      </c>
      <c r="AW517" s="14" t="s">
        <v>30</v>
      </c>
      <c r="AX517" s="14" t="s">
        <v>73</v>
      </c>
      <c r="AY517" s="266" t="s">
        <v>150</v>
      </c>
    </row>
    <row r="518" spans="1:51" s="13" customFormat="1" ht="12">
      <c r="A518" s="13"/>
      <c r="B518" s="246"/>
      <c r="C518" s="247"/>
      <c r="D518" s="240" t="s">
        <v>172</v>
      </c>
      <c r="E518" s="248" t="s">
        <v>1</v>
      </c>
      <c r="F518" s="249" t="s">
        <v>1353</v>
      </c>
      <c r="G518" s="247"/>
      <c r="H518" s="248" t="s">
        <v>1</v>
      </c>
      <c r="I518" s="250"/>
      <c r="J518" s="247"/>
      <c r="K518" s="247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172</v>
      </c>
      <c r="AU518" s="255" t="s">
        <v>82</v>
      </c>
      <c r="AV518" s="13" t="s">
        <v>80</v>
      </c>
      <c r="AW518" s="13" t="s">
        <v>30</v>
      </c>
      <c r="AX518" s="13" t="s">
        <v>73</v>
      </c>
      <c r="AY518" s="255" t="s">
        <v>150</v>
      </c>
    </row>
    <row r="519" spans="1:51" s="14" customFormat="1" ht="12">
      <c r="A519" s="14"/>
      <c r="B519" s="256"/>
      <c r="C519" s="257"/>
      <c r="D519" s="240" t="s">
        <v>172</v>
      </c>
      <c r="E519" s="258" t="s">
        <v>1</v>
      </c>
      <c r="F519" s="259" t="s">
        <v>1354</v>
      </c>
      <c r="G519" s="257"/>
      <c r="H519" s="260">
        <v>4.175</v>
      </c>
      <c r="I519" s="261"/>
      <c r="J519" s="257"/>
      <c r="K519" s="257"/>
      <c r="L519" s="262"/>
      <c r="M519" s="263"/>
      <c r="N519" s="264"/>
      <c r="O519" s="264"/>
      <c r="P519" s="264"/>
      <c r="Q519" s="264"/>
      <c r="R519" s="264"/>
      <c r="S519" s="264"/>
      <c r="T519" s="26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6" t="s">
        <v>172</v>
      </c>
      <c r="AU519" s="266" t="s">
        <v>82</v>
      </c>
      <c r="AV519" s="14" t="s">
        <v>82</v>
      </c>
      <c r="AW519" s="14" t="s">
        <v>30</v>
      </c>
      <c r="AX519" s="14" t="s">
        <v>73</v>
      </c>
      <c r="AY519" s="266" t="s">
        <v>150</v>
      </c>
    </row>
    <row r="520" spans="1:51" s="15" customFormat="1" ht="12">
      <c r="A520" s="15"/>
      <c r="B520" s="267"/>
      <c r="C520" s="268"/>
      <c r="D520" s="240" t="s">
        <v>172</v>
      </c>
      <c r="E520" s="269" t="s">
        <v>1</v>
      </c>
      <c r="F520" s="270" t="s">
        <v>204</v>
      </c>
      <c r="G520" s="268"/>
      <c r="H520" s="271">
        <v>17.447</v>
      </c>
      <c r="I520" s="272"/>
      <c r="J520" s="268"/>
      <c r="K520" s="268"/>
      <c r="L520" s="273"/>
      <c r="M520" s="274"/>
      <c r="N520" s="275"/>
      <c r="O520" s="275"/>
      <c r="P520" s="275"/>
      <c r="Q520" s="275"/>
      <c r="R520" s="275"/>
      <c r="S520" s="275"/>
      <c r="T520" s="276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7" t="s">
        <v>172</v>
      </c>
      <c r="AU520" s="277" t="s">
        <v>82</v>
      </c>
      <c r="AV520" s="15" t="s">
        <v>157</v>
      </c>
      <c r="AW520" s="15" t="s">
        <v>30</v>
      </c>
      <c r="AX520" s="15" t="s">
        <v>80</v>
      </c>
      <c r="AY520" s="277" t="s">
        <v>150</v>
      </c>
    </row>
    <row r="521" spans="1:65" s="2" customFormat="1" ht="12">
      <c r="A521" s="38"/>
      <c r="B521" s="39"/>
      <c r="C521" s="227" t="s">
        <v>1355</v>
      </c>
      <c r="D521" s="227" t="s">
        <v>152</v>
      </c>
      <c r="E521" s="228" t="s">
        <v>339</v>
      </c>
      <c r="F521" s="229" t="s">
        <v>340</v>
      </c>
      <c r="G521" s="230" t="s">
        <v>184</v>
      </c>
      <c r="H521" s="231">
        <v>40.852</v>
      </c>
      <c r="I521" s="232"/>
      <c r="J521" s="233">
        <f>ROUND(I521*H521,2)</f>
        <v>0</v>
      </c>
      <c r="K521" s="229" t="s">
        <v>156</v>
      </c>
      <c r="L521" s="44"/>
      <c r="M521" s="234" t="s">
        <v>1</v>
      </c>
      <c r="N521" s="235" t="s">
        <v>38</v>
      </c>
      <c r="O521" s="91"/>
      <c r="P521" s="236">
        <f>O521*H521</f>
        <v>0</v>
      </c>
      <c r="Q521" s="236">
        <v>0</v>
      </c>
      <c r="R521" s="236">
        <f>Q521*H521</f>
        <v>0</v>
      </c>
      <c r="S521" s="236">
        <v>0</v>
      </c>
      <c r="T521" s="237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38" t="s">
        <v>157</v>
      </c>
      <c r="AT521" s="238" t="s">
        <v>152</v>
      </c>
      <c r="AU521" s="238" t="s">
        <v>82</v>
      </c>
      <c r="AY521" s="17" t="s">
        <v>150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7" t="s">
        <v>80</v>
      </c>
      <c r="BK521" s="239">
        <f>ROUND(I521*H521,2)</f>
        <v>0</v>
      </c>
      <c r="BL521" s="17" t="s">
        <v>157</v>
      </c>
      <c r="BM521" s="238" t="s">
        <v>1356</v>
      </c>
    </row>
    <row r="522" spans="1:47" s="2" customFormat="1" ht="12">
      <c r="A522" s="38"/>
      <c r="B522" s="39"/>
      <c r="C522" s="40"/>
      <c r="D522" s="240" t="s">
        <v>159</v>
      </c>
      <c r="E522" s="40"/>
      <c r="F522" s="241" t="s">
        <v>342</v>
      </c>
      <c r="G522" s="40"/>
      <c r="H522" s="40"/>
      <c r="I522" s="242"/>
      <c r="J522" s="40"/>
      <c r="K522" s="40"/>
      <c r="L522" s="44"/>
      <c r="M522" s="243"/>
      <c r="N522" s="244"/>
      <c r="O522" s="91"/>
      <c r="P522" s="91"/>
      <c r="Q522" s="91"/>
      <c r="R522" s="91"/>
      <c r="S522" s="91"/>
      <c r="T522" s="92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159</v>
      </c>
      <c r="AU522" s="17" t="s">
        <v>82</v>
      </c>
    </row>
    <row r="523" spans="1:51" s="13" customFormat="1" ht="12">
      <c r="A523" s="13"/>
      <c r="B523" s="246"/>
      <c r="C523" s="247"/>
      <c r="D523" s="240" t="s">
        <v>172</v>
      </c>
      <c r="E523" s="248" t="s">
        <v>1</v>
      </c>
      <c r="F523" s="249" t="s">
        <v>1357</v>
      </c>
      <c r="G523" s="247"/>
      <c r="H523" s="248" t="s">
        <v>1</v>
      </c>
      <c r="I523" s="250"/>
      <c r="J523" s="247"/>
      <c r="K523" s="247"/>
      <c r="L523" s="251"/>
      <c r="M523" s="252"/>
      <c r="N523" s="253"/>
      <c r="O523" s="253"/>
      <c r="P523" s="253"/>
      <c r="Q523" s="253"/>
      <c r="R523" s="253"/>
      <c r="S523" s="253"/>
      <c r="T523" s="25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5" t="s">
        <v>172</v>
      </c>
      <c r="AU523" s="255" t="s">
        <v>82</v>
      </c>
      <c r="AV523" s="13" t="s">
        <v>80</v>
      </c>
      <c r="AW523" s="13" t="s">
        <v>30</v>
      </c>
      <c r="AX523" s="13" t="s">
        <v>73</v>
      </c>
      <c r="AY523" s="255" t="s">
        <v>150</v>
      </c>
    </row>
    <row r="524" spans="1:51" s="14" customFormat="1" ht="12">
      <c r="A524" s="14"/>
      <c r="B524" s="256"/>
      <c r="C524" s="257"/>
      <c r="D524" s="240" t="s">
        <v>172</v>
      </c>
      <c r="E524" s="258" t="s">
        <v>1</v>
      </c>
      <c r="F524" s="259" t="s">
        <v>1358</v>
      </c>
      <c r="G524" s="257"/>
      <c r="H524" s="260">
        <v>40.343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6" t="s">
        <v>172</v>
      </c>
      <c r="AU524" s="266" t="s">
        <v>82</v>
      </c>
      <c r="AV524" s="14" t="s">
        <v>82</v>
      </c>
      <c r="AW524" s="14" t="s">
        <v>30</v>
      </c>
      <c r="AX524" s="14" t="s">
        <v>73</v>
      </c>
      <c r="AY524" s="266" t="s">
        <v>150</v>
      </c>
    </row>
    <row r="525" spans="1:51" s="13" customFormat="1" ht="12">
      <c r="A525" s="13"/>
      <c r="B525" s="246"/>
      <c r="C525" s="247"/>
      <c r="D525" s="240" t="s">
        <v>172</v>
      </c>
      <c r="E525" s="248" t="s">
        <v>1</v>
      </c>
      <c r="F525" s="249" t="s">
        <v>1359</v>
      </c>
      <c r="G525" s="247"/>
      <c r="H525" s="248" t="s">
        <v>1</v>
      </c>
      <c r="I525" s="250"/>
      <c r="J525" s="247"/>
      <c r="K525" s="247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172</v>
      </c>
      <c r="AU525" s="255" t="s">
        <v>82</v>
      </c>
      <c r="AV525" s="13" t="s">
        <v>80</v>
      </c>
      <c r="AW525" s="13" t="s">
        <v>30</v>
      </c>
      <c r="AX525" s="13" t="s">
        <v>73</v>
      </c>
      <c r="AY525" s="255" t="s">
        <v>150</v>
      </c>
    </row>
    <row r="526" spans="1:51" s="14" customFormat="1" ht="12">
      <c r="A526" s="14"/>
      <c r="B526" s="256"/>
      <c r="C526" s="257"/>
      <c r="D526" s="240" t="s">
        <v>172</v>
      </c>
      <c r="E526" s="258" t="s">
        <v>1</v>
      </c>
      <c r="F526" s="259" t="s">
        <v>1360</v>
      </c>
      <c r="G526" s="257"/>
      <c r="H526" s="260">
        <v>0.509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6" t="s">
        <v>172</v>
      </c>
      <c r="AU526" s="266" t="s">
        <v>82</v>
      </c>
      <c r="AV526" s="14" t="s">
        <v>82</v>
      </c>
      <c r="AW526" s="14" t="s">
        <v>30</v>
      </c>
      <c r="AX526" s="14" t="s">
        <v>73</v>
      </c>
      <c r="AY526" s="266" t="s">
        <v>150</v>
      </c>
    </row>
    <row r="527" spans="1:51" s="15" customFormat="1" ht="12">
      <c r="A527" s="15"/>
      <c r="B527" s="267"/>
      <c r="C527" s="268"/>
      <c r="D527" s="240" t="s">
        <v>172</v>
      </c>
      <c r="E527" s="269" t="s">
        <v>1</v>
      </c>
      <c r="F527" s="270" t="s">
        <v>204</v>
      </c>
      <c r="G527" s="268"/>
      <c r="H527" s="271">
        <v>40.852</v>
      </c>
      <c r="I527" s="272"/>
      <c r="J527" s="268"/>
      <c r="K527" s="268"/>
      <c r="L527" s="273"/>
      <c r="M527" s="274"/>
      <c r="N527" s="275"/>
      <c r="O527" s="275"/>
      <c r="P527" s="275"/>
      <c r="Q527" s="275"/>
      <c r="R527" s="275"/>
      <c r="S527" s="275"/>
      <c r="T527" s="27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7" t="s">
        <v>172</v>
      </c>
      <c r="AU527" s="277" t="s">
        <v>82</v>
      </c>
      <c r="AV527" s="15" t="s">
        <v>157</v>
      </c>
      <c r="AW527" s="15" t="s">
        <v>30</v>
      </c>
      <c r="AX527" s="15" t="s">
        <v>80</v>
      </c>
      <c r="AY527" s="277" t="s">
        <v>150</v>
      </c>
    </row>
    <row r="528" spans="1:65" s="2" customFormat="1" ht="16.5" customHeight="1">
      <c r="A528" s="38"/>
      <c r="B528" s="39"/>
      <c r="C528" s="227" t="s">
        <v>1361</v>
      </c>
      <c r="D528" s="227" t="s">
        <v>152</v>
      </c>
      <c r="E528" s="228" t="s">
        <v>344</v>
      </c>
      <c r="F528" s="229" t="s">
        <v>345</v>
      </c>
      <c r="G528" s="230" t="s">
        <v>184</v>
      </c>
      <c r="H528" s="231">
        <v>1062.152</v>
      </c>
      <c r="I528" s="232"/>
      <c r="J528" s="233">
        <f>ROUND(I528*H528,2)</f>
        <v>0</v>
      </c>
      <c r="K528" s="229" t="s">
        <v>156</v>
      </c>
      <c r="L528" s="44"/>
      <c r="M528" s="234" t="s">
        <v>1</v>
      </c>
      <c r="N528" s="235" t="s">
        <v>38</v>
      </c>
      <c r="O528" s="91"/>
      <c r="P528" s="236">
        <f>O528*H528</f>
        <v>0</v>
      </c>
      <c r="Q528" s="236">
        <v>0</v>
      </c>
      <c r="R528" s="236">
        <f>Q528*H528</f>
        <v>0</v>
      </c>
      <c r="S528" s="236">
        <v>0</v>
      </c>
      <c r="T528" s="237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8" t="s">
        <v>157</v>
      </c>
      <c r="AT528" s="238" t="s">
        <v>152</v>
      </c>
      <c r="AU528" s="238" t="s">
        <v>82</v>
      </c>
      <c r="AY528" s="17" t="s">
        <v>150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7" t="s">
        <v>80</v>
      </c>
      <c r="BK528" s="239">
        <f>ROUND(I528*H528,2)</f>
        <v>0</v>
      </c>
      <c r="BL528" s="17" t="s">
        <v>157</v>
      </c>
      <c r="BM528" s="238" t="s">
        <v>1362</v>
      </c>
    </row>
    <row r="529" spans="1:47" s="2" customFormat="1" ht="12">
      <c r="A529" s="38"/>
      <c r="B529" s="39"/>
      <c r="C529" s="40"/>
      <c r="D529" s="240" t="s">
        <v>159</v>
      </c>
      <c r="E529" s="40"/>
      <c r="F529" s="241" t="s">
        <v>347</v>
      </c>
      <c r="G529" s="40"/>
      <c r="H529" s="40"/>
      <c r="I529" s="242"/>
      <c r="J529" s="40"/>
      <c r="K529" s="40"/>
      <c r="L529" s="44"/>
      <c r="M529" s="243"/>
      <c r="N529" s="244"/>
      <c r="O529" s="91"/>
      <c r="P529" s="91"/>
      <c r="Q529" s="91"/>
      <c r="R529" s="91"/>
      <c r="S529" s="91"/>
      <c r="T529" s="92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159</v>
      </c>
      <c r="AU529" s="17" t="s">
        <v>82</v>
      </c>
    </row>
    <row r="530" spans="1:51" s="13" customFormat="1" ht="12">
      <c r="A530" s="13"/>
      <c r="B530" s="246"/>
      <c r="C530" s="247"/>
      <c r="D530" s="240" t="s">
        <v>172</v>
      </c>
      <c r="E530" s="248" t="s">
        <v>1</v>
      </c>
      <c r="F530" s="249" t="s">
        <v>999</v>
      </c>
      <c r="G530" s="247"/>
      <c r="H530" s="248" t="s">
        <v>1</v>
      </c>
      <c r="I530" s="250"/>
      <c r="J530" s="247"/>
      <c r="K530" s="247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172</v>
      </c>
      <c r="AU530" s="255" t="s">
        <v>82</v>
      </c>
      <c r="AV530" s="13" t="s">
        <v>80</v>
      </c>
      <c r="AW530" s="13" t="s">
        <v>30</v>
      </c>
      <c r="AX530" s="13" t="s">
        <v>73</v>
      </c>
      <c r="AY530" s="255" t="s">
        <v>150</v>
      </c>
    </row>
    <row r="531" spans="1:51" s="14" customFormat="1" ht="12">
      <c r="A531" s="14"/>
      <c r="B531" s="256"/>
      <c r="C531" s="257"/>
      <c r="D531" s="240" t="s">
        <v>172</v>
      </c>
      <c r="E531" s="258" t="s">
        <v>1</v>
      </c>
      <c r="F531" s="259" t="s">
        <v>1363</v>
      </c>
      <c r="G531" s="257"/>
      <c r="H531" s="260">
        <v>1062.152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6" t="s">
        <v>172</v>
      </c>
      <c r="AU531" s="266" t="s">
        <v>82</v>
      </c>
      <c r="AV531" s="14" t="s">
        <v>82</v>
      </c>
      <c r="AW531" s="14" t="s">
        <v>30</v>
      </c>
      <c r="AX531" s="14" t="s">
        <v>80</v>
      </c>
      <c r="AY531" s="266" t="s">
        <v>150</v>
      </c>
    </row>
    <row r="532" spans="1:65" s="2" customFormat="1" ht="12">
      <c r="A532" s="38"/>
      <c r="B532" s="39"/>
      <c r="C532" s="227" t="s">
        <v>1364</v>
      </c>
      <c r="D532" s="227" t="s">
        <v>152</v>
      </c>
      <c r="E532" s="228" t="s">
        <v>350</v>
      </c>
      <c r="F532" s="229" t="s">
        <v>351</v>
      </c>
      <c r="G532" s="230" t="s">
        <v>184</v>
      </c>
      <c r="H532" s="231">
        <v>47.852</v>
      </c>
      <c r="I532" s="232"/>
      <c r="J532" s="233">
        <f>ROUND(I532*H532,2)</f>
        <v>0</v>
      </c>
      <c r="K532" s="229" t="s">
        <v>156</v>
      </c>
      <c r="L532" s="44"/>
      <c r="M532" s="234" t="s">
        <v>1</v>
      </c>
      <c r="N532" s="235" t="s">
        <v>38</v>
      </c>
      <c r="O532" s="91"/>
      <c r="P532" s="236">
        <f>O532*H532</f>
        <v>0</v>
      </c>
      <c r="Q532" s="236">
        <v>0</v>
      </c>
      <c r="R532" s="236">
        <f>Q532*H532</f>
        <v>0</v>
      </c>
      <c r="S532" s="236">
        <v>0</v>
      </c>
      <c r="T532" s="237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8" t="s">
        <v>157</v>
      </c>
      <c r="AT532" s="238" t="s">
        <v>152</v>
      </c>
      <c r="AU532" s="238" t="s">
        <v>82</v>
      </c>
      <c r="AY532" s="17" t="s">
        <v>150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7" t="s">
        <v>80</v>
      </c>
      <c r="BK532" s="239">
        <f>ROUND(I532*H532,2)</f>
        <v>0</v>
      </c>
      <c r="BL532" s="17" t="s">
        <v>157</v>
      </c>
      <c r="BM532" s="238" t="s">
        <v>1365</v>
      </c>
    </row>
    <row r="533" spans="1:47" s="2" customFormat="1" ht="12">
      <c r="A533" s="38"/>
      <c r="B533" s="39"/>
      <c r="C533" s="40"/>
      <c r="D533" s="240" t="s">
        <v>159</v>
      </c>
      <c r="E533" s="40"/>
      <c r="F533" s="241" t="s">
        <v>353</v>
      </c>
      <c r="G533" s="40"/>
      <c r="H533" s="40"/>
      <c r="I533" s="242"/>
      <c r="J533" s="40"/>
      <c r="K533" s="40"/>
      <c r="L533" s="44"/>
      <c r="M533" s="243"/>
      <c r="N533" s="244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159</v>
      </c>
      <c r="AU533" s="17" t="s">
        <v>82</v>
      </c>
    </row>
    <row r="534" spans="1:65" s="2" customFormat="1" ht="21.75" customHeight="1">
      <c r="A534" s="38"/>
      <c r="B534" s="39"/>
      <c r="C534" s="227" t="s">
        <v>1366</v>
      </c>
      <c r="D534" s="227" t="s">
        <v>152</v>
      </c>
      <c r="E534" s="228" t="s">
        <v>1367</v>
      </c>
      <c r="F534" s="229" t="s">
        <v>1368</v>
      </c>
      <c r="G534" s="230" t="s">
        <v>155</v>
      </c>
      <c r="H534" s="231">
        <v>20</v>
      </c>
      <c r="I534" s="232"/>
      <c r="J534" s="233">
        <f>ROUND(I534*H534,2)</f>
        <v>0</v>
      </c>
      <c r="K534" s="229" t="s">
        <v>156</v>
      </c>
      <c r="L534" s="44"/>
      <c r="M534" s="234" t="s">
        <v>1</v>
      </c>
      <c r="N534" s="235" t="s">
        <v>38</v>
      </c>
      <c r="O534" s="91"/>
      <c r="P534" s="236">
        <f>O534*H534</f>
        <v>0</v>
      </c>
      <c r="Q534" s="236">
        <v>0</v>
      </c>
      <c r="R534" s="236">
        <f>Q534*H534</f>
        <v>0</v>
      </c>
      <c r="S534" s="236">
        <v>0</v>
      </c>
      <c r="T534" s="237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8" t="s">
        <v>157</v>
      </c>
      <c r="AT534" s="238" t="s">
        <v>152</v>
      </c>
      <c r="AU534" s="238" t="s">
        <v>82</v>
      </c>
      <c r="AY534" s="17" t="s">
        <v>150</v>
      </c>
      <c r="BE534" s="239">
        <f>IF(N534="základní",J534,0)</f>
        <v>0</v>
      </c>
      <c r="BF534" s="239">
        <f>IF(N534="snížená",J534,0)</f>
        <v>0</v>
      </c>
      <c r="BG534" s="239">
        <f>IF(N534="zákl. přenesená",J534,0)</f>
        <v>0</v>
      </c>
      <c r="BH534" s="239">
        <f>IF(N534="sníž. přenesená",J534,0)</f>
        <v>0</v>
      </c>
      <c r="BI534" s="239">
        <f>IF(N534="nulová",J534,0)</f>
        <v>0</v>
      </c>
      <c r="BJ534" s="17" t="s">
        <v>80</v>
      </c>
      <c r="BK534" s="239">
        <f>ROUND(I534*H534,2)</f>
        <v>0</v>
      </c>
      <c r="BL534" s="17" t="s">
        <v>157</v>
      </c>
      <c r="BM534" s="238" t="s">
        <v>1369</v>
      </c>
    </row>
    <row r="535" spans="1:47" s="2" customFormat="1" ht="12">
      <c r="A535" s="38"/>
      <c r="B535" s="39"/>
      <c r="C535" s="40"/>
      <c r="D535" s="240" t="s">
        <v>159</v>
      </c>
      <c r="E535" s="40"/>
      <c r="F535" s="241" t="s">
        <v>1370</v>
      </c>
      <c r="G535" s="40"/>
      <c r="H535" s="40"/>
      <c r="I535" s="242"/>
      <c r="J535" s="40"/>
      <c r="K535" s="40"/>
      <c r="L535" s="44"/>
      <c r="M535" s="243"/>
      <c r="N535" s="244"/>
      <c r="O535" s="91"/>
      <c r="P535" s="91"/>
      <c r="Q535" s="91"/>
      <c r="R535" s="91"/>
      <c r="S535" s="91"/>
      <c r="T535" s="92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159</v>
      </c>
      <c r="AU535" s="17" t="s">
        <v>82</v>
      </c>
    </row>
    <row r="536" spans="1:51" s="14" customFormat="1" ht="12">
      <c r="A536" s="14"/>
      <c r="B536" s="256"/>
      <c r="C536" s="257"/>
      <c r="D536" s="240" t="s">
        <v>172</v>
      </c>
      <c r="E536" s="258" t="s">
        <v>1</v>
      </c>
      <c r="F536" s="259" t="s">
        <v>1371</v>
      </c>
      <c r="G536" s="257"/>
      <c r="H536" s="260">
        <v>20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6" t="s">
        <v>172</v>
      </c>
      <c r="AU536" s="266" t="s">
        <v>82</v>
      </c>
      <c r="AV536" s="14" t="s">
        <v>82</v>
      </c>
      <c r="AW536" s="14" t="s">
        <v>30</v>
      </c>
      <c r="AX536" s="14" t="s">
        <v>80</v>
      </c>
      <c r="AY536" s="266" t="s">
        <v>150</v>
      </c>
    </row>
    <row r="537" spans="1:63" s="12" customFormat="1" ht="22.8" customHeight="1">
      <c r="A537" s="12"/>
      <c r="B537" s="211"/>
      <c r="C537" s="212"/>
      <c r="D537" s="213" t="s">
        <v>72</v>
      </c>
      <c r="E537" s="225" t="s">
        <v>354</v>
      </c>
      <c r="F537" s="225" t="s">
        <v>355</v>
      </c>
      <c r="G537" s="212"/>
      <c r="H537" s="212"/>
      <c r="I537" s="215"/>
      <c r="J537" s="226">
        <f>BK537</f>
        <v>0</v>
      </c>
      <c r="K537" s="212"/>
      <c r="L537" s="217"/>
      <c r="M537" s="218"/>
      <c r="N537" s="219"/>
      <c r="O537" s="219"/>
      <c r="P537" s="220">
        <f>SUM(P538:P540)</f>
        <v>0</v>
      </c>
      <c r="Q537" s="219"/>
      <c r="R537" s="220">
        <f>SUM(R538:R540)</f>
        <v>0</v>
      </c>
      <c r="S537" s="219"/>
      <c r="T537" s="221">
        <f>SUM(T538:T540)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22" t="s">
        <v>80</v>
      </c>
      <c r="AT537" s="223" t="s">
        <v>72</v>
      </c>
      <c r="AU537" s="223" t="s">
        <v>80</v>
      </c>
      <c r="AY537" s="222" t="s">
        <v>150</v>
      </c>
      <c r="BK537" s="224">
        <f>SUM(BK538:BK540)</f>
        <v>0</v>
      </c>
    </row>
    <row r="538" spans="1:65" s="2" customFormat="1" ht="12">
      <c r="A538" s="38"/>
      <c r="B538" s="39"/>
      <c r="C538" s="227" t="s">
        <v>1372</v>
      </c>
      <c r="D538" s="227" t="s">
        <v>152</v>
      </c>
      <c r="E538" s="228" t="s">
        <v>357</v>
      </c>
      <c r="F538" s="229" t="s">
        <v>358</v>
      </c>
      <c r="G538" s="230" t="s">
        <v>184</v>
      </c>
      <c r="H538" s="231">
        <v>189.996</v>
      </c>
      <c r="I538" s="232"/>
      <c r="J538" s="233">
        <f>ROUND(I538*H538,2)</f>
        <v>0</v>
      </c>
      <c r="K538" s="229" t="s">
        <v>156</v>
      </c>
      <c r="L538" s="44"/>
      <c r="M538" s="234" t="s">
        <v>1</v>
      </c>
      <c r="N538" s="235" t="s">
        <v>38</v>
      </c>
      <c r="O538" s="91"/>
      <c r="P538" s="236">
        <f>O538*H538</f>
        <v>0</v>
      </c>
      <c r="Q538" s="236">
        <v>0</v>
      </c>
      <c r="R538" s="236">
        <f>Q538*H538</f>
        <v>0</v>
      </c>
      <c r="S538" s="236">
        <v>0</v>
      </c>
      <c r="T538" s="237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38" t="s">
        <v>157</v>
      </c>
      <c r="AT538" s="238" t="s">
        <v>152</v>
      </c>
      <c r="AU538" s="238" t="s">
        <v>82</v>
      </c>
      <c r="AY538" s="17" t="s">
        <v>150</v>
      </c>
      <c r="BE538" s="239">
        <f>IF(N538="základní",J538,0)</f>
        <v>0</v>
      </c>
      <c r="BF538" s="239">
        <f>IF(N538="snížená",J538,0)</f>
        <v>0</v>
      </c>
      <c r="BG538" s="239">
        <f>IF(N538="zákl. přenesená",J538,0)</f>
        <v>0</v>
      </c>
      <c r="BH538" s="239">
        <f>IF(N538="sníž. přenesená",J538,0)</f>
        <v>0</v>
      </c>
      <c r="BI538" s="239">
        <f>IF(N538="nulová",J538,0)</f>
        <v>0</v>
      </c>
      <c r="BJ538" s="17" t="s">
        <v>80</v>
      </c>
      <c r="BK538" s="239">
        <f>ROUND(I538*H538,2)</f>
        <v>0</v>
      </c>
      <c r="BL538" s="17" t="s">
        <v>157</v>
      </c>
      <c r="BM538" s="238" t="s">
        <v>1373</v>
      </c>
    </row>
    <row r="539" spans="1:47" s="2" customFormat="1" ht="12">
      <c r="A539" s="38"/>
      <c r="B539" s="39"/>
      <c r="C539" s="40"/>
      <c r="D539" s="240" t="s">
        <v>159</v>
      </c>
      <c r="E539" s="40"/>
      <c r="F539" s="241" t="s">
        <v>360</v>
      </c>
      <c r="G539" s="40"/>
      <c r="H539" s="40"/>
      <c r="I539" s="242"/>
      <c r="J539" s="40"/>
      <c r="K539" s="40"/>
      <c r="L539" s="44"/>
      <c r="M539" s="243"/>
      <c r="N539" s="244"/>
      <c r="O539" s="91"/>
      <c r="P539" s="91"/>
      <c r="Q539" s="91"/>
      <c r="R539" s="91"/>
      <c r="S539" s="91"/>
      <c r="T539" s="92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159</v>
      </c>
      <c r="AU539" s="17" t="s">
        <v>82</v>
      </c>
    </row>
    <row r="540" spans="1:47" s="2" customFormat="1" ht="12">
      <c r="A540" s="38"/>
      <c r="B540" s="39"/>
      <c r="C540" s="40"/>
      <c r="D540" s="240" t="s">
        <v>170</v>
      </c>
      <c r="E540" s="40"/>
      <c r="F540" s="245" t="s">
        <v>1374</v>
      </c>
      <c r="G540" s="40"/>
      <c r="H540" s="40"/>
      <c r="I540" s="242"/>
      <c r="J540" s="40"/>
      <c r="K540" s="40"/>
      <c r="L540" s="44"/>
      <c r="M540" s="243"/>
      <c r="N540" s="244"/>
      <c r="O540" s="91"/>
      <c r="P540" s="91"/>
      <c r="Q540" s="91"/>
      <c r="R540" s="91"/>
      <c r="S540" s="91"/>
      <c r="T540" s="92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170</v>
      </c>
      <c r="AU540" s="17" t="s">
        <v>82</v>
      </c>
    </row>
    <row r="541" spans="1:63" s="12" customFormat="1" ht="25.9" customHeight="1">
      <c r="A541" s="12"/>
      <c r="B541" s="211"/>
      <c r="C541" s="212"/>
      <c r="D541" s="213" t="s">
        <v>72</v>
      </c>
      <c r="E541" s="214" t="s">
        <v>848</v>
      </c>
      <c r="F541" s="214" t="s">
        <v>849</v>
      </c>
      <c r="G541" s="212"/>
      <c r="H541" s="212"/>
      <c r="I541" s="215"/>
      <c r="J541" s="216">
        <f>BK541</f>
        <v>0</v>
      </c>
      <c r="K541" s="212"/>
      <c r="L541" s="217"/>
      <c r="M541" s="218"/>
      <c r="N541" s="219"/>
      <c r="O541" s="219"/>
      <c r="P541" s="220">
        <f>P542+P553</f>
        <v>0</v>
      </c>
      <c r="Q541" s="219"/>
      <c r="R541" s="220">
        <f>R542+R553</f>
        <v>0.00023968</v>
      </c>
      <c r="S541" s="219"/>
      <c r="T541" s="221">
        <f>T542+T553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22" t="s">
        <v>80</v>
      </c>
      <c r="AT541" s="223" t="s">
        <v>72</v>
      </c>
      <c r="AU541" s="223" t="s">
        <v>73</v>
      </c>
      <c r="AY541" s="222" t="s">
        <v>150</v>
      </c>
      <c r="BK541" s="224">
        <f>BK542+BK553</f>
        <v>0</v>
      </c>
    </row>
    <row r="542" spans="1:63" s="12" customFormat="1" ht="22.8" customHeight="1">
      <c r="A542" s="12"/>
      <c r="B542" s="211"/>
      <c r="C542" s="212"/>
      <c r="D542" s="213" t="s">
        <v>72</v>
      </c>
      <c r="E542" s="225" t="s">
        <v>850</v>
      </c>
      <c r="F542" s="225" t="s">
        <v>851</v>
      </c>
      <c r="G542" s="212"/>
      <c r="H542" s="212"/>
      <c r="I542" s="215"/>
      <c r="J542" s="226">
        <f>BK542</f>
        <v>0</v>
      </c>
      <c r="K542" s="212"/>
      <c r="L542" s="217"/>
      <c r="M542" s="218"/>
      <c r="N542" s="219"/>
      <c r="O542" s="219"/>
      <c r="P542" s="220">
        <f>SUM(P543:P552)</f>
        <v>0</v>
      </c>
      <c r="Q542" s="219"/>
      <c r="R542" s="220">
        <f>SUM(R543:R552)</f>
        <v>0</v>
      </c>
      <c r="S542" s="219"/>
      <c r="T542" s="221">
        <f>SUM(T543:T552)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2" t="s">
        <v>80</v>
      </c>
      <c r="AT542" s="223" t="s">
        <v>72</v>
      </c>
      <c r="AU542" s="223" t="s">
        <v>80</v>
      </c>
      <c r="AY542" s="222" t="s">
        <v>150</v>
      </c>
      <c r="BK542" s="224">
        <f>SUM(BK543:BK552)</f>
        <v>0</v>
      </c>
    </row>
    <row r="543" spans="1:65" s="2" customFormat="1" ht="33" customHeight="1">
      <c r="A543" s="38"/>
      <c r="B543" s="39"/>
      <c r="C543" s="227" t="s">
        <v>1375</v>
      </c>
      <c r="D543" s="227" t="s">
        <v>152</v>
      </c>
      <c r="E543" s="228" t="s">
        <v>1376</v>
      </c>
      <c r="F543" s="229" t="s">
        <v>1377</v>
      </c>
      <c r="G543" s="230" t="s">
        <v>177</v>
      </c>
      <c r="H543" s="231">
        <v>40</v>
      </c>
      <c r="I543" s="232"/>
      <c r="J543" s="233">
        <f>ROUND(I543*H543,2)</f>
        <v>0</v>
      </c>
      <c r="K543" s="229" t="s">
        <v>1</v>
      </c>
      <c r="L543" s="44"/>
      <c r="M543" s="234" t="s">
        <v>1</v>
      </c>
      <c r="N543" s="235" t="s">
        <v>38</v>
      </c>
      <c r="O543" s="91"/>
      <c r="P543" s="236">
        <f>O543*H543</f>
        <v>0</v>
      </c>
      <c r="Q543" s="236">
        <v>0</v>
      </c>
      <c r="R543" s="236">
        <f>Q543*H543</f>
        <v>0</v>
      </c>
      <c r="S543" s="236">
        <v>0</v>
      </c>
      <c r="T543" s="237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8" t="s">
        <v>157</v>
      </c>
      <c r="AT543" s="238" t="s">
        <v>152</v>
      </c>
      <c r="AU543" s="238" t="s">
        <v>82</v>
      </c>
      <c r="AY543" s="17" t="s">
        <v>150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7" t="s">
        <v>80</v>
      </c>
      <c r="BK543" s="239">
        <f>ROUND(I543*H543,2)</f>
        <v>0</v>
      </c>
      <c r="BL543" s="17" t="s">
        <v>157</v>
      </c>
      <c r="BM543" s="238" t="s">
        <v>1378</v>
      </c>
    </row>
    <row r="544" spans="1:47" s="2" customFormat="1" ht="12">
      <c r="A544" s="38"/>
      <c r="B544" s="39"/>
      <c r="C544" s="40"/>
      <c r="D544" s="240" t="s">
        <v>159</v>
      </c>
      <c r="E544" s="40"/>
      <c r="F544" s="241" t="s">
        <v>1377</v>
      </c>
      <c r="G544" s="40"/>
      <c r="H544" s="40"/>
      <c r="I544" s="242"/>
      <c r="J544" s="40"/>
      <c r="K544" s="40"/>
      <c r="L544" s="44"/>
      <c r="M544" s="243"/>
      <c r="N544" s="244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159</v>
      </c>
      <c r="AU544" s="17" t="s">
        <v>82</v>
      </c>
    </row>
    <row r="545" spans="1:51" s="13" customFormat="1" ht="12">
      <c r="A545" s="13"/>
      <c r="B545" s="246"/>
      <c r="C545" s="247"/>
      <c r="D545" s="240" t="s">
        <v>172</v>
      </c>
      <c r="E545" s="248" t="s">
        <v>1</v>
      </c>
      <c r="F545" s="249" t="s">
        <v>1379</v>
      </c>
      <c r="G545" s="247"/>
      <c r="H545" s="248" t="s">
        <v>1</v>
      </c>
      <c r="I545" s="250"/>
      <c r="J545" s="247"/>
      <c r="K545" s="247"/>
      <c r="L545" s="251"/>
      <c r="M545" s="252"/>
      <c r="N545" s="253"/>
      <c r="O545" s="253"/>
      <c r="P545" s="253"/>
      <c r="Q545" s="253"/>
      <c r="R545" s="253"/>
      <c r="S545" s="253"/>
      <c r="T545" s="25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5" t="s">
        <v>172</v>
      </c>
      <c r="AU545" s="255" t="s">
        <v>82</v>
      </c>
      <c r="AV545" s="13" t="s">
        <v>80</v>
      </c>
      <c r="AW545" s="13" t="s">
        <v>30</v>
      </c>
      <c r="AX545" s="13" t="s">
        <v>73</v>
      </c>
      <c r="AY545" s="255" t="s">
        <v>150</v>
      </c>
    </row>
    <row r="546" spans="1:51" s="14" customFormat="1" ht="12">
      <c r="A546" s="14"/>
      <c r="B546" s="256"/>
      <c r="C546" s="257"/>
      <c r="D546" s="240" t="s">
        <v>172</v>
      </c>
      <c r="E546" s="258" t="s">
        <v>1</v>
      </c>
      <c r="F546" s="259" t="s">
        <v>1380</v>
      </c>
      <c r="G546" s="257"/>
      <c r="H546" s="260">
        <v>40</v>
      </c>
      <c r="I546" s="261"/>
      <c r="J546" s="257"/>
      <c r="K546" s="257"/>
      <c r="L546" s="262"/>
      <c r="M546" s="263"/>
      <c r="N546" s="264"/>
      <c r="O546" s="264"/>
      <c r="P546" s="264"/>
      <c r="Q546" s="264"/>
      <c r="R546" s="264"/>
      <c r="S546" s="264"/>
      <c r="T546" s="26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6" t="s">
        <v>172</v>
      </c>
      <c r="AU546" s="266" t="s">
        <v>82</v>
      </c>
      <c r="AV546" s="14" t="s">
        <v>82</v>
      </c>
      <c r="AW546" s="14" t="s">
        <v>30</v>
      </c>
      <c r="AX546" s="14" t="s">
        <v>80</v>
      </c>
      <c r="AY546" s="266" t="s">
        <v>150</v>
      </c>
    </row>
    <row r="547" spans="1:65" s="2" customFormat="1" ht="33" customHeight="1">
      <c r="A547" s="38"/>
      <c r="B547" s="39"/>
      <c r="C547" s="227" t="s">
        <v>1381</v>
      </c>
      <c r="D547" s="227" t="s">
        <v>152</v>
      </c>
      <c r="E547" s="228" t="s">
        <v>1382</v>
      </c>
      <c r="F547" s="229" t="s">
        <v>1383</v>
      </c>
      <c r="G547" s="230" t="s">
        <v>516</v>
      </c>
      <c r="H547" s="231">
        <v>9.2</v>
      </c>
      <c r="I547" s="232"/>
      <c r="J547" s="233">
        <f>ROUND(I547*H547,2)</f>
        <v>0</v>
      </c>
      <c r="K547" s="229" t="s">
        <v>1</v>
      </c>
      <c r="L547" s="44"/>
      <c r="M547" s="234" t="s">
        <v>1</v>
      </c>
      <c r="N547" s="235" t="s">
        <v>38</v>
      </c>
      <c r="O547" s="91"/>
      <c r="P547" s="236">
        <f>O547*H547</f>
        <v>0</v>
      </c>
      <c r="Q547" s="236">
        <v>0</v>
      </c>
      <c r="R547" s="236">
        <f>Q547*H547</f>
        <v>0</v>
      </c>
      <c r="S547" s="236">
        <v>0</v>
      </c>
      <c r="T547" s="23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38" t="s">
        <v>157</v>
      </c>
      <c r="AT547" s="238" t="s">
        <v>152</v>
      </c>
      <c r="AU547" s="238" t="s">
        <v>82</v>
      </c>
      <c r="AY547" s="17" t="s">
        <v>150</v>
      </c>
      <c r="BE547" s="239">
        <f>IF(N547="základní",J547,0)</f>
        <v>0</v>
      </c>
      <c r="BF547" s="239">
        <f>IF(N547="snížená",J547,0)</f>
        <v>0</v>
      </c>
      <c r="BG547" s="239">
        <f>IF(N547="zákl. přenesená",J547,0)</f>
        <v>0</v>
      </c>
      <c r="BH547" s="239">
        <f>IF(N547="sníž. přenesená",J547,0)</f>
        <v>0</v>
      </c>
      <c r="BI547" s="239">
        <f>IF(N547="nulová",J547,0)</f>
        <v>0</v>
      </c>
      <c r="BJ547" s="17" t="s">
        <v>80</v>
      </c>
      <c r="BK547" s="239">
        <f>ROUND(I547*H547,2)</f>
        <v>0</v>
      </c>
      <c r="BL547" s="17" t="s">
        <v>157</v>
      </c>
      <c r="BM547" s="238" t="s">
        <v>1384</v>
      </c>
    </row>
    <row r="548" spans="1:47" s="2" customFormat="1" ht="12">
      <c r="A548" s="38"/>
      <c r="B548" s="39"/>
      <c r="C548" s="40"/>
      <c r="D548" s="240" t="s">
        <v>159</v>
      </c>
      <c r="E548" s="40"/>
      <c r="F548" s="241" t="s">
        <v>1383</v>
      </c>
      <c r="G548" s="40"/>
      <c r="H548" s="40"/>
      <c r="I548" s="242"/>
      <c r="J548" s="40"/>
      <c r="K548" s="40"/>
      <c r="L548" s="44"/>
      <c r="M548" s="243"/>
      <c r="N548" s="244"/>
      <c r="O548" s="91"/>
      <c r="P548" s="91"/>
      <c r="Q548" s="91"/>
      <c r="R548" s="91"/>
      <c r="S548" s="91"/>
      <c r="T548" s="92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159</v>
      </c>
      <c r="AU548" s="17" t="s">
        <v>82</v>
      </c>
    </row>
    <row r="549" spans="1:47" s="2" customFormat="1" ht="12">
      <c r="A549" s="38"/>
      <c r="B549" s="39"/>
      <c r="C549" s="40"/>
      <c r="D549" s="240" t="s">
        <v>170</v>
      </c>
      <c r="E549" s="40"/>
      <c r="F549" s="245" t="s">
        <v>1385</v>
      </c>
      <c r="G549" s="40"/>
      <c r="H549" s="40"/>
      <c r="I549" s="242"/>
      <c r="J549" s="40"/>
      <c r="K549" s="40"/>
      <c r="L549" s="44"/>
      <c r="M549" s="243"/>
      <c r="N549" s="244"/>
      <c r="O549" s="91"/>
      <c r="P549" s="91"/>
      <c r="Q549" s="91"/>
      <c r="R549" s="91"/>
      <c r="S549" s="91"/>
      <c r="T549" s="92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170</v>
      </c>
      <c r="AU549" s="17" t="s">
        <v>82</v>
      </c>
    </row>
    <row r="550" spans="1:51" s="14" customFormat="1" ht="12">
      <c r="A550" s="14"/>
      <c r="B550" s="256"/>
      <c r="C550" s="257"/>
      <c r="D550" s="240" t="s">
        <v>172</v>
      </c>
      <c r="E550" s="258" t="s">
        <v>1</v>
      </c>
      <c r="F550" s="259" t="s">
        <v>1386</v>
      </c>
      <c r="G550" s="257"/>
      <c r="H550" s="260">
        <v>9.2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6" t="s">
        <v>172</v>
      </c>
      <c r="AU550" s="266" t="s">
        <v>82</v>
      </c>
      <c r="AV550" s="14" t="s">
        <v>82</v>
      </c>
      <c r="AW550" s="14" t="s">
        <v>30</v>
      </c>
      <c r="AX550" s="14" t="s">
        <v>80</v>
      </c>
      <c r="AY550" s="266" t="s">
        <v>150</v>
      </c>
    </row>
    <row r="551" spans="1:65" s="2" customFormat="1" ht="12">
      <c r="A551" s="38"/>
      <c r="B551" s="39"/>
      <c r="C551" s="227" t="s">
        <v>1387</v>
      </c>
      <c r="D551" s="227" t="s">
        <v>152</v>
      </c>
      <c r="E551" s="228" t="s">
        <v>1388</v>
      </c>
      <c r="F551" s="229" t="s">
        <v>1389</v>
      </c>
      <c r="G551" s="230" t="s">
        <v>1390</v>
      </c>
      <c r="H551" s="296"/>
      <c r="I551" s="232"/>
      <c r="J551" s="233">
        <f>ROUND(I551*H551,2)</f>
        <v>0</v>
      </c>
      <c r="K551" s="229" t="s">
        <v>156</v>
      </c>
      <c r="L551" s="44"/>
      <c r="M551" s="234" t="s">
        <v>1</v>
      </c>
      <c r="N551" s="235" t="s">
        <v>38</v>
      </c>
      <c r="O551" s="91"/>
      <c r="P551" s="236">
        <f>O551*H551</f>
        <v>0</v>
      </c>
      <c r="Q551" s="236">
        <v>0</v>
      </c>
      <c r="R551" s="236">
        <f>Q551*H551</f>
        <v>0</v>
      </c>
      <c r="S551" s="236">
        <v>0</v>
      </c>
      <c r="T551" s="237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8" t="s">
        <v>267</v>
      </c>
      <c r="AT551" s="238" t="s">
        <v>152</v>
      </c>
      <c r="AU551" s="238" t="s">
        <v>82</v>
      </c>
      <c r="AY551" s="17" t="s">
        <v>150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7" t="s">
        <v>80</v>
      </c>
      <c r="BK551" s="239">
        <f>ROUND(I551*H551,2)</f>
        <v>0</v>
      </c>
      <c r="BL551" s="17" t="s">
        <v>267</v>
      </c>
      <c r="BM551" s="238" t="s">
        <v>1391</v>
      </c>
    </row>
    <row r="552" spans="1:47" s="2" customFormat="1" ht="12">
      <c r="A552" s="38"/>
      <c r="B552" s="39"/>
      <c r="C552" s="40"/>
      <c r="D552" s="240" t="s">
        <v>159</v>
      </c>
      <c r="E552" s="40"/>
      <c r="F552" s="241" t="s">
        <v>1392</v>
      </c>
      <c r="G552" s="40"/>
      <c r="H552" s="40"/>
      <c r="I552" s="242"/>
      <c r="J552" s="40"/>
      <c r="K552" s="40"/>
      <c r="L552" s="44"/>
      <c r="M552" s="243"/>
      <c r="N552" s="244"/>
      <c r="O552" s="91"/>
      <c r="P552" s="91"/>
      <c r="Q552" s="91"/>
      <c r="R552" s="91"/>
      <c r="S552" s="91"/>
      <c r="T552" s="92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159</v>
      </c>
      <c r="AU552" s="17" t="s">
        <v>82</v>
      </c>
    </row>
    <row r="553" spans="1:63" s="12" customFormat="1" ht="22.8" customHeight="1">
      <c r="A553" s="12"/>
      <c r="B553" s="211"/>
      <c r="C553" s="212"/>
      <c r="D553" s="213" t="s">
        <v>72</v>
      </c>
      <c r="E553" s="225" t="s">
        <v>1393</v>
      </c>
      <c r="F553" s="225" t="s">
        <v>1394</v>
      </c>
      <c r="G553" s="212"/>
      <c r="H553" s="212"/>
      <c r="I553" s="215"/>
      <c r="J553" s="226">
        <f>BK553</f>
        <v>0</v>
      </c>
      <c r="K553" s="212"/>
      <c r="L553" s="217"/>
      <c r="M553" s="218"/>
      <c r="N553" s="219"/>
      <c r="O553" s="219"/>
      <c r="P553" s="220">
        <f>SUM(P554:P558)</f>
        <v>0</v>
      </c>
      <c r="Q553" s="219"/>
      <c r="R553" s="220">
        <f>SUM(R554:R558)</f>
        <v>0.00023968</v>
      </c>
      <c r="S553" s="219"/>
      <c r="T553" s="221">
        <f>SUM(T554:T558)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2" t="s">
        <v>82</v>
      </c>
      <c r="AT553" s="223" t="s">
        <v>72</v>
      </c>
      <c r="AU553" s="223" t="s">
        <v>80</v>
      </c>
      <c r="AY553" s="222" t="s">
        <v>150</v>
      </c>
      <c r="BK553" s="224">
        <f>SUM(BK554:BK558)</f>
        <v>0</v>
      </c>
    </row>
    <row r="554" spans="1:65" s="2" customFormat="1" ht="12">
      <c r="A554" s="38"/>
      <c r="B554" s="39"/>
      <c r="C554" s="227" t="s">
        <v>1395</v>
      </c>
      <c r="D554" s="227" t="s">
        <v>152</v>
      </c>
      <c r="E554" s="228" t="s">
        <v>1396</v>
      </c>
      <c r="F554" s="229" t="s">
        <v>1397</v>
      </c>
      <c r="G554" s="230" t="s">
        <v>177</v>
      </c>
      <c r="H554" s="231">
        <v>1.12</v>
      </c>
      <c r="I554" s="232"/>
      <c r="J554" s="233">
        <f>ROUND(I554*H554,2)</f>
        <v>0</v>
      </c>
      <c r="K554" s="229" t="s">
        <v>156</v>
      </c>
      <c r="L554" s="44"/>
      <c r="M554" s="234" t="s">
        <v>1</v>
      </c>
      <c r="N554" s="235" t="s">
        <v>38</v>
      </c>
      <c r="O554" s="91"/>
      <c r="P554" s="236">
        <f>O554*H554</f>
        <v>0</v>
      </c>
      <c r="Q554" s="236">
        <v>0.000214</v>
      </c>
      <c r="R554" s="236">
        <f>Q554*H554</f>
        <v>0.00023968</v>
      </c>
      <c r="S554" s="236">
        <v>0</v>
      </c>
      <c r="T554" s="23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38" t="s">
        <v>267</v>
      </c>
      <c r="AT554" s="238" t="s">
        <v>152</v>
      </c>
      <c r="AU554" s="238" t="s">
        <v>82</v>
      </c>
      <c r="AY554" s="17" t="s">
        <v>150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7" t="s">
        <v>80</v>
      </c>
      <c r="BK554" s="239">
        <f>ROUND(I554*H554,2)</f>
        <v>0</v>
      </c>
      <c r="BL554" s="17" t="s">
        <v>267</v>
      </c>
      <c r="BM554" s="238" t="s">
        <v>1398</v>
      </c>
    </row>
    <row r="555" spans="1:47" s="2" customFormat="1" ht="12">
      <c r="A555" s="38"/>
      <c r="B555" s="39"/>
      <c r="C555" s="40"/>
      <c r="D555" s="240" t="s">
        <v>159</v>
      </c>
      <c r="E555" s="40"/>
      <c r="F555" s="241" t="s">
        <v>1397</v>
      </c>
      <c r="G555" s="40"/>
      <c r="H555" s="40"/>
      <c r="I555" s="242"/>
      <c r="J555" s="40"/>
      <c r="K555" s="40"/>
      <c r="L555" s="44"/>
      <c r="M555" s="243"/>
      <c r="N555" s="244"/>
      <c r="O555" s="91"/>
      <c r="P555" s="91"/>
      <c r="Q555" s="91"/>
      <c r="R555" s="91"/>
      <c r="S555" s="91"/>
      <c r="T555" s="92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159</v>
      </c>
      <c r="AU555" s="17" t="s">
        <v>82</v>
      </c>
    </row>
    <row r="556" spans="1:47" s="2" customFormat="1" ht="12">
      <c r="A556" s="38"/>
      <c r="B556" s="39"/>
      <c r="C556" s="40"/>
      <c r="D556" s="240" t="s">
        <v>170</v>
      </c>
      <c r="E556" s="40"/>
      <c r="F556" s="245" t="s">
        <v>1399</v>
      </c>
      <c r="G556" s="40"/>
      <c r="H556" s="40"/>
      <c r="I556" s="242"/>
      <c r="J556" s="40"/>
      <c r="K556" s="40"/>
      <c r="L556" s="44"/>
      <c r="M556" s="243"/>
      <c r="N556" s="244"/>
      <c r="O556" s="91"/>
      <c r="P556" s="91"/>
      <c r="Q556" s="91"/>
      <c r="R556" s="91"/>
      <c r="S556" s="91"/>
      <c r="T556" s="92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170</v>
      </c>
      <c r="AU556" s="17" t="s">
        <v>82</v>
      </c>
    </row>
    <row r="557" spans="1:51" s="13" customFormat="1" ht="12">
      <c r="A557" s="13"/>
      <c r="B557" s="246"/>
      <c r="C557" s="247"/>
      <c r="D557" s="240" t="s">
        <v>172</v>
      </c>
      <c r="E557" s="248" t="s">
        <v>1</v>
      </c>
      <c r="F557" s="249" t="s">
        <v>1400</v>
      </c>
      <c r="G557" s="247"/>
      <c r="H557" s="248" t="s">
        <v>1</v>
      </c>
      <c r="I557" s="250"/>
      <c r="J557" s="247"/>
      <c r="K557" s="247"/>
      <c r="L557" s="251"/>
      <c r="M557" s="252"/>
      <c r="N557" s="253"/>
      <c r="O557" s="253"/>
      <c r="P557" s="253"/>
      <c r="Q557" s="253"/>
      <c r="R557" s="253"/>
      <c r="S557" s="253"/>
      <c r="T557" s="25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5" t="s">
        <v>172</v>
      </c>
      <c r="AU557" s="255" t="s">
        <v>82</v>
      </c>
      <c r="AV557" s="13" t="s">
        <v>80</v>
      </c>
      <c r="AW557" s="13" t="s">
        <v>30</v>
      </c>
      <c r="AX557" s="13" t="s">
        <v>73</v>
      </c>
      <c r="AY557" s="255" t="s">
        <v>150</v>
      </c>
    </row>
    <row r="558" spans="1:51" s="14" customFormat="1" ht="12">
      <c r="A558" s="14"/>
      <c r="B558" s="256"/>
      <c r="C558" s="257"/>
      <c r="D558" s="240" t="s">
        <v>172</v>
      </c>
      <c r="E558" s="258" t="s">
        <v>1</v>
      </c>
      <c r="F558" s="259" t="s">
        <v>1401</v>
      </c>
      <c r="G558" s="257"/>
      <c r="H558" s="260">
        <v>1.12</v>
      </c>
      <c r="I558" s="261"/>
      <c r="J558" s="257"/>
      <c r="K558" s="257"/>
      <c r="L558" s="262"/>
      <c r="M558" s="263"/>
      <c r="N558" s="264"/>
      <c r="O558" s="264"/>
      <c r="P558" s="264"/>
      <c r="Q558" s="264"/>
      <c r="R558" s="264"/>
      <c r="S558" s="264"/>
      <c r="T558" s="26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6" t="s">
        <v>172</v>
      </c>
      <c r="AU558" s="266" t="s">
        <v>82</v>
      </c>
      <c r="AV558" s="14" t="s">
        <v>82</v>
      </c>
      <c r="AW558" s="14" t="s">
        <v>30</v>
      </c>
      <c r="AX558" s="14" t="s">
        <v>80</v>
      </c>
      <c r="AY558" s="266" t="s">
        <v>150</v>
      </c>
    </row>
    <row r="559" spans="1:63" s="12" customFormat="1" ht="25.9" customHeight="1">
      <c r="A559" s="12"/>
      <c r="B559" s="211"/>
      <c r="C559" s="212"/>
      <c r="D559" s="213" t="s">
        <v>72</v>
      </c>
      <c r="E559" s="214" t="s">
        <v>268</v>
      </c>
      <c r="F559" s="214" t="s">
        <v>1402</v>
      </c>
      <c r="G559" s="212"/>
      <c r="H559" s="212"/>
      <c r="I559" s="215"/>
      <c r="J559" s="216">
        <f>BK559</f>
        <v>0</v>
      </c>
      <c r="K559" s="212"/>
      <c r="L559" s="217"/>
      <c r="M559" s="218"/>
      <c r="N559" s="219"/>
      <c r="O559" s="219"/>
      <c r="P559" s="220">
        <f>P560</f>
        <v>0</v>
      </c>
      <c r="Q559" s="219"/>
      <c r="R559" s="220">
        <f>R560</f>
        <v>0</v>
      </c>
      <c r="S559" s="219"/>
      <c r="T559" s="221">
        <f>T560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22" t="s">
        <v>102</v>
      </c>
      <c r="AT559" s="223" t="s">
        <v>72</v>
      </c>
      <c r="AU559" s="223" t="s">
        <v>73</v>
      </c>
      <c r="AY559" s="222" t="s">
        <v>150</v>
      </c>
      <c r="BK559" s="224">
        <f>BK560</f>
        <v>0</v>
      </c>
    </row>
    <row r="560" spans="1:63" s="12" customFormat="1" ht="22.8" customHeight="1">
      <c r="A560" s="12"/>
      <c r="B560" s="211"/>
      <c r="C560" s="212"/>
      <c r="D560" s="213" t="s">
        <v>72</v>
      </c>
      <c r="E560" s="225" t="s">
        <v>1403</v>
      </c>
      <c r="F560" s="225" t="s">
        <v>1404</v>
      </c>
      <c r="G560" s="212"/>
      <c r="H560" s="212"/>
      <c r="I560" s="215"/>
      <c r="J560" s="226">
        <f>BK560</f>
        <v>0</v>
      </c>
      <c r="K560" s="212"/>
      <c r="L560" s="217"/>
      <c r="M560" s="218"/>
      <c r="N560" s="219"/>
      <c r="O560" s="219"/>
      <c r="P560" s="220">
        <f>SUM(P561:P563)</f>
        <v>0</v>
      </c>
      <c r="Q560" s="219"/>
      <c r="R560" s="220">
        <f>SUM(R561:R563)</f>
        <v>0</v>
      </c>
      <c r="S560" s="219"/>
      <c r="T560" s="221">
        <f>SUM(T561:T563)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22" t="s">
        <v>102</v>
      </c>
      <c r="AT560" s="223" t="s">
        <v>72</v>
      </c>
      <c r="AU560" s="223" t="s">
        <v>80</v>
      </c>
      <c r="AY560" s="222" t="s">
        <v>150</v>
      </c>
      <c r="BK560" s="224">
        <f>SUM(BK561:BK563)</f>
        <v>0</v>
      </c>
    </row>
    <row r="561" spans="1:65" s="2" customFormat="1" ht="21.75" customHeight="1">
      <c r="A561" s="38"/>
      <c r="B561" s="39"/>
      <c r="C561" s="227" t="s">
        <v>1405</v>
      </c>
      <c r="D561" s="227" t="s">
        <v>152</v>
      </c>
      <c r="E561" s="228" t="s">
        <v>1406</v>
      </c>
      <c r="F561" s="229" t="s">
        <v>1407</v>
      </c>
      <c r="G561" s="230" t="s">
        <v>370</v>
      </c>
      <c r="H561" s="231">
        <v>2</v>
      </c>
      <c r="I561" s="232"/>
      <c r="J561" s="233">
        <f>ROUND(I561*H561,2)</f>
        <v>0</v>
      </c>
      <c r="K561" s="229" t="s">
        <v>1</v>
      </c>
      <c r="L561" s="44"/>
      <c r="M561" s="234" t="s">
        <v>1</v>
      </c>
      <c r="N561" s="235" t="s">
        <v>38</v>
      </c>
      <c r="O561" s="91"/>
      <c r="P561" s="236">
        <f>O561*H561</f>
        <v>0</v>
      </c>
      <c r="Q561" s="236">
        <v>0</v>
      </c>
      <c r="R561" s="236">
        <f>Q561*H561</f>
        <v>0</v>
      </c>
      <c r="S561" s="236">
        <v>0</v>
      </c>
      <c r="T561" s="237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8" t="s">
        <v>868</v>
      </c>
      <c r="AT561" s="238" t="s">
        <v>152</v>
      </c>
      <c r="AU561" s="238" t="s">
        <v>82</v>
      </c>
      <c r="AY561" s="17" t="s">
        <v>150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7" t="s">
        <v>80</v>
      </c>
      <c r="BK561" s="239">
        <f>ROUND(I561*H561,2)</f>
        <v>0</v>
      </c>
      <c r="BL561" s="17" t="s">
        <v>868</v>
      </c>
      <c r="BM561" s="238" t="s">
        <v>1408</v>
      </c>
    </row>
    <row r="562" spans="1:47" s="2" customFormat="1" ht="12">
      <c r="A562" s="38"/>
      <c r="B562" s="39"/>
      <c r="C562" s="40"/>
      <c r="D562" s="240" t="s">
        <v>159</v>
      </c>
      <c r="E562" s="40"/>
      <c r="F562" s="241" t="s">
        <v>1407</v>
      </c>
      <c r="G562" s="40"/>
      <c r="H562" s="40"/>
      <c r="I562" s="242"/>
      <c r="J562" s="40"/>
      <c r="K562" s="40"/>
      <c r="L562" s="44"/>
      <c r="M562" s="243"/>
      <c r="N562" s="244"/>
      <c r="O562" s="91"/>
      <c r="P562" s="91"/>
      <c r="Q562" s="91"/>
      <c r="R562" s="91"/>
      <c r="S562" s="91"/>
      <c r="T562" s="92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159</v>
      </c>
      <c r="AU562" s="17" t="s">
        <v>82</v>
      </c>
    </row>
    <row r="563" spans="1:47" s="2" customFormat="1" ht="12">
      <c r="A563" s="38"/>
      <c r="B563" s="39"/>
      <c r="C563" s="40"/>
      <c r="D563" s="240" t="s">
        <v>170</v>
      </c>
      <c r="E563" s="40"/>
      <c r="F563" s="245" t="s">
        <v>1409</v>
      </c>
      <c r="G563" s="40"/>
      <c r="H563" s="40"/>
      <c r="I563" s="242"/>
      <c r="J563" s="40"/>
      <c r="K563" s="40"/>
      <c r="L563" s="44"/>
      <c r="M563" s="288"/>
      <c r="N563" s="289"/>
      <c r="O563" s="290"/>
      <c r="P563" s="290"/>
      <c r="Q563" s="290"/>
      <c r="R563" s="290"/>
      <c r="S563" s="290"/>
      <c r="T563" s="291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170</v>
      </c>
      <c r="AU563" s="17" t="s">
        <v>82</v>
      </c>
    </row>
    <row r="564" spans="1:31" s="2" customFormat="1" ht="6.95" customHeight="1">
      <c r="A564" s="38"/>
      <c r="B564" s="66"/>
      <c r="C564" s="67"/>
      <c r="D564" s="67"/>
      <c r="E564" s="67"/>
      <c r="F564" s="67"/>
      <c r="G564" s="67"/>
      <c r="H564" s="67"/>
      <c r="I564" s="67"/>
      <c r="J564" s="67"/>
      <c r="K564" s="67"/>
      <c r="L564" s="44"/>
      <c r="M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</row>
  </sheetData>
  <sheetProtection password="CC35" sheet="1" objects="1" scenarios="1" formatColumns="0" formatRows="0" autoFilter="0"/>
  <autoFilter ref="C138:K56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Zlámal Marek, Ing.</dc:creator>
  <cp:keywords/>
  <dc:description/>
  <cp:lastModifiedBy>Zlámal Marek, Ing.</cp:lastModifiedBy>
  <dcterms:created xsi:type="dcterms:W3CDTF">2021-05-04T12:15:59Z</dcterms:created>
  <dcterms:modified xsi:type="dcterms:W3CDTF">2021-05-04T12:16:13Z</dcterms:modified>
  <cp:category/>
  <cp:version/>
  <cp:contentType/>
  <cp:contentStatus/>
</cp:coreProperties>
</file>